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8AAE0ACB-0F53-49AF-9564-98EF579C4D63}"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RSS" sheetId="30" r:id="rId4"/>
    <sheet name="Unit Names" sheetId="29" state="hidden" r:id="rId5"/>
    <sheet name="2018 Data" sheetId="34" state="hidden" r:id="rId6"/>
    <sheet name="2019 Data" sheetId="36" state="hidden" r:id="rId7"/>
  </sheets>
  <externalReferences>
    <externalReference r:id="rId8"/>
  </externalReferences>
  <definedNames>
    <definedName name="Audit_Dtl">[1]Database!$AC$3:$AP$413</definedName>
    <definedName name="_xlnm.Print_Area" localSheetId="0">Instructions!$B$1:$B$34</definedName>
    <definedName name="_xlnm.Print_Area" localSheetId="1">'Unit Data from Audit Worksheet'!$A$7:$G$82</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9" i="1" l="1"/>
  <c r="F100" i="1"/>
  <c r="F101" i="1"/>
  <c r="F102" i="1"/>
  <c r="G85" i="1" l="1"/>
  <c r="F79" i="28" s="1"/>
  <c r="G86" i="1"/>
  <c r="F80" i="28" s="1"/>
  <c r="G87" i="1"/>
  <c r="F81" i="28" s="1"/>
  <c r="G88" i="1"/>
  <c r="F82" i="28" s="1"/>
  <c r="G89" i="1"/>
  <c r="F83" i="28" s="1"/>
  <c r="G90" i="1"/>
  <c r="F84" i="28" s="1"/>
  <c r="G91" i="1"/>
  <c r="F85" i="28" s="1"/>
  <c r="G84" i="1"/>
  <c r="F78" i="28" s="1"/>
  <c r="G98" i="1"/>
  <c r="F86" i="28" s="1"/>
  <c r="F98" i="1"/>
  <c r="G102" i="1"/>
  <c r="F90" i="28" s="1"/>
  <c r="G101" i="1"/>
  <c r="F89" i="28" s="1"/>
  <c r="G100" i="1"/>
  <c r="F88" i="28" s="1"/>
  <c r="G99" i="1"/>
  <c r="F87" i="28" s="1"/>
  <c r="G18" i="1" l="1"/>
  <c r="L69" i="28" l="1"/>
  <c r="V69" i="28" l="1"/>
  <c r="V77" i="28"/>
  <c r="V91" i="28"/>
  <c r="W69" i="28"/>
  <c r="F10" i="28"/>
  <c r="G9" i="1"/>
  <c r="G82" i="1"/>
  <c r="H79" i="1"/>
  <c r="G79" i="1"/>
  <c r="G78" i="1"/>
  <c r="G77" i="1"/>
  <c r="G70" i="1"/>
  <c r="H59" i="1"/>
  <c r="G59" i="1"/>
  <c r="G57" i="1"/>
  <c r="G55" i="1"/>
  <c r="H52" i="1"/>
  <c r="G52" i="1"/>
  <c r="G51" i="1"/>
  <c r="G50" i="1"/>
  <c r="G49" i="1"/>
  <c r="G48" i="1"/>
  <c r="G47" i="1"/>
  <c r="G46" i="1"/>
  <c r="G45" i="1"/>
  <c r="G42" i="1"/>
  <c r="G41" i="1"/>
  <c r="H35" i="1"/>
  <c r="G35" i="1"/>
  <c r="G34" i="1"/>
  <c r="G33" i="1"/>
  <c r="G32" i="1"/>
  <c r="G31" i="1"/>
  <c r="G30" i="1"/>
  <c r="G29" i="1"/>
  <c r="G28" i="1"/>
  <c r="G27" i="1"/>
  <c r="G25" i="1"/>
  <c r="G24" i="1"/>
  <c r="H22" i="1"/>
  <c r="G22" i="1"/>
  <c r="G19" i="1"/>
  <c r="G17" i="1"/>
  <c r="G16" i="1"/>
  <c r="G15" i="1"/>
  <c r="G14" i="1"/>
  <c r="G13" i="1"/>
  <c r="G12" i="1"/>
  <c r="G11" i="1"/>
  <c r="G10" i="1"/>
  <c r="G8" i="1"/>
  <c r="G7" i="1"/>
  <c r="E9" i="1" l="1"/>
  <c r="E18" i="1"/>
  <c r="E82" i="1"/>
  <c r="E76" i="1"/>
  <c r="E75" i="1"/>
  <c r="E70" i="1"/>
  <c r="E68" i="1"/>
  <c r="E66" i="1"/>
  <c r="E65" i="1"/>
  <c r="E63" i="1"/>
  <c r="E62" i="1"/>
  <c r="E61" i="1"/>
  <c r="E60" i="1"/>
  <c r="E59" i="1"/>
  <c r="E58" i="1"/>
  <c r="E57" i="1"/>
  <c r="E56" i="1"/>
  <c r="E55" i="1"/>
  <c r="E54" i="1"/>
  <c r="E52" i="1"/>
  <c r="E49" i="1"/>
  <c r="E48" i="1"/>
  <c r="E47" i="1"/>
  <c r="E46" i="1"/>
  <c r="E45" i="1"/>
  <c r="E44" i="1"/>
  <c r="E43" i="1"/>
  <c r="E42" i="1"/>
  <c r="E41" i="1"/>
  <c r="E39" i="1"/>
  <c r="E38" i="1"/>
  <c r="E36" i="1"/>
  <c r="E35" i="1"/>
  <c r="E34" i="1"/>
  <c r="E33" i="1"/>
  <c r="E32" i="1"/>
  <c r="E31" i="1"/>
  <c r="E30" i="1"/>
  <c r="E29" i="1"/>
  <c r="E28" i="1"/>
  <c r="E27" i="1"/>
  <c r="E25" i="1"/>
  <c r="E24" i="1"/>
  <c r="E22" i="1"/>
  <c r="E21" i="1"/>
  <c r="E20" i="1"/>
  <c r="E19" i="1"/>
  <c r="E11" i="1"/>
  <c r="E10" i="1"/>
  <c r="E8" i="1"/>
  <c r="E7" i="1"/>
  <c r="H36" i="1" l="1"/>
  <c r="G36" i="1"/>
  <c r="H60" i="1"/>
  <c r="G60" i="1"/>
  <c r="E72" i="1"/>
  <c r="A68" i="28" l="1"/>
  <c r="V68" i="28" s="1"/>
  <c r="A64" i="28"/>
  <c r="V64" i="28" s="1"/>
  <c r="B64" i="28"/>
  <c r="C64" i="28"/>
  <c r="E64" i="28"/>
  <c r="A65" i="28"/>
  <c r="V65" i="28" s="1"/>
  <c r="B65" i="28"/>
  <c r="C65" i="28"/>
  <c r="E65" i="28"/>
  <c r="A66" i="28"/>
  <c r="V66" i="28" s="1"/>
  <c r="B66" i="28"/>
  <c r="C66" i="28"/>
  <c r="E66" i="28"/>
  <c r="A67" i="28"/>
  <c r="V67" i="28" s="1"/>
  <c r="B67" i="28"/>
  <c r="C67" i="28"/>
  <c r="E67" i="28"/>
  <c r="E63" i="28"/>
  <c r="C63" i="28"/>
  <c r="B63" i="28"/>
  <c r="A63" i="28"/>
  <c r="V63" i="28" s="1"/>
  <c r="A62" i="28"/>
  <c r="V62" i="28" s="1"/>
  <c r="B62" i="28"/>
  <c r="C62" i="28"/>
  <c r="E62" i="28"/>
  <c r="L62" i="28" s="1"/>
  <c r="C61" i="28"/>
  <c r="B61" i="28"/>
  <c r="A61" i="28"/>
  <c r="V61" i="28" s="1"/>
  <c r="A5" i="28"/>
  <c r="B5" i="28"/>
  <c r="C5" i="28"/>
  <c r="E30" i="28"/>
  <c r="D2" i="28"/>
  <c r="A87" i="28" l="1"/>
  <c r="C87" i="28"/>
  <c r="E87" i="28"/>
  <c r="L87" i="28" s="1"/>
  <c r="Q87" i="28" s="1"/>
  <c r="A88" i="28"/>
  <c r="C88" i="28"/>
  <c r="E88" i="28"/>
  <c r="L88" i="28" s="1"/>
  <c r="Q88" i="28" s="1"/>
  <c r="A89" i="28"/>
  <c r="C89" i="28"/>
  <c r="E89" i="28"/>
  <c r="L89" i="28" s="1"/>
  <c r="Q89" i="28" s="1"/>
  <c r="A90" i="28"/>
  <c r="C90" i="28"/>
  <c r="E90" i="28"/>
  <c r="L90" i="28" s="1"/>
  <c r="Q90" i="28" s="1"/>
  <c r="E86" i="28"/>
  <c r="L86" i="28" s="1"/>
  <c r="Q86" i="28" s="1"/>
  <c r="E85" i="28"/>
  <c r="L85" i="28" s="1"/>
  <c r="Q85" i="28" s="1"/>
  <c r="A86" i="28"/>
  <c r="C86" i="28"/>
  <c r="A79" i="28"/>
  <c r="V79" i="28" s="1"/>
  <c r="B79" i="28"/>
  <c r="C79" i="28"/>
  <c r="E79" i="28"/>
  <c r="L79" i="28" s="1"/>
  <c r="Q79" i="28" s="1"/>
  <c r="A80" i="28"/>
  <c r="V80" i="28" s="1"/>
  <c r="B80" i="28"/>
  <c r="C80" i="28"/>
  <c r="E80" i="28"/>
  <c r="L80" i="28" s="1"/>
  <c r="Q80" i="28" s="1"/>
  <c r="A81" i="28"/>
  <c r="V81" i="28" s="1"/>
  <c r="B81" i="28"/>
  <c r="C81" i="28"/>
  <c r="E81" i="28"/>
  <c r="L81" i="28" s="1"/>
  <c r="Q81" i="28" s="1"/>
  <c r="A82" i="28"/>
  <c r="V82" i="28" s="1"/>
  <c r="B82" i="28"/>
  <c r="C82" i="28"/>
  <c r="E82" i="28"/>
  <c r="L82" i="28" s="1"/>
  <c r="Q82" i="28" s="1"/>
  <c r="A83" i="28"/>
  <c r="V83" i="28" s="1"/>
  <c r="B83" i="28"/>
  <c r="C83" i="28"/>
  <c r="E83" i="28"/>
  <c r="L83" i="28" s="1"/>
  <c r="Q83" i="28" s="1"/>
  <c r="A84" i="28"/>
  <c r="V84" i="28" s="1"/>
  <c r="B84" i="28"/>
  <c r="C84" i="28"/>
  <c r="E84" i="28"/>
  <c r="L84" i="28" s="1"/>
  <c r="Q84" i="28" s="1"/>
  <c r="A85" i="28"/>
  <c r="V85" i="28" s="1"/>
  <c r="B85" i="28"/>
  <c r="C85" i="28"/>
  <c r="E78" i="28"/>
  <c r="L78" i="28" s="1"/>
  <c r="Q78" i="28" s="1"/>
  <c r="C78" i="28"/>
  <c r="B78" i="28"/>
  <c r="A78" i="28"/>
  <c r="V78" i="28" s="1"/>
  <c r="A44" i="28" l="1"/>
  <c r="V44" i="28" s="1"/>
  <c r="B44" i="28"/>
  <c r="C44" i="28"/>
  <c r="E44" i="28"/>
  <c r="L44" i="28" s="1"/>
  <c r="W44" i="28" s="1"/>
  <c r="A45" i="28"/>
  <c r="V45" i="28" s="1"/>
  <c r="B45" i="28"/>
  <c r="C45" i="28"/>
  <c r="E45" i="28"/>
  <c r="L45" i="28" s="1"/>
  <c r="W45" i="28" s="1"/>
  <c r="A10" i="28"/>
  <c r="V10" i="28" s="1"/>
  <c r="B10" i="28"/>
  <c r="C10" i="28"/>
  <c r="E10" i="28"/>
  <c r="A11" i="28"/>
  <c r="V11" i="28" s="1"/>
  <c r="B11" i="28"/>
  <c r="C11" i="28"/>
  <c r="E11" i="28"/>
  <c r="L11" i="28" s="1"/>
  <c r="W11" i="28" s="1"/>
  <c r="A12" i="28"/>
  <c r="V12" i="28" s="1"/>
  <c r="B12" i="28"/>
  <c r="C12" i="28"/>
  <c r="E12" i="28"/>
  <c r="L12" i="28" s="1"/>
  <c r="W12" i="28" s="1"/>
  <c r="A13" i="28"/>
  <c r="V13" i="28" s="1"/>
  <c r="B13" i="28"/>
  <c r="C13" i="28"/>
  <c r="E13" i="28"/>
  <c r="L13" i="28" s="1"/>
  <c r="A14" i="28"/>
  <c r="V14" i="28" s="1"/>
  <c r="B14" i="28"/>
  <c r="C14" i="28"/>
  <c r="E14" i="28"/>
  <c r="L14" i="28" s="1"/>
  <c r="W14" i="28" s="1"/>
  <c r="A15" i="28"/>
  <c r="V15" i="28" s="1"/>
  <c r="B15" i="28"/>
  <c r="C15" i="28"/>
  <c r="E15" i="28"/>
  <c r="L15" i="28" s="1"/>
  <c r="W15" i="28" s="1"/>
  <c r="F14" i="28" l="1"/>
  <c r="W13" i="28"/>
  <c r="F15" i="28"/>
  <c r="F13" i="28"/>
  <c r="F12" i="28"/>
  <c r="E61" i="28" l="1"/>
  <c r="L65" i="28" l="1"/>
  <c r="L61" i="28"/>
  <c r="W61" i="28" s="1"/>
  <c r="L67" i="28"/>
  <c r="L66" i="28"/>
  <c r="W66" i="28" s="1"/>
  <c r="L63" i="28"/>
  <c r="W63" i="28" s="1"/>
  <c r="L64" i="28"/>
  <c r="W64" i="28" s="1"/>
  <c r="O32" i="28"/>
  <c r="O31" i="28"/>
  <c r="O20" i="28"/>
  <c r="O19" i="28"/>
  <c r="O18" i="28"/>
  <c r="G2" i="29"/>
  <c r="H2" i="29"/>
  <c r="G3" i="29"/>
  <c r="H3" i="29"/>
  <c r="G4" i="29"/>
  <c r="H4" i="29"/>
  <c r="G5" i="29"/>
  <c r="H5" i="29"/>
  <c r="G6" i="29"/>
  <c r="H6" i="29"/>
  <c r="G7" i="29"/>
  <c r="H7" i="29"/>
  <c r="G8" i="29"/>
  <c r="H8" i="29"/>
  <c r="G9" i="29"/>
  <c r="H9" i="29"/>
  <c r="G10" i="29"/>
  <c r="H10" i="29"/>
  <c r="G11" i="29"/>
  <c r="H11" i="29"/>
  <c r="G12" i="29"/>
  <c r="H12" i="29"/>
  <c r="G13" i="29"/>
  <c r="H13" i="29"/>
  <c r="G14" i="29"/>
  <c r="H14" i="29"/>
  <c r="G15" i="29"/>
  <c r="H15" i="29"/>
  <c r="G16" i="29"/>
  <c r="H16" i="29"/>
  <c r="G17" i="29"/>
  <c r="H17" i="29"/>
  <c r="G18" i="29"/>
  <c r="H18" i="29"/>
  <c r="G19" i="29"/>
  <c r="H19" i="29"/>
  <c r="G20" i="29"/>
  <c r="H20" i="29"/>
  <c r="G21" i="29"/>
  <c r="H21" i="29"/>
  <c r="G22" i="29"/>
  <c r="H22" i="29"/>
  <c r="G23" i="29"/>
  <c r="H23" i="29"/>
  <c r="G24" i="29"/>
  <c r="H24" i="29"/>
  <c r="G25" i="29"/>
  <c r="H25" i="29"/>
  <c r="G26" i="29"/>
  <c r="H26" i="29"/>
  <c r="G27" i="29"/>
  <c r="H27" i="29"/>
  <c r="G28" i="29"/>
  <c r="H28" i="29"/>
  <c r="G29" i="29"/>
  <c r="H29" i="29"/>
  <c r="G30" i="29"/>
  <c r="H30" i="29"/>
  <c r="G31" i="29"/>
  <c r="H31" i="29"/>
  <c r="G32" i="29"/>
  <c r="H32" i="29"/>
  <c r="G33" i="29"/>
  <c r="H33" i="29"/>
  <c r="G34" i="29"/>
  <c r="H34" i="29"/>
  <c r="G35" i="29"/>
  <c r="H35" i="29"/>
  <c r="G36" i="29"/>
  <c r="H36" i="29"/>
  <c r="G37" i="29"/>
  <c r="H37" i="29"/>
  <c r="G38" i="29"/>
  <c r="H38" i="29"/>
  <c r="G39" i="29"/>
  <c r="H39" i="29"/>
  <c r="G40" i="29"/>
  <c r="H40" i="29"/>
  <c r="G41" i="29"/>
  <c r="H41" i="29"/>
  <c r="G42" i="29"/>
  <c r="H42" i="29"/>
  <c r="G43" i="29"/>
  <c r="H43" i="29"/>
  <c r="G44" i="29"/>
  <c r="H44" i="29"/>
  <c r="G45" i="29"/>
  <c r="H45" i="29"/>
  <c r="G46" i="29"/>
  <c r="H46" i="29"/>
  <c r="G47" i="29"/>
  <c r="H47" i="29"/>
  <c r="G48" i="29"/>
  <c r="H48" i="29"/>
  <c r="G49" i="29"/>
  <c r="H49" i="29"/>
  <c r="G50" i="29"/>
  <c r="H50" i="29"/>
  <c r="G51" i="29"/>
  <c r="H51" i="29"/>
  <c r="G52" i="29"/>
  <c r="H52" i="29"/>
  <c r="G53" i="29"/>
  <c r="H53" i="29"/>
  <c r="G54" i="29"/>
  <c r="H54" i="29"/>
  <c r="G55" i="29"/>
  <c r="H55" i="29"/>
  <c r="G56" i="29"/>
  <c r="H56" i="29"/>
  <c r="G57" i="29"/>
  <c r="H57" i="29"/>
  <c r="H1" i="29"/>
  <c r="G1" i="29"/>
  <c r="E59" i="28"/>
  <c r="E31" i="28"/>
  <c r="A34" i="28"/>
  <c r="V34" i="28" s="1"/>
  <c r="B34" i="28"/>
  <c r="C34" i="28"/>
  <c r="E34" i="28"/>
  <c r="E33" i="28"/>
  <c r="C33" i="28"/>
  <c r="B33" i="28"/>
  <c r="A33" i="28"/>
  <c r="V33" i="28" s="1"/>
  <c r="A58" i="28"/>
  <c r="V58" i="28" s="1"/>
  <c r="B58" i="28"/>
  <c r="C58" i="28"/>
  <c r="E58" i="28"/>
  <c r="E57" i="28"/>
  <c r="C57" i="28"/>
  <c r="B57" i="28"/>
  <c r="A57" i="28"/>
  <c r="V57" i="28" s="1"/>
  <c r="D3" i="1"/>
  <c r="A36" i="28"/>
  <c r="V36" i="28" s="1"/>
  <c r="A37" i="28"/>
  <c r="V37" i="28" s="1"/>
  <c r="B59" i="28"/>
  <c r="A59" i="28"/>
  <c r="V59" i="28" s="1"/>
  <c r="C59" i="28"/>
  <c r="E54" i="28"/>
  <c r="E55" i="28"/>
  <c r="E56" i="28"/>
  <c r="A54" i="28"/>
  <c r="V54" i="28" s="1"/>
  <c r="B54" i="28"/>
  <c r="C54" i="28"/>
  <c r="A55" i="28"/>
  <c r="V55" i="28" s="1"/>
  <c r="B55" i="28"/>
  <c r="C55" i="28"/>
  <c r="A56" i="28"/>
  <c r="V56" i="28" s="1"/>
  <c r="B56" i="28"/>
  <c r="C56" i="28"/>
  <c r="E37" i="28"/>
  <c r="B37" i="28"/>
  <c r="C37" i="28"/>
  <c r="E18" i="28"/>
  <c r="C2" i="28"/>
  <c r="A8" i="28"/>
  <c r="V8" i="28" s="1"/>
  <c r="B8" i="28"/>
  <c r="C8" i="28"/>
  <c r="E8" i="28"/>
  <c r="A9" i="28"/>
  <c r="V9" i="28" s="1"/>
  <c r="B9" i="28"/>
  <c r="C9" i="28"/>
  <c r="E9" i="28"/>
  <c r="L10" i="28" s="1"/>
  <c r="H4" i="30"/>
  <c r="F4" i="30"/>
  <c r="E50" i="28"/>
  <c r="E43" i="28"/>
  <c r="E35" i="28"/>
  <c r="B4" i="30"/>
  <c r="B68" i="28"/>
  <c r="B60" i="28"/>
  <c r="B53" i="28"/>
  <c r="B52" i="28"/>
  <c r="B51" i="28"/>
  <c r="B50" i="28"/>
  <c r="B49" i="28"/>
  <c r="B48" i="28"/>
  <c r="B47" i="28"/>
  <c r="B46" i="28"/>
  <c r="B43" i="28"/>
  <c r="B42" i="28"/>
  <c r="B41" i="28"/>
  <c r="B40" i="28"/>
  <c r="B39" i="28"/>
  <c r="B38" i="28"/>
  <c r="B36" i="28"/>
  <c r="B35" i="28"/>
  <c r="B32" i="28"/>
  <c r="B31" i="28"/>
  <c r="B30" i="28"/>
  <c r="B29" i="28"/>
  <c r="B28" i="28"/>
  <c r="B27" i="28"/>
  <c r="B26" i="28"/>
  <c r="B25" i="28"/>
  <c r="B24" i="28"/>
  <c r="B23" i="28"/>
  <c r="B22" i="28"/>
  <c r="B21" i="28"/>
  <c r="B20" i="28"/>
  <c r="B19" i="28"/>
  <c r="B18" i="28"/>
  <c r="B17" i="28"/>
  <c r="B16" i="28"/>
  <c r="B7" i="28"/>
  <c r="B6" i="28"/>
  <c r="E60" i="28"/>
  <c r="C60" i="28"/>
  <c r="A60" i="28"/>
  <c r="V60" i="28" s="1"/>
  <c r="C68" i="28"/>
  <c r="A47" i="28"/>
  <c r="V47" i="28" s="1"/>
  <c r="A48" i="28"/>
  <c r="V48" i="28" s="1"/>
  <c r="A49" i="28"/>
  <c r="V49" i="28" s="1"/>
  <c r="A50" i="28"/>
  <c r="V50" i="28" s="1"/>
  <c r="A51" i="28"/>
  <c r="V51" i="28" s="1"/>
  <c r="A52" i="28"/>
  <c r="V52" i="28" s="1"/>
  <c r="A53" i="28"/>
  <c r="V53" i="28" s="1"/>
  <c r="A38" i="28"/>
  <c r="V38" i="28" s="1"/>
  <c r="A39" i="28"/>
  <c r="V39" i="28" s="1"/>
  <c r="A40" i="28"/>
  <c r="V40" i="28" s="1"/>
  <c r="A41" i="28"/>
  <c r="V41" i="28" s="1"/>
  <c r="A42" i="28"/>
  <c r="V42" i="28" s="1"/>
  <c r="A43" i="28"/>
  <c r="V43" i="28" s="1"/>
  <c r="A46" i="28"/>
  <c r="V46" i="28" s="1"/>
  <c r="A35" i="28"/>
  <c r="V35" i="28" s="1"/>
  <c r="A27" i="28"/>
  <c r="V27" i="28" s="1"/>
  <c r="A28" i="28"/>
  <c r="V28" i="28" s="1"/>
  <c r="A29" i="28"/>
  <c r="V29" i="28" s="1"/>
  <c r="A30" i="28"/>
  <c r="V30" i="28" s="1"/>
  <c r="A31" i="28"/>
  <c r="V31" i="28" s="1"/>
  <c r="A32" i="28"/>
  <c r="V32" i="28" s="1"/>
  <c r="A23" i="28"/>
  <c r="V23" i="28" s="1"/>
  <c r="A24" i="28"/>
  <c r="V24" i="28" s="1"/>
  <c r="A25" i="28"/>
  <c r="V25" i="28" s="1"/>
  <c r="A26" i="28"/>
  <c r="V26" i="28" s="1"/>
  <c r="A22" i="28"/>
  <c r="V22" i="28" s="1"/>
  <c r="A21" i="28"/>
  <c r="V21" i="28" s="1"/>
  <c r="A6" i="28"/>
  <c r="V6" i="28" s="1"/>
  <c r="A7" i="28"/>
  <c r="V7" i="28" s="1"/>
  <c r="A16" i="28"/>
  <c r="V16" i="28" s="1"/>
  <c r="A17" i="28"/>
  <c r="V17" i="28" s="1"/>
  <c r="A18" i="28"/>
  <c r="V18" i="28" s="1"/>
  <c r="A19" i="28"/>
  <c r="V19" i="28" s="1"/>
  <c r="A20" i="28"/>
  <c r="V20" i="28" s="1"/>
  <c r="V5" i="28"/>
  <c r="E53" i="28"/>
  <c r="C52" i="28"/>
  <c r="C53" i="28"/>
  <c r="C51" i="28"/>
  <c r="C48" i="28"/>
  <c r="C6" i="28"/>
  <c r="C7" i="28"/>
  <c r="C16" i="28"/>
  <c r="C17" i="28"/>
  <c r="C18" i="28"/>
  <c r="C19" i="28"/>
  <c r="C20" i="28"/>
  <c r="C21" i="28"/>
  <c r="C22" i="28"/>
  <c r="C23" i="28"/>
  <c r="C24" i="28"/>
  <c r="C25" i="28"/>
  <c r="C26" i="28"/>
  <c r="C27" i="28"/>
  <c r="C28" i="28"/>
  <c r="C29" i="28"/>
  <c r="C30" i="28"/>
  <c r="C31" i="28"/>
  <c r="C32" i="28"/>
  <c r="C35" i="28"/>
  <c r="C36" i="28"/>
  <c r="C38" i="28"/>
  <c r="C39" i="28"/>
  <c r="C40" i="28"/>
  <c r="C41" i="28"/>
  <c r="C42" i="28"/>
  <c r="C43" i="28"/>
  <c r="C46" i="28"/>
  <c r="C47" i="28"/>
  <c r="C49" i="28"/>
  <c r="C50" i="28"/>
  <c r="E68" i="28"/>
  <c r="E51" i="28"/>
  <c r="E49" i="28"/>
  <c r="E48" i="28"/>
  <c r="E46" i="28"/>
  <c r="E42" i="28"/>
  <c r="E40" i="28"/>
  <c r="E38" i="28"/>
  <c r="E36" i="28"/>
  <c r="E32" i="28"/>
  <c r="E28" i="28"/>
  <c r="E25" i="28"/>
  <c r="E24" i="28"/>
  <c r="E23" i="28"/>
  <c r="E22" i="28"/>
  <c r="E21" i="28"/>
  <c r="E6" i="28"/>
  <c r="E7" i="28"/>
  <c r="E16" i="28"/>
  <c r="E17" i="28"/>
  <c r="E19" i="28"/>
  <c r="E20" i="28"/>
  <c r="E5" i="28"/>
  <c r="E2" i="28"/>
  <c r="E47" i="28"/>
  <c r="E39" i="28"/>
  <c r="E27" i="28"/>
  <c r="E26" i="28"/>
  <c r="E29" i="28"/>
  <c r="E52" i="28"/>
  <c r="E41" i="28"/>
  <c r="F11" i="28" l="1"/>
  <c r="H67" i="28"/>
  <c r="Q67" i="28" s="1"/>
  <c r="F67" i="28"/>
  <c r="W67" i="28"/>
  <c r="F65" i="28"/>
  <c r="W65" i="28"/>
  <c r="F66" i="28"/>
  <c r="F63" i="28"/>
  <c r="F64" i="28"/>
  <c r="L4" i="28"/>
  <c r="L91" i="28"/>
  <c r="W10" i="28"/>
  <c r="L23" i="28"/>
  <c r="W23" i="28" s="1"/>
  <c r="L17" i="28"/>
  <c r="F17" i="28" s="1"/>
  <c r="L24" i="28"/>
  <c r="L46" i="28"/>
  <c r="W46" i="28" s="1"/>
  <c r="L53" i="28"/>
  <c r="W53" i="28" s="1"/>
  <c r="L50" i="28"/>
  <c r="L57" i="28"/>
  <c r="W57" i="28" s="1"/>
  <c r="L19" i="28"/>
  <c r="W19" i="28" s="1"/>
  <c r="L25" i="28"/>
  <c r="L48" i="28"/>
  <c r="L60" i="28"/>
  <c r="L8" i="28"/>
  <c r="F8" i="28" s="1"/>
  <c r="L42" i="28"/>
  <c r="W42" i="28" s="1"/>
  <c r="L28" i="28"/>
  <c r="L37" i="28"/>
  <c r="W37" i="28" s="1"/>
  <c r="L33" i="28"/>
  <c r="W33" i="28" s="1"/>
  <c r="L29" i="28"/>
  <c r="L41" i="28"/>
  <c r="L32" i="28"/>
  <c r="W32" i="28" s="1"/>
  <c r="L51" i="28"/>
  <c r="L58" i="28"/>
  <c r="W58" i="28" s="1"/>
  <c r="L31" i="28"/>
  <c r="W31" i="28" s="1"/>
  <c r="L49" i="28"/>
  <c r="L27" i="28"/>
  <c r="L6" i="28"/>
  <c r="F6" i="28" s="1"/>
  <c r="L36" i="28"/>
  <c r="W36" i="28" s="1"/>
  <c r="L68" i="28"/>
  <c r="W68" i="28" s="1"/>
  <c r="L30" i="28"/>
  <c r="W30" i="28" s="1"/>
  <c r="L56" i="28"/>
  <c r="W56" i="28" s="1"/>
  <c r="L59" i="28"/>
  <c r="W59" i="28" s="1"/>
  <c r="L26" i="28"/>
  <c r="L52" i="28"/>
  <c r="W52" i="28" s="1"/>
  <c r="L39" i="28"/>
  <c r="W39" i="28" s="1"/>
  <c r="L5" i="28"/>
  <c r="L21" i="28"/>
  <c r="L38" i="28"/>
  <c r="W38" i="28" s="1"/>
  <c r="L35" i="28"/>
  <c r="L9" i="28"/>
  <c r="F9" i="28" s="1"/>
  <c r="L55" i="28"/>
  <c r="W55" i="28" s="1"/>
  <c r="L34" i="28"/>
  <c r="W34" i="28" s="1"/>
  <c r="L47" i="28"/>
  <c r="W47" i="28" s="1"/>
  <c r="L20" i="28"/>
  <c r="W20" i="28" s="1"/>
  <c r="L22" i="28"/>
  <c r="L40" i="28"/>
  <c r="W40" i="28" s="1"/>
  <c r="L54" i="28"/>
  <c r="W54" i="28" s="1"/>
  <c r="L43" i="28"/>
  <c r="W43" i="28" s="1"/>
  <c r="L18" i="28"/>
  <c r="W18" i="28" s="1"/>
  <c r="W62" i="28"/>
  <c r="O46" i="28"/>
  <c r="L16" i="28"/>
  <c r="F16" i="28" s="1"/>
  <c r="L7" i="28"/>
  <c r="V92" i="28" l="1"/>
  <c r="W35" i="28"/>
  <c r="Q38" i="28"/>
  <c r="G38" i="28" s="1"/>
  <c r="F51" i="28"/>
  <c r="W51" i="28"/>
  <c r="F24" i="28"/>
  <c r="W24" i="28"/>
  <c r="F41" i="28"/>
  <c r="W41" i="28"/>
  <c r="F29" i="28"/>
  <c r="W29" i="28"/>
  <c r="F25" i="28"/>
  <c r="W25" i="28"/>
  <c r="F21" i="28"/>
  <c r="W21" i="28"/>
  <c r="F60" i="28"/>
  <c r="W60" i="28"/>
  <c r="F48" i="28"/>
  <c r="W48" i="28"/>
  <c r="F27" i="28"/>
  <c r="W27" i="28"/>
  <c r="F26" i="28"/>
  <c r="W26" i="28"/>
  <c r="F49" i="28"/>
  <c r="W49" i="28"/>
  <c r="F22" i="28"/>
  <c r="W22" i="28"/>
  <c r="F28" i="28"/>
  <c r="W28" i="28"/>
  <c r="F50" i="28"/>
  <c r="W50" i="28"/>
  <c r="F68" i="28"/>
  <c r="F52" i="28"/>
  <c r="G52" i="28"/>
  <c r="Q52" i="28" s="1"/>
  <c r="F17" i="30"/>
  <c r="F43" i="28"/>
  <c r="F42" i="28"/>
  <c r="F40" i="28"/>
  <c r="F39" i="28"/>
  <c r="F46" i="28"/>
  <c r="G46" i="28"/>
  <c r="Q46" i="28" s="1"/>
  <c r="F36" i="28"/>
  <c r="F38" i="28"/>
  <c r="F35" i="28"/>
  <c r="F23" i="28"/>
  <c r="G31" i="28"/>
  <c r="Q31" i="28" s="1"/>
  <c r="F31" i="28"/>
  <c r="G32" i="28"/>
  <c r="Q32" i="28" s="1"/>
  <c r="F32" i="28"/>
  <c r="G20" i="28"/>
  <c r="Q20" i="28" s="1"/>
  <c r="F20" i="28"/>
  <c r="F7" i="28"/>
  <c r="F5" i="28"/>
  <c r="G53" i="28"/>
  <c r="Q53" i="28" s="1"/>
  <c r="F53" i="28"/>
  <c r="F9" i="30"/>
  <c r="H9" i="30" s="1"/>
  <c r="F7" i="30"/>
  <c r="F11" i="30"/>
  <c r="H11" i="30" s="1"/>
  <c r="F20" i="30"/>
  <c r="F10" i="30"/>
  <c r="H10" i="30" s="1"/>
  <c r="W6" i="28"/>
  <c r="W8" i="28"/>
  <c r="D1" i="28"/>
  <c r="W16" i="28"/>
  <c r="F14" i="30"/>
  <c r="F8" i="30"/>
  <c r="W9" i="28"/>
  <c r="W5" i="28"/>
  <c r="W7" i="28"/>
  <c r="W17" i="28"/>
  <c r="F12" i="30" l="1"/>
  <c r="F15" i="30" s="1"/>
  <c r="F18" i="30" s="1"/>
  <c r="C22" i="30" s="1"/>
  <c r="H7" i="30"/>
  <c r="H12" i="30" s="1"/>
  <c r="L95" i="28"/>
  <c r="J95" i="28"/>
  <c r="F21" i="30" l="1"/>
  <c r="C21" i="30"/>
</calcChain>
</file>

<file path=xl/sharedStrings.xml><?xml version="1.0" encoding="utf-8"?>
<sst xmlns="http://schemas.openxmlformats.org/spreadsheetml/2006/main" count="1049" uniqueCount="484">
  <si>
    <t xml:space="preserve">Unit Number:      </t>
  </si>
  <si>
    <t>Line #</t>
  </si>
  <si>
    <t>Description of Requested Amount from Audited Financial Statements</t>
  </si>
  <si>
    <t>Error Messages</t>
  </si>
  <si>
    <t>Notes</t>
  </si>
  <si>
    <t>Notes to the Financial Statements -Fund Balance Note</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</si>
  <si>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</si>
  <si>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</si>
  <si>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</si>
  <si>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</si>
  <si>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</si>
  <si>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</si>
  <si>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</si>
  <si>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</si>
  <si>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</si>
  <si>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</si>
  <si>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</si>
  <si>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</si>
  <si>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</si>
  <si>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</si>
  <si>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</si>
  <si>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</si>
  <si>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Review Summary</t>
  </si>
  <si>
    <t>Error Detection</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</si>
  <si>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</si>
  <si>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</si>
  <si>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</si>
  <si>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</si>
  <si>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</si>
  <si>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</si>
  <si>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</si>
  <si>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</si>
  <si>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</si>
  <si>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</si>
  <si>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</si>
  <si>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</si>
  <si>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</si>
  <si>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</si>
  <si>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</si>
  <si>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</si>
  <si>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</si>
  <si>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</si>
  <si>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</si>
  <si>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</si>
  <si>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</si>
  <si>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</si>
  <si>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</si>
  <si>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</si>
  <si>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</si>
  <si>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</si>
  <si>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</si>
  <si>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</si>
  <si>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</si>
  <si>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</si>
  <si>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</si>
  <si>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</si>
  <si>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</si>
  <si>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Electric - Select Current Liabilities</t>
  </si>
  <si>
    <t>Electric - Unearned Revenues included in Select Current Liabilities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</si>
  <si>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</si>
  <si>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</si>
  <si>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</si>
  <si>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</si>
  <si>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</si>
  <si>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</si>
  <si>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</si>
  <si>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</si>
  <si>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</si>
  <si>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</si>
  <si>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</si>
  <si>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</si>
  <si>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</si>
  <si>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</si>
  <si>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</si>
  <si>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</si>
  <si>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</si>
  <si>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</si>
  <si>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</si>
  <si>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</si>
  <si>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</si>
  <si>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</si>
  <si>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</si>
  <si>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</si>
  <si>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</si>
  <si>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</si>
  <si>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</si>
  <si>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</si>
  <si>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</si>
  <si>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</si>
  <si>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</si>
  <si>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</si>
  <si>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</si>
  <si>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</si>
  <si>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</si>
  <si>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</si>
  <si>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</si>
  <si>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</si>
  <si>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</si>
  <si>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</si>
  <si>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</si>
  <si>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</si>
  <si>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</si>
  <si>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</si>
  <si>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</si>
  <si>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</si>
  <si>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</si>
  <si>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</si>
  <si>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</si>
  <si>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</si>
  <si>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</si>
  <si>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</si>
  <si>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</si>
  <si>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</si>
  <si>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</si>
  <si>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</si>
  <si>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</si>
  <si>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</si>
  <si>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</si>
  <si>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</si>
  <si>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</si>
  <si>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</si>
  <si>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</si>
  <si>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</si>
  <si>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</si>
  <si>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</si>
  <si>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Change in Fund Balance</t>
  </si>
  <si>
    <t>Gen Fund - Any Adj. to Beginning Net Assets</t>
  </si>
  <si>
    <t>Fiduciary - Cash and Investments</t>
  </si>
  <si>
    <t>OPEB- Actuarial Value of Assets</t>
  </si>
  <si>
    <t>Gen Fund - Encumbrances</t>
  </si>
  <si>
    <t>Comb-Proprietary Funds- Inventories &amp; Prepaids in Curr Assets</t>
  </si>
  <si>
    <t>CCH Unit Type</t>
  </si>
  <si>
    <t>CCH Unit Code</t>
  </si>
  <si>
    <t>Prior Year Amts.</t>
  </si>
  <si>
    <t xml:space="preserve">Combined Totals of all Proprietary Funds - Depreciation &amp; Amortization Expense </t>
  </si>
  <si>
    <t>Combined Totals of all Proprietary Funds - Cash Flow from Operating</t>
  </si>
  <si>
    <t>Hospital-EF- Unrestricted Cash &amp; Invest</t>
  </si>
  <si>
    <t xml:space="preserve">Hospital-EF- Total LT Debt (non current portion only) (BS) </t>
  </si>
  <si>
    <t>Hospital-EF- Principal Paid on LTD (SCF)</t>
  </si>
  <si>
    <t>Hospital-EF- Net Patient Revenue (IS)</t>
  </si>
  <si>
    <t>Hospital-EF- Interest expenses (IS)</t>
  </si>
  <si>
    <t>Hospital-EF- Capital Outlays</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</si>
  <si>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</si>
  <si>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</si>
  <si>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</si>
  <si>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</si>
  <si>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</si>
  <si>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</si>
  <si>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</si>
  <si>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</si>
  <si>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</si>
  <si>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Public Housing Authority- HUD Capital grants amount (SCF, don't include operating grants)</t>
  </si>
  <si>
    <t>Public Housing Authority- Amount paid for capital asset acquisition (SCF)</t>
  </si>
  <si>
    <t>Public Housing Authority - Operating income (loss)</t>
  </si>
  <si>
    <t>Supplemental School Tax</t>
  </si>
  <si>
    <t>Units with Water Sewer Operations have. 01</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</si>
  <si>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</si>
  <si>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</si>
  <si>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</si>
  <si>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</si>
  <si>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</si>
  <si>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</si>
  <si>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</si>
  <si>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</si>
  <si>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</si>
  <si>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</si>
  <si>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If your unit is not on the Drop Down list in cell D2 please select the blank space at the top of the drop down list in cell D2 and enter your units name here and complete the worksheet</t>
  </si>
  <si>
    <t>Note this number is adjusted for any negative internal balances</t>
  </si>
  <si>
    <t>Formula Results</t>
  </si>
  <si>
    <t>GW-positive internal balance</t>
  </si>
  <si>
    <t>GW-negative internal balance</t>
  </si>
  <si>
    <t>Error Amounts</t>
  </si>
  <si>
    <t>Error Count</t>
  </si>
  <si>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</si>
  <si>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School Current Expense Report</t>
  </si>
  <si>
    <t>General Fund-Rev, Exp. Change in Fund Balance or General Fund Budget Actual</t>
  </si>
  <si>
    <t xml:space="preserve">Amount of Supplemental School Tax revenue
</t>
  </si>
  <si>
    <t>Errors :  The cell to the left indicates the number of error messages on the data input tab</t>
  </si>
  <si>
    <t>Unit Data Input Worksheet - Board of Education</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</si>
  <si>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</si>
  <si>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</si>
  <si>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Enterprise Statements</t>
  </si>
  <si>
    <t>Enterprise Fund Statements - Revenue, Expense and Change in Net Position</t>
  </si>
  <si>
    <t>Combined Totals of all Proprietary Funds - Change in net position = (increase in net position is recorded as a positive and a decrease in net position is recorded as a negative)</t>
  </si>
  <si>
    <t>Combined Total of all Proprietary Funds - Change in Net Position</t>
  </si>
  <si>
    <r>
      <rPr>
        <u/>
        <sz val="11"/>
        <color indexed="8"/>
        <rFont val="Calibri"/>
        <family val="2"/>
      </rPr>
      <t xml:space="preserve">Current Liabilities </t>
    </r>
    <r>
      <rPr>
        <b/>
        <sz val="11"/>
        <color indexed="8"/>
        <rFont val="Calibri"/>
        <family val="2"/>
      </rPr>
      <t xml:space="preserve">
Exclude</t>
    </r>
    <r>
      <rPr>
        <sz val="11"/>
        <color theme="1"/>
        <rFont val="Calibri"/>
        <family val="2"/>
        <scheme val="minor"/>
      </rPr>
      <t xml:space="preserve"> all deferred inflows. 
</t>
    </r>
    <r>
      <rPr>
        <b/>
        <sz val="11"/>
        <color indexed="8"/>
        <rFont val="Calibri"/>
        <family val="2"/>
      </rPr>
      <t>Include</t>
    </r>
    <r>
      <rPr>
        <sz val="11"/>
        <color theme="1"/>
        <rFont val="Calibri"/>
        <family val="2"/>
        <scheme val="minor"/>
      </rPr>
      <t xml:space="preserve"> advance from(long-term portion of interfund loans)
</t>
    </r>
  </si>
  <si>
    <t>Advance To: Interfund loan receivable-portion of repayment plan longer than 12 months</t>
  </si>
  <si>
    <t>GF-Advance To-Asset</t>
  </si>
  <si>
    <t>Use on upload template</t>
  </si>
  <si>
    <t>Gen Fund - Powell Bill in FB</t>
  </si>
  <si>
    <t>Gen Fund - Total Expenditures</t>
  </si>
  <si>
    <t>Gen Fund - Proceeds from LTD</t>
  </si>
  <si>
    <t>Gen Fund - Other items</t>
  </si>
  <si>
    <t>Electric-EF- Current Assets (unrestricted, excl. inventory and prepaids)</t>
  </si>
  <si>
    <t>Electric - Depreciation and Amortization Exp.</t>
  </si>
  <si>
    <t>Electric Net Transfers in(out) to GF</t>
  </si>
  <si>
    <t>Electric - Cash Flow from Operating Activities</t>
  </si>
  <si>
    <t>Electric - Unrestricted Cash &amp; Investments</t>
  </si>
  <si>
    <t>Electric - Customer AR Net</t>
  </si>
  <si>
    <t>Electric - Gross Capital Assets</t>
  </si>
  <si>
    <t>Electric - Total Operating Revenues</t>
  </si>
  <si>
    <t>Electric - Total Operating Expenses</t>
  </si>
  <si>
    <t>Electric - Charges for Services</t>
  </si>
  <si>
    <t>Electric - Interest Expense</t>
  </si>
  <si>
    <t>Electric - Electrical Power Purchases</t>
  </si>
  <si>
    <t>Electric - Principal Paid - Cash Flow</t>
  </si>
  <si>
    <t>Electric - Capital Outlay - Cash Flow</t>
  </si>
  <si>
    <t>Electric - Capital Contributions</t>
  </si>
  <si>
    <t>WS- Net Infrastructure Capital Assets</t>
  </si>
  <si>
    <t>Fund 8</t>
  </si>
  <si>
    <t>County School Capital Outlay Rpt.</t>
  </si>
  <si>
    <t>Local Curr Exp trx to Fund 8</t>
  </si>
  <si>
    <t>Capital Outlay trx to Fund 8</t>
  </si>
  <si>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r>
      <rPr>
        <sz val="11"/>
        <color theme="1"/>
        <rFont val="Calibri"/>
        <family val="2"/>
        <scheme val="minor"/>
      </rPr>
      <t>Enter as a positive</t>
    </r>
  </si>
  <si>
    <t>Statement of Activities - Business Activities</t>
  </si>
  <si>
    <t>Total Expenses - Exclude Transfers</t>
  </si>
  <si>
    <r>
      <rPr>
        <u/>
        <sz val="11"/>
        <color indexed="8"/>
        <rFont val="Calibri"/>
        <family val="2"/>
      </rPr>
      <t>Total change in Net Position - Business-Type</t>
    </r>
    <r>
      <rPr>
        <sz val="11"/>
        <color theme="1"/>
        <rFont val="Calibri"/>
        <family val="2"/>
        <scheme val="minor"/>
      </rPr>
      <t xml:space="preserve">
</t>
    </r>
    <r>
      <rPr>
        <sz val="11"/>
        <color indexed="60"/>
        <rFont val="Calibri"/>
        <family val="2"/>
      </rPr>
      <t>(Increases to net position are positive; decreases to net position are negative)</t>
    </r>
  </si>
  <si>
    <t>Government Wide Statements - Statement of Activities  - Business Type Activities Column</t>
  </si>
  <si>
    <t>Business Type - Total Expenses</t>
  </si>
  <si>
    <t>Business Type - Change in Net Position</t>
  </si>
  <si>
    <t>Gen Fund - Current Liabilities</t>
  </si>
  <si>
    <t>C-EF- Current Assets (unrestricted, excl. inventory and prepaids)</t>
  </si>
  <si>
    <t>Comb-Proprietary Funds-Current Assets less any restricted assets. Do not include deferred outflows.</t>
  </si>
  <si>
    <t>Comb-Proprietary Funds - Current Liabilities</t>
  </si>
  <si>
    <t>GF- Total expenditures. Enter as positive.</t>
  </si>
  <si>
    <t>GF- Proceeds from all LT debt issuance (COPs, IPs, Notes, CLs, etc.)</t>
  </si>
  <si>
    <t>Hospital-EF - Patient A/Rec, net</t>
  </si>
  <si>
    <t>Hospital-EF- Total Gross Capital Assets (BS), w/o acc. dep.</t>
  </si>
  <si>
    <t xml:space="preserve">Hospital-EF- Unrestricted Fund Equity/Net Assets </t>
  </si>
  <si>
    <t>Electric - Total Current Assets</t>
  </si>
  <si>
    <t>Electric - Change in Net Assets</t>
  </si>
  <si>
    <t>Hospital-EF - Total Operating Revenues</t>
  </si>
  <si>
    <t xml:space="preserve">Hospital-EF- Total Operating Expenses. May include Interest Exp. </t>
  </si>
  <si>
    <t>Hospital-EF- Change in Net Assets</t>
  </si>
  <si>
    <t>OPEB- Net OPEB obligation, ending</t>
  </si>
  <si>
    <t>OPEB- Annual OPEB cost(expense)</t>
  </si>
  <si>
    <t>OPEB- Total UAAL (unfunded actuarial accrued liability)</t>
  </si>
  <si>
    <t>OPEB- ARC (annual required contribution)</t>
  </si>
  <si>
    <t>OPEB- UAAL as % of covered payroll</t>
  </si>
  <si>
    <t>GA- Total Depreciable capital assets, gross (no non-depreciable CA)(Notes)</t>
  </si>
  <si>
    <t>Gov - Select Current Liabilities</t>
  </si>
  <si>
    <t>GA- Total LTD (ST &amp;LT, include BANs; No Comp Abs, Pension, OPEB)(Notes) Enter as positive.</t>
  </si>
  <si>
    <t>GA- Total Program revenues (positive only)(SOA)</t>
  </si>
  <si>
    <t>Electric - Any Adj. to Beginning Net Assets</t>
  </si>
  <si>
    <t>Electric - Total Assets</t>
  </si>
  <si>
    <t>Cash and Investment - Bond Proceeds - All Funds</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</si>
  <si>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</si>
  <si>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</si>
  <si>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</si>
  <si>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</si>
  <si>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</si>
  <si>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</si>
  <si>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</si>
  <si>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</si>
  <si>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</si>
  <si>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County-supplemental school tax reported in Agency fund</t>
  </si>
  <si>
    <t xml:space="preserve">This is a description question that is retained on the data input tab - This information is not uploaded to CCH or our data base </t>
  </si>
  <si>
    <t>Hospital - Budget required have $.02</t>
  </si>
  <si>
    <t>Hospital - Contract required have $.03</t>
  </si>
  <si>
    <t>Units with Electric Operations have $.07, $.08, $.09</t>
  </si>
  <si>
    <t>https://www.nctreasurer.com/slg/lfm/financial-analysis/Pages/Analysis-by-Population.aspx</t>
  </si>
  <si>
    <r>
      <rPr>
        <u/>
        <sz val="11"/>
        <color indexed="8"/>
        <rFont val="Calibri"/>
        <family val="2"/>
      </rPr>
      <t xml:space="preserve">Record any </t>
    </r>
    <r>
      <rPr>
        <b/>
        <u/>
        <sz val="11"/>
        <color indexed="8"/>
        <rFont val="Calibri"/>
        <family val="2"/>
      </rPr>
      <t>negative</t>
    </r>
    <r>
      <rPr>
        <u/>
        <sz val="11"/>
        <color indexed="8"/>
        <rFont val="Calibri"/>
        <family val="2"/>
      </rPr>
      <t xml:space="preserve"> Internal balances on the net position statements that appear in the Asset Section of the Net Position Statement.</t>
    </r>
    <r>
      <rPr>
        <sz val="11"/>
        <color theme="1"/>
        <rFont val="Calibri"/>
        <family val="2"/>
        <scheme val="minor"/>
      </rPr>
      <t xml:space="preserve">
E</t>
    </r>
    <r>
      <rPr>
        <sz val="11"/>
        <color indexed="8"/>
        <rFont val="Calibri"/>
        <family val="2"/>
      </rPr>
      <t>nter as a positive</t>
    </r>
    <r>
      <rPr>
        <sz val="11"/>
        <color indexed="62"/>
        <rFont val="Calibri"/>
        <family val="2"/>
      </rPr>
      <t/>
    </r>
  </si>
  <si>
    <t xml:space="preserve">Fund 8 Rev, Exp. Change in Fund Balance Rpt. </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</si>
  <si>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</si>
  <si>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</si>
  <si>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</si>
  <si>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r>
      <t xml:space="preserve">Amount of </t>
    </r>
    <r>
      <rPr>
        <u/>
        <sz val="11"/>
        <color indexed="8"/>
        <rFont val="Calibri"/>
        <family val="2"/>
      </rPr>
      <t>Local Current Expense Funds</t>
    </r>
    <r>
      <rPr>
        <sz val="11"/>
        <color indexed="8"/>
        <rFont val="Calibri"/>
        <family val="2"/>
      </rPr>
      <t xml:space="preserve"> received from the County transferred to Fund 8 this year.</t>
    </r>
  </si>
  <si>
    <r>
      <t xml:space="preserve">Amount of </t>
    </r>
    <r>
      <rPr>
        <u/>
        <sz val="11"/>
        <color indexed="8"/>
        <rFont val="Calibri"/>
        <family val="2"/>
      </rPr>
      <t>Capital Outlay Funds</t>
    </r>
    <r>
      <rPr>
        <sz val="11"/>
        <color indexed="8"/>
        <rFont val="Calibri"/>
        <family val="2"/>
      </rPr>
      <t xml:space="preserve"> received from the County transferred to Fund 8 this year.</t>
    </r>
  </si>
  <si>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</si>
  <si>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</si>
  <si>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</si>
  <si>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GF - Advance from</t>
  </si>
  <si>
    <t>Net OPEB Liability</t>
  </si>
  <si>
    <t>Reporting</t>
  </si>
  <si>
    <t>FS., Pension note or RSI</t>
  </si>
  <si>
    <t>Unit's Share of Net Pension Liability ($s)
- unit of government is a participating employer in the State's TSERS (Teachers' and State Employees' Retirement System) or the LGERS (Local Governmental Employees' Retirement System).  (Not participating employer, enter 0)</t>
  </si>
  <si>
    <t>Notes to the Financial Statements -Pension Note</t>
  </si>
  <si>
    <t>Pension Notes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</si>
  <si>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</si>
  <si>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In this cell - Please include the name of the plan, a brief description of the benefit and the population group that received the benefits.</t>
  </si>
  <si>
    <t>Notes to the Financial Statements -OPEB</t>
  </si>
  <si>
    <t>FS., OPEB note or RSI</t>
  </si>
  <si>
    <t>OPEB Note</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</si>
  <si>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</si>
  <si>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OPEB
 Note or RSI</t>
  </si>
  <si>
    <t>OPEB
RSI</t>
  </si>
  <si>
    <t>(The OPEB amounts requested are normally in the OPEB note - however, many of them can also be found on the Required Supplementary Information Schedule for OPEB that follows the Notes.)</t>
  </si>
  <si>
    <t>Data Import 2018</t>
  </si>
  <si>
    <t>Compliance opinion - enter "1" for clean Opinion or "2" for other than clean opinion</t>
  </si>
  <si>
    <t>CCH 385-CCH576</t>
  </si>
  <si>
    <t>CCH 336-CCH576</t>
  </si>
  <si>
    <t>CCH 338-CCH576</t>
  </si>
  <si>
    <t>cch576</t>
  </si>
  <si>
    <t>SUM OF ROW 269-271</t>
  </si>
  <si>
    <t>COLLECTION TAB TOTAL</t>
  </si>
  <si>
    <t>Linked on collection tab to back out negative internal balance reclassification on import tab</t>
  </si>
  <si>
    <t>not on collection tab</t>
  </si>
  <si>
    <t>rows 258-260 not in total</t>
  </si>
  <si>
    <t>Net Pension Liability</t>
  </si>
  <si>
    <t>Reviewer if you need to change what the unit entered, do so directly in cell to the right.  Enter "1" to the right if the unit has defined benefit other than the ones adm.   Leave blank if the unit does not answer</t>
  </si>
  <si>
    <t xml:space="preserve">OPEB 
1-implicit rate only  
2-no benefit 
3-benfit 
4- state health plan  </t>
  </si>
  <si>
    <t>Health benefits - total OPEB liability</t>
  </si>
  <si>
    <t>Health benefits- OPEB plan fiduciary net position</t>
  </si>
  <si>
    <t>Health benefits - plan's fiduary net postion as a % of total OPEB liability</t>
  </si>
  <si>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</si>
  <si>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</si>
  <si>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</si>
  <si>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</si>
  <si>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</si>
  <si>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</si>
  <si>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</si>
  <si>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</si>
  <si>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</si>
  <si>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</si>
  <si>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</si>
  <si>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</si>
  <si>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</si>
  <si>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</si>
  <si>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</si>
  <si>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</si>
  <si>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 xml:space="preserve"> GF - Fund balance, Assigned </t>
  </si>
  <si>
    <t>GF - Fund Balance, Unassigned</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</si>
  <si>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</si>
  <si>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</si>
  <si>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</si>
  <si>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</si>
  <si>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</si>
  <si>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Is the finance officer serving in a permanent role or an interim role? (permanent/interim/vacant)</t>
  </si>
  <si>
    <t>Permanent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</si>
  <si>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</si>
  <si>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</si>
  <si>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</si>
  <si>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MANDATORY</t>
  </si>
  <si>
    <t>All Fields Must Be Completed</t>
  </si>
  <si>
    <t>Title of Official</t>
  </si>
  <si>
    <t>Date                        (Enter as "MM/DD/YYYY")</t>
  </si>
  <si>
    <t>Telephone number</t>
  </si>
  <si>
    <t>E-mail address</t>
  </si>
  <si>
    <t>RSS-Accounts used to calculate the RSS are shaded in Green</t>
  </si>
  <si>
    <t>Interim</t>
  </si>
  <si>
    <t>Vacant</t>
  </si>
  <si>
    <t>Data Import 2019</t>
  </si>
  <si>
    <t>Vision benefits - total OPEB liability</t>
  </si>
  <si>
    <t>Vision benefits - OPEB plan fiduciary net position</t>
  </si>
  <si>
    <t>Vision benefits - plan's fiduary net postion as a % of total OPEB liability</t>
  </si>
  <si>
    <t>Dental benefits - total OPEB liability</t>
  </si>
  <si>
    <t>Dental benefits - OPEB plan fiduciary net position</t>
  </si>
  <si>
    <t>Dental benefits - plan's fiduary net postion as a % of total OPEB liability</t>
  </si>
  <si>
    <t>Other benefits - total OPEB liability</t>
  </si>
  <si>
    <t>Other benefits - OPEB plan fiduciary net position</t>
  </si>
  <si>
    <t>Other benefits - plan's fiduary net postion as a % of total OPEB liability</t>
  </si>
  <si>
    <t>Unit was issued:
1) No UL
2) No UL but visit is needed
3) UL with response
4) SUL requiring written response
5) Communication to DPI</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</si>
  <si>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</si>
  <si>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</si>
  <si>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</si>
  <si>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Kannapolis City Schools</t>
  </si>
  <si>
    <t>Lee County Schools</t>
  </si>
  <si>
    <t>Lenoir County Schools</t>
  </si>
  <si>
    <t>Lexington City Schools</t>
  </si>
  <si>
    <t>Lincoln County Schools</t>
  </si>
  <si>
    <t>Macon County Schools</t>
  </si>
  <si>
    <t>Madison County Schools</t>
  </si>
  <si>
    <t>Martin County Schools</t>
  </si>
  <si>
    <t>Mcdowell County Schools</t>
  </si>
  <si>
    <t>Mitchell County Schools</t>
  </si>
  <si>
    <t>Montgomery County Schools</t>
  </si>
  <si>
    <t>Moore County Schools</t>
  </si>
  <si>
    <t>Mooresville Graded School District</t>
  </si>
  <si>
    <t>Mount Airy City Schools</t>
  </si>
  <si>
    <t>North East Regional School of Biotechnology and Agriscience</t>
  </si>
  <si>
    <t>Nash/Rocky Mount Schools</t>
  </si>
  <si>
    <t>New Hanover County Schools</t>
  </si>
  <si>
    <t>Newton/Conover City Schools</t>
  </si>
  <si>
    <t>Northampton County Schools</t>
  </si>
  <si>
    <t>Onslow County Schools</t>
  </si>
  <si>
    <t>Orange County Schools</t>
  </si>
  <si>
    <t>Pamlico County Schools</t>
  </si>
  <si>
    <t>Pender County Schools</t>
  </si>
  <si>
    <t>Perquimans County Schools</t>
  </si>
  <si>
    <t>Person County Schools</t>
  </si>
  <si>
    <t>Pitt County Schools</t>
  </si>
  <si>
    <t>Polk County Schools</t>
  </si>
  <si>
    <t>Randolph County Schools</t>
  </si>
  <si>
    <t>Richmond County Schools</t>
  </si>
  <si>
    <t>Roanoke Rapids City Schools</t>
  </si>
  <si>
    <t>Robeson County Schools</t>
  </si>
  <si>
    <t>Rockingham County Schools</t>
  </si>
  <si>
    <t>Rowan County/Salisbury City Schools</t>
  </si>
  <si>
    <t>Rutherford County Schools</t>
  </si>
  <si>
    <t>Sampson County Schools</t>
  </si>
  <si>
    <t>Scotland County Schools</t>
  </si>
  <si>
    <t>Stanly County Schools</t>
  </si>
  <si>
    <t>Stokes County Schools</t>
  </si>
  <si>
    <t>Surry County Schools</t>
  </si>
  <si>
    <t>Swain County Schools</t>
  </si>
  <si>
    <t>Thomasville City Schools</t>
  </si>
  <si>
    <t>Transylvania County Schools</t>
  </si>
  <si>
    <t>Tyrrell County Schools</t>
  </si>
  <si>
    <t>Union County Schools</t>
  </si>
  <si>
    <t>Vance County Schools</t>
  </si>
  <si>
    <t>Wake County Schools</t>
  </si>
  <si>
    <t>Warren County Schools</t>
  </si>
  <si>
    <t>Washington County Schools</t>
  </si>
  <si>
    <t>Watauga County Schools</t>
  </si>
  <si>
    <t>Wayne County Public Schools</t>
  </si>
  <si>
    <t>Weldon City Schools</t>
  </si>
  <si>
    <t>Whiteville City Schools</t>
  </si>
  <si>
    <t>Wilkes County Schools</t>
  </si>
  <si>
    <t>Wilson County Schools</t>
  </si>
  <si>
    <t>Winston-Salem/Forsyth County Schools</t>
  </si>
  <si>
    <t>Yadkin County Schools</t>
  </si>
  <si>
    <t>Yancey County Schools</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</si>
  <si>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</si>
  <si>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</si>
  <si>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</si>
  <si>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</si>
  <si>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</si>
  <si>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</si>
  <si>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</si>
  <si>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</si>
  <si>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</si>
  <si>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</si>
  <si>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</si>
  <si>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</si>
  <si>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</si>
  <si>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</si>
  <si>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</si>
  <si>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</si>
  <si>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</si>
  <si>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</si>
  <si>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</si>
  <si>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</si>
  <si>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</si>
  <si>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</si>
  <si>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</si>
  <si>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</si>
  <si>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</si>
  <si>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</si>
  <si>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</si>
  <si>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The Official should be the Finance Officer or interim Finance Officer as designated by the Board.</t>
  </si>
  <si>
    <t>Name of Finance Officer</t>
  </si>
  <si>
    <t>Total OPEB benefits - What is the plan’s fiduciary net position as a percentage of the total OPEB liability  Please enter as percentage value; for example, 83.5% should be entered as 83.5.  If assets have not been set aside in a trust, please enter 0.0</t>
  </si>
  <si>
    <t>Date on which the local government, public authority, or designated official appointed the finance officer (If the date of appointment by the board is difficult to find you may enter January 1 and the year)</t>
  </si>
  <si>
    <t>Has the finance officer been formally appointed by the local government, public authority, or designated official  (Y/N)</t>
  </si>
  <si>
    <t>Is the finance officer serving in a permanent role or an interim role (permanent/interim/vacant)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</si>
  <si>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</si>
  <si>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</si>
  <si>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</si>
  <si>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</si>
  <si>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McDowell County Schools</t>
  </si>
  <si>
    <t>North East Regional School of Biotechnology and Agri science</t>
  </si>
  <si>
    <t>Date on which the local government, public authority, or designated official appointed the finance officer? (If the date of appointment by the board is difficult to find you may enter January 1 and the year)   Date Format  MM/DD/YYYY</t>
  </si>
  <si>
    <t>If unit is an employer participant in one of the State Cost Sharing Plans rows 65 - 67 should be blank.  Unless they have an additional single employer plan.</t>
  </si>
  <si>
    <t>Unit's share of RHBF Net OPEB Liability ($s)
- unit of government is a participating employer in the State's RHBF (Retiree Health Benefit Fund) (Not a participating employer, enter 0)</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</si>
  <si>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</si>
  <si>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</si>
  <si>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</si>
  <si>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</si>
  <si>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</si>
  <si>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</si>
  <si>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</si>
  <si>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</si>
  <si>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</si>
  <si>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t xml:space="preserve">Date        </t>
  </si>
  <si>
    <t>unit code must be completed</t>
  </si>
  <si>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</si>
  <si>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</si>
  <si>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</si>
  <si>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</si>
  <si>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</si>
  <si>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</si>
  <si>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</si>
  <si>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</si>
  <si>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</si>
  <si>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</si>
  <si>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</si>
  <si>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</si>
  <si>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</si>
  <si>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</si>
  <si>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</si>
  <si>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</si>
  <si>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Version Date 8/31/2020</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</si>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</sst>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_(* #,##0.0_);_(* \(#,##0.0\);_(* &quot;-&quot;??_);_(@_)"/>
    <numFmt numFmtId="168" formatCode="0_);\(0\)"/>
    <numFmt numFmtId="169" formatCode="_(* #,##0.00%_);[Red]_(* \(#,##0.00%\);_(0.00%_);@"/>
    <numFmt numFmtId="170" formatCode="m/d/yy;@"/>
    <numFmt numFmtId="171" formatCode="mm/dd/yyyy"/>
  </numFmts>
  <fonts count="16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9"/>
      <name val="Century Schoolbook"/>
      <family val="1"/>
    </font>
    <font>
      <b/>
      <u/>
      <sz val="11"/>
      <color indexed="8"/>
      <name val="Calibri"/>
      <family val="2"/>
    </font>
    <font>
      <sz val="8"/>
      <name val="Arial"/>
      <family val="2"/>
    </font>
    <font>
      <sz val="10"/>
      <name val="Arial"/>
      <family val="2"/>
    </font>
    <font>
      <sz val="12"/>
      <name val="Garamond"/>
      <family val="1"/>
    </font>
    <font>
      <b/>
      <sz val="10"/>
      <color indexed="8"/>
      <name val="Century Schoolbook"/>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8"/>
      <name val="Arial"/>
      <family val="2"/>
    </font>
    <font>
      <sz val="10"/>
      <name val="Arial"/>
      <family val="2"/>
    </font>
    <font>
      <sz val="12"/>
      <name val="Garamond"/>
      <family val="1"/>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sz val="24"/>
      <color theme="0"/>
      <name val="Century Schoolbook"/>
      <family val="1"/>
    </font>
    <font>
      <b/>
      <sz val="48"/>
      <color theme="0"/>
      <name val="Century Schoolbook"/>
      <family val="1"/>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6"/>
      <color theme="1"/>
      <name val="Calibri"/>
      <family val="2"/>
      <scheme val="minor"/>
    </font>
    <font>
      <b/>
      <sz val="11"/>
      <color theme="1"/>
      <name val="Garamond"/>
      <family val="1"/>
    </font>
    <font>
      <sz val="11"/>
      <color theme="1"/>
      <name val="Calibri"/>
      <family val="2"/>
    </font>
    <font>
      <sz val="11"/>
      <name val="Calibri"/>
      <family val="2"/>
      <scheme val="minor"/>
    </font>
    <font>
      <b/>
      <sz val="9"/>
      <color theme="1"/>
      <name val="Century Schoolbook"/>
      <family val="1"/>
    </font>
    <font>
      <sz val="9"/>
      <color theme="1"/>
      <name val="Century Schoolbook"/>
      <family val="1"/>
    </font>
    <font>
      <sz val="8"/>
      <color theme="1"/>
      <name val="Calibri"/>
      <family val="2"/>
      <scheme val="minor"/>
    </font>
    <font>
      <b/>
      <sz val="10"/>
      <color theme="1"/>
      <name val="Calibri"/>
      <family val="2"/>
      <scheme val="minor"/>
    </font>
    <font>
      <sz val="8"/>
      <color theme="1"/>
      <name val="Century Schoolbook"/>
      <family val="1"/>
    </font>
    <font>
      <b/>
      <sz val="8"/>
      <color theme="1"/>
      <name val="Calibri"/>
      <family val="2"/>
      <scheme val="minor"/>
    </font>
    <font>
      <b/>
      <sz val="11"/>
      <name val="Calibri"/>
      <family val="2"/>
      <scheme val="minor"/>
    </font>
    <font>
      <sz val="28"/>
      <color theme="1"/>
      <name val="Calibri"/>
      <family val="2"/>
      <scheme val="minor"/>
    </font>
    <font>
      <b/>
      <sz val="9"/>
      <name val="Calibri"/>
      <family val="2"/>
      <scheme val="minor"/>
    </font>
    <font>
      <b/>
      <sz val="20"/>
      <color theme="1"/>
      <name val="Calibri"/>
      <family val="2"/>
      <scheme val="minor"/>
    </font>
    <font>
      <b/>
      <sz val="10"/>
      <color indexed="8"/>
      <name val="Calibri"/>
      <family val="2"/>
      <scheme val="minor"/>
    </font>
    <font>
      <b/>
      <sz val="10"/>
      <color theme="1"/>
      <name val="Century Schoolbook"/>
      <family val="2"/>
    </font>
    <font>
      <b/>
      <sz val="18"/>
      <color theme="1"/>
      <name val="Calibri"/>
      <family val="2"/>
      <scheme val="minor"/>
    </font>
    <font>
      <sz val="11"/>
      <color indexed="8"/>
      <name val="Calibri"/>
      <family val="2"/>
      <scheme val="minor"/>
    </font>
    <font>
      <b/>
      <i/>
      <u/>
      <sz val="10"/>
      <color theme="1"/>
      <name val="Times New Roman"/>
      <family val="1"/>
    </font>
    <font>
      <sz val="11"/>
      <color rgb="FFFF0000"/>
      <name val="Calibri"/>
      <family val="2"/>
      <scheme val="minor"/>
    </font>
    <font>
      <b/>
      <sz val="9"/>
      <color rgb="FFFF0000"/>
      <name val="Calibri"/>
      <family val="2"/>
      <scheme val="minor"/>
    </font>
    <font>
      <b/>
      <sz val="11"/>
      <color rgb="FF000000"/>
      <name val="Calibri"/>
      <family val="2"/>
    </font>
    <font>
      <sz val="11"/>
      <color theme="5" tint="-0.249977111117893"/>
      <name val="Calibri"/>
      <family val="2"/>
    </font>
    <font>
      <i/>
      <sz val="12"/>
      <name val="Cambria"/>
      <family val="1"/>
    </font>
    <font>
      <sz val="12"/>
      <color rgb="FFFF0000"/>
      <name val="Century Schoolbook"/>
      <family val="1"/>
    </font>
    <font>
      <i/>
      <sz val="12"/>
      <color theme="1"/>
      <name val="Century Schoolbook"/>
      <family val="1"/>
    </font>
    <font>
      <sz val="9"/>
      <color rgb="FFFF0000"/>
      <name val="Calibri"/>
      <family val="2"/>
      <scheme val="minor"/>
    </font>
    <font>
      <b/>
      <sz val="10"/>
      <name val="Arial"/>
      <family val="2"/>
    </font>
    <font>
      <sz val="8"/>
      <name val="Arial"/>
      <family val="2"/>
    </font>
    <font>
      <sz val="10"/>
      <name val="Arial"/>
      <family val="2"/>
    </font>
    <font>
      <sz val="12"/>
      <name val="Garamond"/>
      <family val="1"/>
    </font>
    <font>
      <b/>
      <sz val="11"/>
      <color theme="1"/>
      <name val="Century Schoolbook"/>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0"/>
      <color indexed="9"/>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sz val="11"/>
      <color rgb="FFFF0000"/>
      <name val="Century Schoolbook"/>
      <family val="2"/>
    </font>
    <font>
      <sz val="10"/>
      <color rgb="FF000000"/>
      <name val="Times New Roman"/>
      <family val="1"/>
    </font>
    <font>
      <u/>
      <sz val="10"/>
      <color indexed="12"/>
      <name val="Times New Roman"/>
      <family val="1"/>
    </font>
    <font>
      <u/>
      <sz val="10"/>
      <color theme="10"/>
      <name val="Times New Roman"/>
      <family val="1"/>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ambria"/>
      <family val="1"/>
    </font>
    <font>
      <i/>
      <sz val="14"/>
      <color theme="0"/>
      <name val="Century Schoolbook"/>
      <family val="1"/>
    </font>
    <font>
      <sz val="12"/>
      <color theme="0"/>
      <name val="Century Schoolbook"/>
      <family val="1"/>
    </font>
    <font>
      <sz val="11"/>
      <color theme="10"/>
      <name val="Calibri"/>
      <family val="2"/>
      <scheme val="minor"/>
    </font>
  </fonts>
  <fills count="72">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6" tint="-0.249977111117893"/>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bottom style="thin">
        <color theme="3" tint="0.59996337778862885"/>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3" tint="0.59996337778862885"/>
      </right>
      <top style="thin">
        <color theme="3" tint="0.59996337778862885"/>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top/>
      <bottom/>
      <diagonal/>
    </border>
    <border>
      <left style="thin">
        <color theme="3" tint="0.59996337778862885"/>
      </left>
      <right style="thin">
        <color theme="3" tint="0.59996337778862885"/>
      </right>
      <top style="thin">
        <color theme="3" tint="0.59996337778862885"/>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tint="0.59999389629810485"/>
      </left>
      <right/>
      <top/>
      <bottom style="thin">
        <color theme="3" tint="0.59999389629810485"/>
      </bottom>
      <diagonal/>
    </border>
    <border>
      <left/>
      <right/>
      <top/>
      <bottom style="thin">
        <color theme="3" tint="0.59999389629810485"/>
      </bottom>
      <diagonal/>
    </border>
    <border>
      <left/>
      <right style="thin">
        <color theme="3" tint="0.59999389629810485"/>
      </right>
      <top/>
      <bottom style="thin">
        <color theme="3" tint="0.59999389629810485"/>
      </bottom>
      <diagonal/>
    </border>
    <border>
      <left/>
      <right style="thin">
        <color theme="3" tint="0.79998168889431442"/>
      </right>
      <top style="thin">
        <color theme="3" tint="0.79998168889431442"/>
      </top>
      <bottom style="thin">
        <color theme="3" tint="0.79998168889431442"/>
      </bottom>
      <diagonal/>
    </border>
    <border>
      <left style="medium">
        <color indexed="64"/>
      </left>
      <right/>
      <top/>
      <bottom style="medium">
        <color indexed="64"/>
      </bottom>
      <diagonal/>
    </border>
    <border>
      <left/>
      <right/>
      <top/>
      <bottom style="medium">
        <color indexed="64"/>
      </bottom>
      <diagonal/>
    </border>
  </borders>
  <cellStyleXfs count="3033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50" fillId="0" borderId="0" applyFont="0" applyFill="0" applyBorder="0" applyAlignment="0" applyProtection="0"/>
    <xf numFmtId="43" fontId="52"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45"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26" fillId="0" borderId="0"/>
    <xf numFmtId="0" fontId="27" fillId="0" borderId="0"/>
    <xf numFmtId="0" fontId="26" fillId="0" borderId="0"/>
    <xf numFmtId="0" fontId="38" fillId="0" borderId="0"/>
    <xf numFmtId="0" fontId="26" fillId="0" borderId="0"/>
    <xf numFmtId="0" fontId="42"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47" fillId="0" borderId="0"/>
    <xf numFmtId="0" fontId="26" fillId="0" borderId="0"/>
    <xf numFmtId="0" fontId="47" fillId="0" borderId="0"/>
    <xf numFmtId="0" fontId="26" fillId="0" borderId="0"/>
    <xf numFmtId="0" fontId="47"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7"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7" fillId="0" borderId="0"/>
    <xf numFmtId="0" fontId="33" fillId="0" borderId="0"/>
    <xf numFmtId="0" fontId="18"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48" fillId="0" borderId="0"/>
    <xf numFmtId="0" fontId="18" fillId="0" borderId="0"/>
    <xf numFmtId="0" fontId="48" fillId="0" borderId="0"/>
    <xf numFmtId="0" fontId="18" fillId="0" borderId="0"/>
    <xf numFmtId="0" fontId="48" fillId="0" borderId="0"/>
    <xf numFmtId="0" fontId="27" fillId="0" borderId="0"/>
    <xf numFmtId="0" fontId="26"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26" fillId="0" borderId="0"/>
    <xf numFmtId="0" fontId="48" fillId="0" borderId="0"/>
    <xf numFmtId="0" fontId="18" fillId="0" borderId="0"/>
    <xf numFmtId="0" fontId="48" fillId="0" borderId="0"/>
    <xf numFmtId="0" fontId="18" fillId="0" borderId="0"/>
    <xf numFmtId="0" fontId="48" fillId="0" borderId="0"/>
    <xf numFmtId="0" fontId="38" fillId="0" borderId="0"/>
    <xf numFmtId="0" fontId="26" fillId="0" borderId="0"/>
    <xf numFmtId="0" fontId="42"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26" fillId="0" borderId="0"/>
    <xf numFmtId="0" fontId="47" fillId="0" borderId="0"/>
    <xf numFmtId="0" fontId="47" fillId="0" borderId="0"/>
    <xf numFmtId="0" fontId="26" fillId="0" borderId="0"/>
    <xf numFmtId="0" fontId="50" fillId="0" borderId="0"/>
    <xf numFmtId="0" fontId="47" fillId="0" borderId="0"/>
    <xf numFmtId="0" fontId="26" fillId="0" borderId="0"/>
    <xf numFmtId="0" fontId="50" fillId="0" borderId="0"/>
    <xf numFmtId="0" fontId="50" fillId="0" borderId="0"/>
    <xf numFmtId="0" fontId="26" fillId="0" borderId="0"/>
    <xf numFmtId="0" fontId="50" fillId="0" borderId="0"/>
    <xf numFmtId="0" fontId="26" fillId="0" borderId="0"/>
    <xf numFmtId="0" fontId="50" fillId="0" borderId="0"/>
    <xf numFmtId="0" fontId="50" fillId="0" borderId="0"/>
    <xf numFmtId="0" fontId="4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47" fillId="0" borderId="0"/>
    <xf numFmtId="0" fontId="18" fillId="0" borderId="0"/>
    <xf numFmtId="0" fontId="31" fillId="0" borderId="0"/>
    <xf numFmtId="0" fontId="30" fillId="0" borderId="0"/>
    <xf numFmtId="0" fontId="33" fillId="0" borderId="0"/>
    <xf numFmtId="0" fontId="18"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48" fillId="0" borderId="0"/>
    <xf numFmtId="0" fontId="18" fillId="0" borderId="0"/>
    <xf numFmtId="0" fontId="48" fillId="0" borderId="0"/>
    <xf numFmtId="0" fontId="18" fillId="0" borderId="0"/>
    <xf numFmtId="0" fontId="48" fillId="0" borderId="0"/>
    <xf numFmtId="0" fontId="18" fillId="0" borderId="0"/>
    <xf numFmtId="0" fontId="39" fillId="0" borderId="0"/>
    <xf numFmtId="0" fontId="18" fillId="0" borderId="0"/>
    <xf numFmtId="0" fontId="43"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48" fillId="0" borderId="0"/>
    <xf numFmtId="0" fontId="18" fillId="0" borderId="0"/>
    <xf numFmtId="0" fontId="18" fillId="0" borderId="0"/>
    <xf numFmtId="0" fontId="18" fillId="0" borderId="0"/>
    <xf numFmtId="0" fontId="48" fillId="0" borderId="0"/>
    <xf numFmtId="0" fontId="48" fillId="0" borderId="0"/>
    <xf numFmtId="0" fontId="18" fillId="0" borderId="0"/>
    <xf numFmtId="0" fontId="26" fillId="0" borderId="0"/>
    <xf numFmtId="0" fontId="48" fillId="0" borderId="0"/>
    <xf numFmtId="0" fontId="48"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50" fillId="0" borderId="0"/>
    <xf numFmtId="0" fontId="50" fillId="0" borderId="0"/>
    <xf numFmtId="0" fontId="31" fillId="0" borderId="0"/>
    <xf numFmtId="0" fontId="30" fillId="0" borderId="0"/>
    <xf numFmtId="0" fontId="40" fillId="0" borderId="0"/>
    <xf numFmtId="0" fontId="30" fillId="0" borderId="0"/>
    <xf numFmtId="0" fontId="44" fillId="0" borderId="0"/>
    <xf numFmtId="0" fontId="49" fillId="0" borderId="0"/>
    <xf numFmtId="0" fontId="30" fillId="0" borderId="0"/>
    <xf numFmtId="0" fontId="49" fillId="0" borderId="0"/>
    <xf numFmtId="0" fontId="30" fillId="0" borderId="0"/>
    <xf numFmtId="0" fontId="30" fillId="0" borderId="0"/>
    <xf numFmtId="0" fontId="49" fillId="0" borderId="0"/>
    <xf numFmtId="0" fontId="30" fillId="0" borderId="0"/>
    <xf numFmtId="0" fontId="30" fillId="0" borderId="0"/>
    <xf numFmtId="0" fontId="49" fillId="0" borderId="0"/>
    <xf numFmtId="0" fontId="30" fillId="0" borderId="0"/>
    <xf numFmtId="0" fontId="49" fillId="0" borderId="0"/>
    <xf numFmtId="0" fontId="30" fillId="0" borderId="0"/>
    <xf numFmtId="0" fontId="49" fillId="0" borderId="0"/>
    <xf numFmtId="0" fontId="30"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49" fillId="0" borderId="0"/>
    <xf numFmtId="0" fontId="49" fillId="0" borderId="0"/>
    <xf numFmtId="0" fontId="30" fillId="0" borderId="0"/>
    <xf numFmtId="0" fontId="50" fillId="0" borderId="0"/>
    <xf numFmtId="0" fontId="49" fillId="0" borderId="0"/>
    <xf numFmtId="0" fontId="30" fillId="0" borderId="0"/>
    <xf numFmtId="0" fontId="30" fillId="0" borderId="0"/>
    <xf numFmtId="0" fontId="50" fillId="0" borderId="0"/>
    <xf numFmtId="0" fontId="30" fillId="0" borderId="0"/>
    <xf numFmtId="0" fontId="50" fillId="0" borderId="0"/>
    <xf numFmtId="0" fontId="50"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2" fillId="0" borderId="0"/>
    <xf numFmtId="0" fontId="52" fillId="0" borderId="0"/>
    <xf numFmtId="0" fontId="50" fillId="0" borderId="0"/>
    <xf numFmtId="0" fontId="50"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1" fillId="0" borderId="0" applyFont="0" applyFill="0" applyBorder="0" applyAlignment="0" applyProtection="0"/>
    <xf numFmtId="9" fontId="30" fillId="0" borderId="0" applyFont="0" applyFill="0" applyBorder="0" applyAlignment="0" applyProtection="0"/>
    <xf numFmtId="9" fontId="52" fillId="0" borderId="0" applyFont="0" applyFill="0" applyBorder="0" applyAlignment="0" applyProtection="0"/>
    <xf numFmtId="0" fontId="19" fillId="0" borderId="0" applyNumberFormat="0" applyFill="0" applyBorder="0" applyAlignment="0" applyProtection="0"/>
    <xf numFmtId="0" fontId="56" fillId="20" borderId="0" applyFont="0" applyBorder="0" applyAlignment="0">
      <alignment horizontal="center" wrapText="1"/>
    </xf>
    <xf numFmtId="0" fontId="56" fillId="20" borderId="0" applyFont="0" applyBorder="0" applyAlignment="0">
      <alignment horizontal="center" wrapText="1"/>
    </xf>
    <xf numFmtId="0" fontId="46"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6" fillId="0" borderId="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8" fillId="0" borderId="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8"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30" fillId="0" borderId="0"/>
    <xf numFmtId="0" fontId="30" fillId="0" borderId="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26"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26"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26" fillId="0" borderId="0"/>
    <xf numFmtId="0" fontId="26" fillId="0" borderId="0"/>
    <xf numFmtId="0" fontId="26" fillId="0" borderId="0"/>
    <xf numFmtId="0" fontId="47" fillId="0" borderId="0"/>
    <xf numFmtId="0" fontId="26" fillId="0" borderId="0"/>
    <xf numFmtId="0" fontId="50" fillId="0" borderId="0"/>
    <xf numFmtId="0" fontId="50" fillId="0" borderId="0"/>
    <xf numFmtId="0" fontId="50" fillId="0" borderId="0"/>
    <xf numFmtId="0" fontId="50" fillId="0" borderId="0"/>
    <xf numFmtId="0" fontId="26" fillId="0" borderId="0"/>
    <xf numFmtId="0" fontId="26" fillId="0" borderId="0"/>
    <xf numFmtId="0" fontId="50" fillId="0" borderId="0"/>
    <xf numFmtId="0" fontId="18" fillId="0" borderId="0"/>
    <xf numFmtId="0" fontId="18" fillId="0" borderId="0"/>
    <xf numFmtId="0" fontId="48" fillId="0" borderId="0"/>
    <xf numFmtId="0" fontId="18" fillId="0" borderId="0"/>
    <xf numFmtId="0" fontId="18" fillId="0" borderId="0"/>
    <xf numFmtId="0" fontId="26" fillId="0" borderId="0"/>
    <xf numFmtId="0" fontId="47" fillId="0" borderId="0"/>
    <xf numFmtId="0" fontId="26" fillId="0" borderId="0"/>
    <xf numFmtId="0" fontId="26" fillId="0" borderId="0"/>
    <xf numFmtId="0" fontId="50" fillId="0" borderId="0"/>
    <xf numFmtId="0" fontId="26" fillId="0" borderId="0"/>
    <xf numFmtId="0" fontId="26" fillId="0" borderId="0"/>
    <xf numFmtId="0" fontId="47" fillId="0" borderId="0"/>
    <xf numFmtId="0" fontId="26" fillId="0" borderId="0"/>
    <xf numFmtId="0" fontId="50" fillId="0" borderId="0"/>
    <xf numFmtId="0" fontId="50" fillId="0" borderId="0"/>
    <xf numFmtId="0" fontId="47"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6" fillId="0" borderId="0"/>
    <xf numFmtId="0" fontId="50" fillId="0" borderId="0"/>
    <xf numFmtId="0" fontId="26" fillId="0" borderId="0"/>
    <xf numFmtId="0" fontId="26" fillId="0" borderId="0"/>
    <xf numFmtId="0" fontId="50" fillId="0" borderId="0"/>
    <xf numFmtId="0" fontId="47" fillId="0" borderId="0"/>
    <xf numFmtId="0" fontId="26" fillId="0" borderId="0"/>
    <xf numFmtId="0" fontId="26" fillId="0" borderId="0"/>
    <xf numFmtId="0" fontId="50" fillId="0" borderId="0"/>
    <xf numFmtId="0" fontId="26" fillId="0" borderId="0"/>
    <xf numFmtId="0" fontId="50" fillId="0" borderId="0"/>
    <xf numFmtId="0" fontId="50" fillId="0" borderId="0"/>
    <xf numFmtId="0" fontId="47"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18" fillId="0" borderId="0"/>
    <xf numFmtId="0" fontId="30"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18" fillId="0" borderId="0"/>
    <xf numFmtId="0" fontId="18" fillId="0" borderId="0"/>
    <xf numFmtId="0" fontId="48" fillId="0" borderId="0"/>
    <xf numFmtId="0" fontId="18" fillId="0" borderId="0"/>
    <xf numFmtId="0" fontId="4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30" fillId="0" borderId="0"/>
    <xf numFmtId="0" fontId="49" fillId="0" borderId="0"/>
    <xf numFmtId="0" fontId="30" fillId="0" borderId="0"/>
    <xf numFmtId="0" fontId="30" fillId="0" borderId="0"/>
    <xf numFmtId="0" fontId="49" fillId="0" borderId="0"/>
    <xf numFmtId="0" fontId="3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49"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30" fillId="0" borderId="0"/>
    <xf numFmtId="0" fontId="49" fillId="0" borderId="0"/>
    <xf numFmtId="0" fontId="30" fillId="0" borderId="0"/>
    <xf numFmtId="0" fontId="30" fillId="0" borderId="0"/>
    <xf numFmtId="0" fontId="30" fillId="0" borderId="0"/>
    <xf numFmtId="0" fontId="49" fillId="0" borderId="0"/>
    <xf numFmtId="0" fontId="30" fillId="0" borderId="0"/>
    <xf numFmtId="0" fontId="50" fillId="0" borderId="0"/>
    <xf numFmtId="0" fontId="50" fillId="0" borderId="0"/>
    <xf numFmtId="0" fontId="50" fillId="0" borderId="0"/>
    <xf numFmtId="0" fontId="50" fillId="0" borderId="0"/>
    <xf numFmtId="0" fontId="30" fillId="0" borderId="0"/>
    <xf numFmtId="0" fontId="50" fillId="0" borderId="0"/>
    <xf numFmtId="0" fontId="30" fillId="0" borderId="0"/>
    <xf numFmtId="0" fontId="30" fillId="0" borderId="0"/>
    <xf numFmtId="0" fontId="49" fillId="0" borderId="0"/>
    <xf numFmtId="0" fontId="30" fillId="0" borderId="0"/>
    <xf numFmtId="0" fontId="30" fillId="0" borderId="0"/>
    <xf numFmtId="0" fontId="50" fillId="0" borderId="0"/>
    <xf numFmtId="0" fontId="30" fillId="0" borderId="0"/>
    <xf numFmtId="0" fontId="30" fillId="0" borderId="0"/>
    <xf numFmtId="0" fontId="49" fillId="0" borderId="0"/>
    <xf numFmtId="0" fontId="30" fillId="0" borderId="0"/>
    <xf numFmtId="0" fontId="50" fillId="0" borderId="0"/>
    <xf numFmtId="0" fontId="50" fillId="0" borderId="0"/>
    <xf numFmtId="0" fontId="49"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50" fillId="0" borderId="0"/>
    <xf numFmtId="0" fontId="30" fillId="0" borderId="0"/>
    <xf numFmtId="0" fontId="30" fillId="0" borderId="0"/>
    <xf numFmtId="0" fontId="50" fillId="0" borderId="0"/>
    <xf numFmtId="0" fontId="49" fillId="0" borderId="0"/>
    <xf numFmtId="0" fontId="30" fillId="0" borderId="0"/>
    <xf numFmtId="0" fontId="30" fillId="0" borderId="0"/>
    <xf numFmtId="0" fontId="50" fillId="0" borderId="0"/>
    <xf numFmtId="0" fontId="30" fillId="0" borderId="0"/>
    <xf numFmtId="0" fontId="50" fillId="0" borderId="0"/>
    <xf numFmtId="0" fontId="50" fillId="0" borderId="0"/>
    <xf numFmtId="0" fontId="49"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4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48" fillId="5" borderId="7" applyNumberFormat="0" applyFont="0" applyAlignment="0" applyProtection="0"/>
    <xf numFmtId="0" fontId="18" fillId="5" borderId="7" applyNumberFormat="0" applyFont="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6" fillId="20" borderId="0" applyFont="0" applyBorder="0" applyAlignment="0">
      <alignment horizontal="center" wrapText="1"/>
    </xf>
    <xf numFmtId="0" fontId="46" fillId="20" borderId="0" applyFont="0" applyBorder="0" applyAlignment="0">
      <alignment horizontal="center" wrapText="1"/>
    </xf>
    <xf numFmtId="0" fontId="46" fillId="20" borderId="0" applyFont="0" applyBorder="0" applyAlignment="0">
      <alignment horizontal="center" wrapText="1"/>
    </xf>
    <xf numFmtId="0" fontId="46" fillId="20" borderId="0" applyFont="0" applyBorder="0" applyAlignment="0">
      <alignment horizontal="center" wrapText="1"/>
    </xf>
    <xf numFmtId="0" fontId="46" fillId="20" borderId="0" applyFont="0" applyBorder="0" applyAlignment="0">
      <alignment horizontal="center" wrapText="1"/>
    </xf>
    <xf numFmtId="0" fontId="18" fillId="0" borderId="0"/>
    <xf numFmtId="0" fontId="18" fillId="0" borderId="0"/>
    <xf numFmtId="0" fontId="26" fillId="0" borderId="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47"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0" fillId="0" borderId="0"/>
    <xf numFmtId="0" fontId="50" fillId="0" borderId="0"/>
    <xf numFmtId="0" fontId="50" fillId="0" borderId="0"/>
    <xf numFmtId="0" fontId="50" fillId="0" borderId="0"/>
    <xf numFmtId="0" fontId="50" fillId="0" borderId="0"/>
    <xf numFmtId="0" fontId="47" fillId="0" borderId="0"/>
    <xf numFmtId="0" fontId="50" fillId="0" borderId="0"/>
    <xf numFmtId="0" fontId="50" fillId="0" borderId="0"/>
    <xf numFmtId="0" fontId="50" fillId="0" borderId="0"/>
    <xf numFmtId="0" fontId="50" fillId="0" borderId="0"/>
    <xf numFmtId="0" fontId="5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50" fillId="0" borderId="0"/>
    <xf numFmtId="0" fontId="50" fillId="0" borderId="0"/>
    <xf numFmtId="0" fontId="50" fillId="0" borderId="0"/>
    <xf numFmtId="0" fontId="50" fillId="0" borderId="0"/>
    <xf numFmtId="0" fontId="4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4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48"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49"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48" fillId="0" borderId="0"/>
    <xf numFmtId="44" fontId="50" fillId="0" borderId="0" applyFont="0" applyFill="0" applyBorder="0" applyAlignment="0" applyProtection="0"/>
    <xf numFmtId="0" fontId="26" fillId="0" borderId="0"/>
    <xf numFmtId="0" fontId="30"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3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18" fillId="0" borderId="0"/>
    <xf numFmtId="0" fontId="18" fillId="0" borderId="0"/>
    <xf numFmtId="0" fontId="26" fillId="0" borderId="0"/>
    <xf numFmtId="0" fontId="26" fillId="0" borderId="0"/>
    <xf numFmtId="0" fontId="26" fillId="0" borderId="0"/>
    <xf numFmtId="0" fontId="18" fillId="0" borderId="0"/>
    <xf numFmtId="0" fontId="26" fillId="0" borderId="0"/>
    <xf numFmtId="0" fontId="18" fillId="0" borderId="0"/>
    <xf numFmtId="0" fontId="30" fillId="0" borderId="0"/>
    <xf numFmtId="0" fontId="26" fillId="0" borderId="0"/>
    <xf numFmtId="0" fontId="30" fillId="0" borderId="0"/>
    <xf numFmtId="0" fontId="18" fillId="0" borderId="0"/>
    <xf numFmtId="0" fontId="18" fillId="0" borderId="0"/>
    <xf numFmtId="0" fontId="26" fillId="0" borderId="0"/>
    <xf numFmtId="0" fontId="18" fillId="0" borderId="0"/>
    <xf numFmtId="0" fontId="30" fillId="0" borderId="0"/>
    <xf numFmtId="0" fontId="26" fillId="0" borderId="0"/>
    <xf numFmtId="0" fontId="26" fillId="0" borderId="0"/>
    <xf numFmtId="0" fontId="18" fillId="0" borderId="0"/>
    <xf numFmtId="0" fontId="18" fillId="0" borderId="0"/>
    <xf numFmtId="0" fontId="18" fillId="0" borderId="0"/>
    <xf numFmtId="0" fontId="26" fillId="0" borderId="0"/>
    <xf numFmtId="0" fontId="30" fillId="0" borderId="0"/>
    <xf numFmtId="0" fontId="30" fillId="0" borderId="0"/>
    <xf numFmtId="0" fontId="18" fillId="0" borderId="0"/>
    <xf numFmtId="0" fontId="26" fillId="0" borderId="0"/>
    <xf numFmtId="0" fontId="26" fillId="0" borderId="0"/>
    <xf numFmtId="0" fontId="18" fillId="0" borderId="0"/>
    <xf numFmtId="0" fontId="26" fillId="0" borderId="0"/>
    <xf numFmtId="0" fontId="18" fillId="0" borderId="0"/>
    <xf numFmtId="0" fontId="18" fillId="0" borderId="0"/>
    <xf numFmtId="0" fontId="26" fillId="0" borderId="0"/>
    <xf numFmtId="0" fontId="26" fillId="0" borderId="0"/>
    <xf numFmtId="0" fontId="30" fillId="0" borderId="0"/>
    <xf numFmtId="0" fontId="18" fillId="0" borderId="0"/>
    <xf numFmtId="0" fontId="18" fillId="0" borderId="0"/>
    <xf numFmtId="0" fontId="30" fillId="0" borderId="0"/>
    <xf numFmtId="0" fontId="18" fillId="0" borderId="0"/>
    <xf numFmtId="0" fontId="110" fillId="0" borderId="0"/>
    <xf numFmtId="0" fontId="111" fillId="0" borderId="0"/>
    <xf numFmtId="0" fontId="111" fillId="0" borderId="0"/>
    <xf numFmtId="0" fontId="110" fillId="0" borderId="0"/>
    <xf numFmtId="0" fontId="111" fillId="0" borderId="0"/>
    <xf numFmtId="0" fontId="111" fillId="0" borderId="0"/>
    <xf numFmtId="0" fontId="112"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0" fillId="0" borderId="0"/>
    <xf numFmtId="0" fontId="111" fillId="0" borderId="0"/>
    <xf numFmtId="0" fontId="111" fillId="0" borderId="0"/>
    <xf numFmtId="0" fontId="110" fillId="0" borderId="0"/>
    <xf numFmtId="0" fontId="110" fillId="0" borderId="0"/>
    <xf numFmtId="0" fontId="111" fillId="0" borderId="0"/>
    <xf numFmtId="0" fontId="111" fillId="0" borderId="0"/>
    <xf numFmtId="0" fontId="111" fillId="0" borderId="0"/>
    <xf numFmtId="0" fontId="112" fillId="0" borderId="0"/>
    <xf numFmtId="0" fontId="112" fillId="0" borderId="0"/>
    <xf numFmtId="44" fontId="50" fillId="0" borderId="0" applyFont="0" applyFill="0" applyBorder="0" applyAlignment="0" applyProtection="0"/>
    <xf numFmtId="43" fontId="50" fillId="0" borderId="0" applyFont="0" applyFill="0" applyBorder="0" applyAlignment="0" applyProtection="0"/>
    <xf numFmtId="0" fontId="111" fillId="5" borderId="7" applyNumberFormat="0" applyFont="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18" fillId="0" borderId="0"/>
    <xf numFmtId="0" fontId="26" fillId="0" borderId="0"/>
    <xf numFmtId="0" fontId="50" fillId="0" borderId="0"/>
    <xf numFmtId="0" fontId="50" fillId="0" borderId="0"/>
    <xf numFmtId="0" fontId="3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114" fillId="0" borderId="33" applyNumberFormat="0" applyFill="0" applyAlignment="0" applyProtection="0"/>
    <xf numFmtId="0" fontId="115" fillId="0" borderId="34" applyNumberFormat="0" applyFill="0" applyAlignment="0" applyProtection="0"/>
    <xf numFmtId="0" fontId="116" fillId="0" borderId="35" applyNumberFormat="0" applyFill="0" applyAlignment="0" applyProtection="0"/>
    <xf numFmtId="0" fontId="116" fillId="0" borderId="0" applyNumberFormat="0" applyFill="0" applyBorder="0" applyAlignment="0" applyProtection="0"/>
    <xf numFmtId="0" fontId="117" fillId="33" borderId="0" applyNumberFormat="0" applyBorder="0" applyAlignment="0" applyProtection="0"/>
    <xf numFmtId="0" fontId="118" fillId="34" borderId="0" applyNumberFormat="0" applyBorder="0" applyAlignment="0" applyProtection="0"/>
    <xf numFmtId="0" fontId="119" fillId="36" borderId="36" applyNumberFormat="0" applyAlignment="0" applyProtection="0"/>
    <xf numFmtId="0" fontId="120" fillId="37" borderId="37" applyNumberFormat="0" applyAlignment="0" applyProtection="0"/>
    <xf numFmtId="0" fontId="121" fillId="37" borderId="36" applyNumberFormat="0" applyAlignment="0" applyProtection="0"/>
    <xf numFmtId="0" fontId="122" fillId="0" borderId="38" applyNumberFormat="0" applyFill="0" applyAlignment="0" applyProtection="0"/>
    <xf numFmtId="0" fontId="123" fillId="38" borderId="39" applyNumberFormat="0" applyAlignment="0" applyProtection="0"/>
    <xf numFmtId="0" fontId="101" fillId="0" borderId="0" applyNumberFormat="0" applyFill="0" applyBorder="0" applyAlignment="0" applyProtection="0"/>
    <xf numFmtId="0" fontId="50" fillId="39" borderId="40" applyNumberFormat="0" applyFont="0" applyAlignment="0" applyProtection="0"/>
    <xf numFmtId="0" fontId="124" fillId="0" borderId="0" applyNumberFormat="0" applyFill="0" applyBorder="0" applyAlignment="0" applyProtection="0"/>
    <xf numFmtId="0" fontId="57" fillId="0" borderId="41" applyNumberFormat="0" applyFill="0" applyAlignment="0" applyProtection="0"/>
    <xf numFmtId="0" fontId="51"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1"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1" fillId="48"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1" fillId="52" borderId="0" applyNumberFormat="0" applyBorder="0" applyAlignment="0" applyProtection="0"/>
    <xf numFmtId="0" fontId="50" fillId="53" borderId="0" applyNumberFormat="0" applyBorder="0" applyAlignment="0" applyProtection="0"/>
    <xf numFmtId="0" fontId="50" fillId="54" borderId="0" applyNumberFormat="0" applyBorder="0" applyAlignment="0" applyProtection="0"/>
    <xf numFmtId="0" fontId="51" fillId="56"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1" fillId="60"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3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2" fillId="35" borderId="0" applyNumberFormat="0" applyBorder="0" applyAlignment="0" applyProtection="0"/>
    <xf numFmtId="0" fontId="50" fillId="39" borderId="40" applyNumberFormat="0" applyFont="0" applyAlignment="0" applyProtection="0"/>
    <xf numFmtId="40" fontId="109" fillId="0" borderId="16">
      <alignment horizontal="right"/>
    </xf>
    <xf numFmtId="0" fontId="126" fillId="0" borderId="0">
      <alignment horizontal="left"/>
    </xf>
    <xf numFmtId="49" fontId="18" fillId="0" borderId="0"/>
    <xf numFmtId="0" fontId="126" fillId="0" borderId="0">
      <alignment horizontal="left"/>
    </xf>
    <xf numFmtId="169" fontId="109" fillId="0" borderId="16">
      <alignment horizontal="right"/>
    </xf>
    <xf numFmtId="49" fontId="109" fillId="0" borderId="0">
      <alignment horizontal="right"/>
    </xf>
    <xf numFmtId="40" fontId="18" fillId="0" borderId="0">
      <alignment horizontal="right"/>
    </xf>
    <xf numFmtId="49" fontId="18" fillId="0" borderId="0">
      <alignment horizontal="left"/>
    </xf>
    <xf numFmtId="40" fontId="18" fillId="0" borderId="0"/>
    <xf numFmtId="49" fontId="18" fillId="0" borderId="0">
      <alignment horizontal="left"/>
    </xf>
    <xf numFmtId="169" fontId="18" fillId="0" borderId="0">
      <alignment horizontal="right"/>
    </xf>
    <xf numFmtId="49" fontId="18" fillId="0" borderId="0"/>
    <xf numFmtId="49" fontId="125" fillId="64" borderId="0">
      <alignment horizontal="right" vertical="center"/>
    </xf>
    <xf numFmtId="49" fontId="125" fillId="64" borderId="0">
      <alignment horizontal="left" vertical="center"/>
    </xf>
    <xf numFmtId="49" fontId="125" fillId="64" borderId="0">
      <alignment horizontal="center" vertical="center"/>
    </xf>
    <xf numFmtId="49" fontId="125" fillId="64" borderId="0">
      <alignment horizontal="center" vertical="center"/>
    </xf>
    <xf numFmtId="49" fontId="125" fillId="64" borderId="0">
      <alignment horizontal="right" vertical="center"/>
    </xf>
    <xf numFmtId="40" fontId="125" fillId="64" borderId="0">
      <alignment horizontal="right"/>
    </xf>
    <xf numFmtId="49" fontId="125" fillId="64" borderId="0">
      <alignment horizontal="center" vertical="center"/>
    </xf>
    <xf numFmtId="40" fontId="18" fillId="0" borderId="0"/>
    <xf numFmtId="0" fontId="18" fillId="0" borderId="0">
      <alignment horizontal="left"/>
    </xf>
    <xf numFmtId="49" fontId="18" fillId="0" borderId="0"/>
    <xf numFmtId="49" fontId="18" fillId="0" borderId="0">
      <alignment horizontal="center" vertical="center"/>
    </xf>
    <xf numFmtId="169" fontId="18" fillId="0" borderId="0">
      <alignment horizontal="right"/>
    </xf>
    <xf numFmtId="49" fontId="18" fillId="0" borderId="0"/>
    <xf numFmtId="49" fontId="125" fillId="64" borderId="0">
      <alignment horizontal="center" vertical="center"/>
    </xf>
    <xf numFmtId="49" fontId="125" fillId="64" borderId="0">
      <alignment horizontal="center" vertical="center"/>
    </xf>
    <xf numFmtId="169" fontId="125" fillId="64" borderId="0">
      <alignment horizontal="center" vertical="center"/>
    </xf>
    <xf numFmtId="49" fontId="125" fillId="64" borderId="0">
      <alignment horizontal="right"/>
    </xf>
    <xf numFmtId="40" fontId="109" fillId="0" borderId="22">
      <alignment horizontal="right"/>
    </xf>
    <xf numFmtId="0" fontId="126" fillId="0" borderId="0">
      <alignment horizontal="left"/>
    </xf>
    <xf numFmtId="49" fontId="18" fillId="0" borderId="0"/>
    <xf numFmtId="0" fontId="126" fillId="0" borderId="0">
      <alignment horizontal="left"/>
    </xf>
    <xf numFmtId="169" fontId="109" fillId="0" borderId="22">
      <alignment horizontal="right"/>
    </xf>
    <xf numFmtId="49" fontId="109" fillId="0" borderId="0">
      <alignment horizontal="right"/>
    </xf>
    <xf numFmtId="49" fontId="18" fillId="0" borderId="0"/>
    <xf numFmtId="49" fontId="18" fillId="0" borderId="0"/>
    <xf numFmtId="40" fontId="109" fillId="0" borderId="17">
      <alignment horizontal="right"/>
    </xf>
    <xf numFmtId="49" fontId="109" fillId="0" borderId="0">
      <alignment horizontal="left"/>
    </xf>
    <xf numFmtId="49" fontId="18" fillId="0" borderId="0"/>
    <xf numFmtId="49" fontId="109" fillId="0" borderId="0">
      <alignment horizontal="left"/>
    </xf>
    <xf numFmtId="169" fontId="109" fillId="0" borderId="17">
      <alignment horizontal="right"/>
    </xf>
    <xf numFmtId="49" fontId="109" fillId="0" borderId="0">
      <alignment horizontal="right"/>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25" fillId="64" borderId="0">
      <alignment horizontal="center" vertical="center"/>
    </xf>
    <xf numFmtId="49" fontId="18" fillId="0" borderId="0"/>
    <xf numFmtId="49" fontId="18" fillId="0" borderId="0"/>
    <xf numFmtId="49" fontId="18" fillId="0" borderId="0"/>
    <xf numFmtId="49" fontId="18" fillId="0" borderId="0"/>
    <xf numFmtId="49" fontId="18" fillId="0" borderId="0"/>
    <xf numFmtId="49" fontId="18" fillId="0" borderId="0"/>
    <xf numFmtId="0" fontId="109" fillId="65" borderId="0">
      <alignment horizontal="center" vertical="center"/>
    </xf>
    <xf numFmtId="49" fontId="18" fillId="65" borderId="0">
      <alignment horizontal="left" vertical="center"/>
    </xf>
    <xf numFmtId="49" fontId="109" fillId="65" borderId="0">
      <alignment horizontal="center" vertical="center"/>
    </xf>
    <xf numFmtId="0" fontId="109" fillId="66" borderId="0">
      <alignment horizontal="left"/>
    </xf>
    <xf numFmtId="49" fontId="18" fillId="0" borderId="0"/>
    <xf numFmtId="0" fontId="109" fillId="66" borderId="0">
      <alignment horizontal="left"/>
    </xf>
    <xf numFmtId="40" fontId="109" fillId="0" borderId="0">
      <alignment horizontal="right"/>
    </xf>
    <xf numFmtId="49" fontId="125" fillId="64" borderId="0"/>
    <xf numFmtId="49" fontId="125" fillId="64" borderId="0"/>
    <xf numFmtId="49" fontId="18" fillId="0" borderId="0"/>
    <xf numFmtId="0" fontId="127" fillId="67" borderId="0" applyFont="0" applyFill="0">
      <alignment horizontal="left" vertical="top" wrapText="1"/>
    </xf>
    <xf numFmtId="40" fontId="127" fillId="0" borderId="0"/>
    <xf numFmtId="40" fontId="127" fillId="0" borderId="0"/>
    <xf numFmtId="0" fontId="127" fillId="0" borderId="0">
      <alignment horizontal="left"/>
    </xf>
    <xf numFmtId="0" fontId="127" fillId="0" borderId="0">
      <alignment horizontal="center"/>
    </xf>
    <xf numFmtId="0" fontId="128" fillId="0" borderId="0">
      <alignment horizontal="center"/>
    </xf>
    <xf numFmtId="0" fontId="129" fillId="64" borderId="0">
      <alignment horizontal="left"/>
    </xf>
    <xf numFmtId="0" fontId="129" fillId="64" borderId="0">
      <alignment horizontal="left"/>
    </xf>
    <xf numFmtId="0" fontId="128" fillId="0" borderId="0">
      <alignment horizontal="center"/>
    </xf>
    <xf numFmtId="40" fontId="130" fillId="0" borderId="21"/>
    <xf numFmtId="40" fontId="130" fillId="0" borderId="21"/>
    <xf numFmtId="0" fontId="130" fillId="0" borderId="0"/>
    <xf numFmtId="0" fontId="130" fillId="0" borderId="0"/>
    <xf numFmtId="0" fontId="128" fillId="0" borderId="0">
      <alignment horizontal="center"/>
    </xf>
    <xf numFmtId="0" fontId="131" fillId="68" borderId="0">
      <alignment horizontal="left"/>
    </xf>
    <xf numFmtId="0" fontId="131" fillId="68" borderId="0">
      <alignment horizontal="left"/>
    </xf>
    <xf numFmtId="40" fontId="109" fillId="0" borderId="0">
      <alignment horizontal="right"/>
    </xf>
    <xf numFmtId="0" fontId="126" fillId="0" borderId="0">
      <alignment horizontal="left"/>
    </xf>
    <xf numFmtId="49" fontId="18" fillId="0" borderId="0"/>
    <xf numFmtId="0" fontId="126" fillId="0" borderId="0">
      <alignment horizontal="left"/>
    </xf>
    <xf numFmtId="169" fontId="109" fillId="0" borderId="0">
      <alignment horizontal="right"/>
    </xf>
    <xf numFmtId="49" fontId="109" fillId="0" borderId="0" applyBorder="0">
      <alignment horizontal="right"/>
    </xf>
    <xf numFmtId="0" fontId="18" fillId="0" borderId="0"/>
    <xf numFmtId="49" fontId="133" fillId="67" borderId="0">
      <alignment horizontal="left"/>
    </xf>
    <xf numFmtId="49" fontId="133" fillId="67" borderId="0">
      <alignment horizontal="left"/>
    </xf>
    <xf numFmtId="0" fontId="134" fillId="67" borderId="0">
      <alignment horizontal="left"/>
    </xf>
    <xf numFmtId="170" fontId="134" fillId="67" borderId="0">
      <alignment horizontal="left"/>
    </xf>
    <xf numFmtId="40" fontId="109" fillId="0" borderId="0">
      <alignment horizontal="right"/>
    </xf>
    <xf numFmtId="49" fontId="135" fillId="67" borderId="0">
      <alignment horizontal="left"/>
    </xf>
    <xf numFmtId="49" fontId="135" fillId="67" borderId="0">
      <alignment horizontal="left"/>
    </xf>
    <xf numFmtId="49" fontId="18" fillId="0" borderId="0"/>
    <xf numFmtId="40" fontId="109" fillId="0" borderId="17">
      <alignment horizontal="right"/>
    </xf>
    <xf numFmtId="49" fontId="109" fillId="0" borderId="0">
      <alignment horizontal="left"/>
    </xf>
    <xf numFmtId="49" fontId="18" fillId="0" borderId="0"/>
    <xf numFmtId="49" fontId="109" fillId="0" borderId="0">
      <alignment horizontal="left"/>
    </xf>
    <xf numFmtId="169" fontId="109" fillId="0" borderId="17">
      <alignment horizontal="right"/>
    </xf>
    <xf numFmtId="49" fontId="109" fillId="0" borderId="0">
      <alignment horizontal="right"/>
    </xf>
    <xf numFmtId="40" fontId="109" fillId="0" borderId="17">
      <alignment horizontal="right"/>
    </xf>
    <xf numFmtId="0" fontId="109" fillId="66" borderId="0">
      <alignment horizontal="left"/>
    </xf>
    <xf numFmtId="49" fontId="18" fillId="0" borderId="0"/>
    <xf numFmtId="0" fontId="109" fillId="66" borderId="0">
      <alignment horizontal="left"/>
    </xf>
    <xf numFmtId="169" fontId="109" fillId="0" borderId="17">
      <alignment horizontal="right"/>
    </xf>
    <xf numFmtId="49" fontId="109" fillId="0" borderId="0">
      <alignment horizontal="right"/>
    </xf>
    <xf numFmtId="0" fontId="130" fillId="0" borderId="0"/>
    <xf numFmtId="40" fontId="127" fillId="0" borderId="21"/>
    <xf numFmtId="40" fontId="127" fillId="0" borderId="21"/>
    <xf numFmtId="0" fontId="127" fillId="0" borderId="0"/>
    <xf numFmtId="0" fontId="127" fillId="0" borderId="0"/>
    <xf numFmtId="40" fontId="127" fillId="0" borderId="0"/>
    <xf numFmtId="171" fontId="127" fillId="0" borderId="0"/>
    <xf numFmtId="40" fontId="127" fillId="0" borderId="0"/>
    <xf numFmtId="0" fontId="127" fillId="0" borderId="0"/>
    <xf numFmtId="0" fontId="127" fillId="0" borderId="0"/>
    <xf numFmtId="40" fontId="109" fillId="0" borderId="21">
      <alignment horizontal="right"/>
    </xf>
    <xf numFmtId="49" fontId="109" fillId="0" borderId="0">
      <alignment horizontal="left"/>
    </xf>
    <xf numFmtId="49" fontId="18" fillId="0" borderId="0"/>
    <xf numFmtId="49" fontId="109" fillId="0" borderId="0">
      <alignment horizontal="left"/>
    </xf>
    <xf numFmtId="169" fontId="109" fillId="0" borderId="21">
      <alignment horizontal="right"/>
    </xf>
    <xf numFmtId="49" fontId="109" fillId="0" borderId="0">
      <alignment horizontal="right"/>
    </xf>
    <xf numFmtId="0" fontId="50" fillId="0" borderId="0"/>
    <xf numFmtId="0" fontId="50" fillId="39" borderId="40" applyNumberFormat="0" applyFont="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39" borderId="40" applyNumberFormat="0" applyFont="0" applyAlignment="0" applyProtection="0"/>
    <xf numFmtId="0" fontId="50" fillId="0" borderId="0"/>
    <xf numFmtId="0" fontId="50" fillId="39" borderId="40" applyNumberFormat="0" applyFont="0" applyAlignment="0" applyProtection="0"/>
    <xf numFmtId="0" fontId="26" fillId="0" borderId="0"/>
    <xf numFmtId="0" fontId="26" fillId="0" borderId="0"/>
    <xf numFmtId="0" fontId="30" fillId="0" borderId="0"/>
    <xf numFmtId="0" fontId="30" fillId="0" borderId="0"/>
    <xf numFmtId="0" fontId="52" fillId="0" borderId="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18" fillId="0" borderId="0"/>
    <xf numFmtId="0" fontId="50" fillId="0" borderId="0"/>
    <xf numFmtId="0" fontId="52" fillId="0" borderId="0"/>
    <xf numFmtId="43" fontId="52"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3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3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18"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2"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14" fillId="11" borderId="0" applyNumberFormat="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26" fillId="0" borderId="0"/>
    <xf numFmtId="0" fontId="50" fillId="0" borderId="0"/>
    <xf numFmtId="0" fontId="50" fillId="0" borderId="0"/>
    <xf numFmtId="0" fontId="50" fillId="0" borderId="0"/>
    <xf numFmtId="0" fontId="26"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2"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18" fillId="0" borderId="0"/>
    <xf numFmtId="0" fontId="3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5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26"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2"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4" fillId="13"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4" fillId="7" borderId="0" applyNumberFormat="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18"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26"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18"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0" fontId="14" fillId="8"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0" fontId="3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4" fillId="11" borderId="0" applyNumberFormat="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4" fillId="4" borderId="0" applyNumberFormat="0" applyBorder="0" applyAlignment="0" applyProtection="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45"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9"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 fillId="4"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14" fillId="13" borderId="0" applyNumberFormat="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18" fillId="0" borderId="0"/>
    <xf numFmtId="0" fontId="50" fillId="0" borderId="0"/>
    <xf numFmtId="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9" fontId="52" fillId="0" borderId="0" applyFont="0" applyFill="0" applyBorder="0" applyAlignment="0" applyProtection="0"/>
    <xf numFmtId="0" fontId="18"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18"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3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18" fillId="0" borderId="0"/>
    <xf numFmtId="0" fontId="50" fillId="0" borderId="0"/>
    <xf numFmtId="44" fontId="50" fillId="0" borderId="0" applyFont="0" applyFill="0" applyBorder="0" applyAlignment="0" applyProtection="0"/>
    <xf numFmtId="9" fontId="45"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46" fillId="20" borderId="0" applyFont="0" applyBorder="0" applyAlignment="0">
      <alignment horizontal="center" wrapText="1"/>
    </xf>
    <xf numFmtId="0" fontId="50" fillId="0" borderId="0"/>
    <xf numFmtId="44" fontId="50" fillId="0" borderId="0" applyFont="0" applyFill="0" applyBorder="0" applyAlignment="0" applyProtection="0"/>
    <xf numFmtId="0" fontId="18"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26"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0" fontId="50" fillId="0" borderId="0"/>
    <xf numFmtId="43" fontId="50" fillId="0" borderId="0" applyFont="0" applyFill="0" applyBorder="0" applyAlignment="0" applyProtection="0"/>
    <xf numFmtId="43" fontId="5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18" fillId="0" borderId="0"/>
    <xf numFmtId="0" fontId="50" fillId="0" borderId="0"/>
    <xf numFmtId="0" fontId="50" fillId="0" borderId="0"/>
    <xf numFmtId="0" fontId="18"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26" fillId="0" borderId="0"/>
    <xf numFmtId="0" fontId="50" fillId="0" borderId="0"/>
    <xf numFmtId="0" fontId="50" fillId="0" borderId="0"/>
    <xf numFmtId="0" fontId="50" fillId="0" borderId="0"/>
    <xf numFmtId="0" fontId="26" fillId="0" borderId="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30" fillId="0" borderId="0"/>
    <xf numFmtId="0" fontId="50" fillId="0" borderId="0"/>
    <xf numFmtId="44" fontId="1" fillId="0" borderId="0" applyFont="0" applyFill="0" applyBorder="0" applyAlignment="0" applyProtection="0"/>
    <xf numFmtId="0" fontId="50" fillId="0" borderId="0"/>
    <xf numFmtId="0" fontId="26" fillId="0" borderId="0"/>
    <xf numFmtId="0" fontId="50" fillId="0" borderId="0"/>
    <xf numFmtId="0" fontId="50"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4" fillId="8"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 fillId="13"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18"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18"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4" fillId="4" borderId="0" applyNumberFormat="0" applyBorder="0" applyAlignment="0" applyProtection="0"/>
    <xf numFmtId="0" fontId="50" fillId="0" borderId="0"/>
    <xf numFmtId="0" fontId="26" fillId="0" borderId="0"/>
    <xf numFmtId="0" fontId="50" fillId="0" borderId="0"/>
    <xf numFmtId="0" fontId="50" fillId="0" borderId="0"/>
    <xf numFmtId="0" fontId="50" fillId="0" borderId="0"/>
    <xf numFmtId="0" fontId="50" fillId="0" borderId="0"/>
    <xf numFmtId="0" fontId="3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14" fillId="8" borderId="0" applyNumberFormat="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30" fillId="0" borderId="0"/>
    <xf numFmtId="0" fontId="50" fillId="0" borderId="0"/>
    <xf numFmtId="43" fontId="52"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3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18"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3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18"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45"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26"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18" fillId="0" borderId="0"/>
    <xf numFmtId="0" fontId="18" fillId="0" borderId="0"/>
    <xf numFmtId="43" fontId="50" fillId="0" borderId="0" applyFont="0" applyFill="0" applyBorder="0" applyAlignment="0" applyProtection="0"/>
    <xf numFmtId="0" fontId="14" fillId="7" borderId="0" applyNumberFormat="0" applyBorder="0" applyAlignment="0" applyProtection="0"/>
    <xf numFmtId="0" fontId="50" fillId="0" borderId="0"/>
    <xf numFmtId="0" fontId="14" fillId="11" borderId="0" applyNumberFormat="0" applyBorder="0" applyAlignment="0" applyProtection="0"/>
    <xf numFmtId="0" fontId="50" fillId="0" borderId="0"/>
    <xf numFmtId="0" fontId="26" fillId="0" borderId="0"/>
    <xf numFmtId="44" fontId="50" fillId="0" borderId="0" applyFont="0" applyFill="0" applyBorder="0" applyAlignment="0" applyProtection="0"/>
    <xf numFmtId="0" fontId="18" fillId="0" borderId="0"/>
    <xf numFmtId="43" fontId="50"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3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43" fontId="50" fillId="0" borderId="0" applyFont="0" applyFill="0" applyBorder="0" applyAlignment="0" applyProtection="0"/>
    <xf numFmtId="0" fontId="50" fillId="0" borderId="0"/>
    <xf numFmtId="0" fontId="18" fillId="0" borderId="0"/>
    <xf numFmtId="0" fontId="18" fillId="0" borderId="0"/>
    <xf numFmtId="43" fontId="52"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14" fillId="7" borderId="0" applyNumberFormat="0" applyBorder="0" applyAlignment="0" applyProtection="0"/>
    <xf numFmtId="0" fontId="18" fillId="0" borderId="0"/>
    <xf numFmtId="0" fontId="56" fillId="20" borderId="0" applyFont="0" applyBorder="0" applyAlignment="0">
      <alignment horizontal="center" wrapText="1"/>
    </xf>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8" fillId="0" borderId="0"/>
    <xf numFmtId="0" fontId="50" fillId="0" borderId="0"/>
    <xf numFmtId="0" fontId="50" fillId="0" borderId="0"/>
    <xf numFmtId="0" fontId="50" fillId="0" borderId="0"/>
    <xf numFmtId="0" fontId="18" fillId="0" borderId="0"/>
    <xf numFmtId="43" fontId="50" fillId="0" borderId="0" applyFont="0" applyFill="0" applyBorder="0" applyAlignment="0" applyProtection="0"/>
    <xf numFmtId="0" fontId="30" fillId="0" borderId="0"/>
    <xf numFmtId="0" fontId="26" fillId="0" borderId="0"/>
    <xf numFmtId="0" fontId="18" fillId="0" borderId="0"/>
    <xf numFmtId="0" fontId="18"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26"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18" fillId="0" borderId="0"/>
    <xf numFmtId="0" fontId="50" fillId="0" borderId="0"/>
    <xf numFmtId="0" fontId="50" fillId="0" borderId="0"/>
    <xf numFmtId="44" fontId="50" fillId="0" borderId="0" applyFont="0" applyFill="0" applyBorder="0" applyAlignment="0" applyProtection="0"/>
    <xf numFmtId="0" fontId="26" fillId="0" borderId="0"/>
    <xf numFmtId="0" fontId="18" fillId="0" borderId="0"/>
    <xf numFmtId="0" fontId="50" fillId="0" borderId="0"/>
    <xf numFmtId="0" fontId="50" fillId="0" borderId="0"/>
    <xf numFmtId="0" fontId="50" fillId="0" borderId="0"/>
    <xf numFmtId="0" fontId="26" fillId="0" borderId="0"/>
    <xf numFmtId="0" fontId="26" fillId="0" borderId="0"/>
    <xf numFmtId="0" fontId="50" fillId="0" borderId="0"/>
    <xf numFmtId="43" fontId="1" fillId="0" borderId="0" applyFont="0" applyFill="0" applyBorder="0" applyAlignment="0" applyProtection="0"/>
    <xf numFmtId="0" fontId="18" fillId="0" borderId="0"/>
    <xf numFmtId="43" fontId="50" fillId="0" borderId="0" applyFont="0" applyFill="0" applyBorder="0" applyAlignment="0" applyProtection="0"/>
    <xf numFmtId="0" fontId="26"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30" fillId="0" borderId="0"/>
    <xf numFmtId="0" fontId="18" fillId="0" borderId="0"/>
    <xf numFmtId="43" fontId="50" fillId="0" borderId="0" applyFont="0" applyFill="0" applyBorder="0" applyAlignment="0" applyProtection="0"/>
    <xf numFmtId="43" fontId="50" fillId="0" borderId="0" applyFont="0" applyFill="0" applyBorder="0" applyAlignment="0" applyProtection="0"/>
    <xf numFmtId="0" fontId="26"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18" fillId="0" borderId="0"/>
    <xf numFmtId="43" fontId="50" fillId="0" borderId="0" applyFont="0" applyFill="0" applyBorder="0" applyAlignment="0" applyProtection="0"/>
    <xf numFmtId="0" fontId="50" fillId="0" borderId="0"/>
    <xf numFmtId="0" fontId="50" fillId="0" borderId="0"/>
    <xf numFmtId="0" fontId="26"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2"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26" fillId="0" borderId="0"/>
    <xf numFmtId="0" fontId="30" fillId="0" borderId="0"/>
    <xf numFmtId="44" fontId="52" fillId="0" borderId="0" applyFont="0" applyFill="0" applyBorder="0" applyAlignment="0" applyProtection="0"/>
    <xf numFmtId="43" fontId="50" fillId="0" borderId="0" applyFont="0" applyFill="0" applyBorder="0" applyAlignment="0" applyProtection="0"/>
    <xf numFmtId="0" fontId="26" fillId="0" borderId="0"/>
    <xf numFmtId="0" fontId="18"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18" fillId="0" borderId="0"/>
    <xf numFmtId="0" fontId="26" fillId="0" borderId="0"/>
    <xf numFmtId="44"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6" fillId="20" borderId="0" applyFont="0" applyBorder="0" applyAlignment="0">
      <alignment horizontal="center" wrapText="1"/>
    </xf>
    <xf numFmtId="0" fontId="30" fillId="0" borderId="0"/>
    <xf numFmtId="0" fontId="18" fillId="0" borderId="0"/>
    <xf numFmtId="0" fontId="50" fillId="0" borderId="0"/>
    <xf numFmtId="0" fontId="18"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26" fillId="0" borderId="0"/>
    <xf numFmtId="0" fontId="18" fillId="0" borderId="0"/>
    <xf numFmtId="0" fontId="46" fillId="20" borderId="0" applyFont="0" applyBorder="0" applyAlignment="0">
      <alignment horizontal="center" wrapText="1"/>
    </xf>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0" fontId="18" fillId="0" borderId="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3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18" fillId="0" borderId="0"/>
    <xf numFmtId="0" fontId="18" fillId="0" borderId="0"/>
    <xf numFmtId="0" fontId="26" fillId="0" borderId="0"/>
    <xf numFmtId="0" fontId="26"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18" fillId="0" borderId="0"/>
    <xf numFmtId="0" fontId="26" fillId="0" borderId="0"/>
    <xf numFmtId="43" fontId="50" fillId="0" borderId="0" applyFont="0" applyFill="0" applyBorder="0" applyAlignment="0" applyProtection="0"/>
    <xf numFmtId="0" fontId="50" fillId="0" borderId="0"/>
    <xf numFmtId="0" fontId="50" fillId="0" borderId="0"/>
    <xf numFmtId="0" fontId="18"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9"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26"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9" fontId="1" fillId="0" borderId="0" applyFont="0" applyFill="0" applyBorder="0" applyAlignment="0" applyProtection="0"/>
    <xf numFmtId="0" fontId="26"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18"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45"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30" fillId="0" borderId="0"/>
    <xf numFmtId="0" fontId="18"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26"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3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43" fontId="50" fillId="0" borderId="0" applyFont="0" applyFill="0" applyBorder="0" applyAlignment="0" applyProtection="0"/>
    <xf numFmtId="0" fontId="18" fillId="0" borderId="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26"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45"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3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9"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9"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45"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3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0" fontId="18" fillId="0" borderId="0"/>
    <xf numFmtId="0" fontId="18" fillId="0" borderId="0"/>
    <xf numFmtId="0" fontId="26" fillId="0" borderId="0"/>
    <xf numFmtId="0" fontId="18" fillId="0" borderId="0"/>
    <xf numFmtId="0" fontId="18" fillId="0" borderId="0"/>
    <xf numFmtId="0" fontId="3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0" fontId="3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3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3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26"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3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4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45"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3" fontId="45"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9"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3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45"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18"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9"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3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43" fontId="45"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26"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6" fillId="0" borderId="0"/>
    <xf numFmtId="0" fontId="50" fillId="0" borderId="0"/>
    <xf numFmtId="43" fontId="50"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45"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0" fillId="0" borderId="0"/>
    <xf numFmtId="44" fontId="50"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43" fontId="1" fillId="0" borderId="0" applyFont="0" applyFill="0" applyBorder="0" applyAlignment="0" applyProtection="0"/>
    <xf numFmtId="43"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43" fontId="50" fillId="0" borderId="0" applyFont="0" applyFill="0" applyBorder="0" applyAlignment="0" applyProtection="0"/>
    <xf numFmtId="44" fontId="1" fillId="0" borderId="0" applyFont="0" applyFill="0" applyBorder="0" applyAlignment="0" applyProtection="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3" fontId="1" fillId="0" borderId="0" applyFont="0" applyFill="0" applyBorder="0" applyAlignment="0" applyProtection="0"/>
    <xf numFmtId="43" fontId="1" fillId="0" borderId="0" applyFont="0" applyFill="0" applyBorder="0" applyAlignment="0" applyProtection="0"/>
    <xf numFmtId="0" fontId="50" fillId="0" borderId="0"/>
    <xf numFmtId="44" fontId="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43" fontId="1"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0" fontId="50" fillId="0" borderId="0"/>
    <xf numFmtId="0" fontId="50" fillId="0" borderId="0"/>
    <xf numFmtId="44" fontId="1" fillId="0" borderId="0" applyFont="0" applyFill="0" applyBorder="0" applyAlignment="0" applyProtection="0"/>
    <xf numFmtId="44"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1"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41" borderId="0" applyNumberFormat="0" applyBorder="0" applyAlignment="0" applyProtection="0"/>
    <xf numFmtId="0" fontId="52" fillId="45" borderId="0" applyNumberFormat="0" applyBorder="0" applyAlignment="0" applyProtection="0"/>
    <xf numFmtId="0" fontId="52" fillId="49" borderId="0" applyNumberFormat="0" applyBorder="0" applyAlignment="0" applyProtection="0"/>
    <xf numFmtId="0" fontId="52" fillId="53" borderId="0" applyNumberFormat="0" applyBorder="0" applyAlignment="0" applyProtection="0"/>
    <xf numFmtId="0" fontId="52" fillId="57" borderId="0" applyNumberFormat="0" applyBorder="0" applyAlignment="0" applyProtection="0"/>
    <xf numFmtId="0" fontId="52" fillId="61" borderId="0" applyNumberFormat="0" applyBorder="0" applyAlignment="0" applyProtection="0"/>
    <xf numFmtId="0" fontId="52" fillId="42" borderId="0" applyNumberFormat="0" applyBorder="0" applyAlignment="0" applyProtection="0"/>
    <xf numFmtId="0" fontId="52" fillId="46" borderId="0" applyNumberFormat="0" applyBorder="0" applyAlignment="0" applyProtection="0"/>
    <xf numFmtId="0" fontId="52" fillId="50" borderId="0" applyNumberFormat="0" applyBorder="0" applyAlignment="0" applyProtection="0"/>
    <xf numFmtId="0" fontId="52" fillId="54" borderId="0" applyNumberFormat="0" applyBorder="0" applyAlignment="0" applyProtection="0"/>
    <xf numFmtId="0" fontId="52" fillId="58" borderId="0" applyNumberFormat="0" applyBorder="0" applyAlignment="0" applyProtection="0"/>
    <xf numFmtId="0" fontId="52" fillId="62" borderId="0" applyNumberFormat="0" applyBorder="0" applyAlignment="0" applyProtection="0"/>
    <xf numFmtId="0" fontId="51" fillId="43" borderId="0" applyNumberFormat="0" applyBorder="0" applyAlignment="0" applyProtection="0"/>
    <xf numFmtId="0" fontId="136" fillId="43" borderId="0" applyNumberFormat="0" applyBorder="0" applyAlignment="0" applyProtection="0"/>
    <xf numFmtId="0" fontId="51" fillId="47" borderId="0" applyNumberFormat="0" applyBorder="0" applyAlignment="0" applyProtection="0"/>
    <xf numFmtId="0" fontId="136" fillId="47" borderId="0" applyNumberFormat="0" applyBorder="0" applyAlignment="0" applyProtection="0"/>
    <xf numFmtId="0" fontId="51" fillId="51" borderId="0" applyNumberFormat="0" applyBorder="0" applyAlignment="0" applyProtection="0"/>
    <xf numFmtId="0" fontId="136" fillId="51" borderId="0" applyNumberFormat="0" applyBorder="0" applyAlignment="0" applyProtection="0"/>
    <xf numFmtId="0" fontId="51" fillId="55" borderId="0" applyNumberFormat="0" applyBorder="0" applyAlignment="0" applyProtection="0"/>
    <xf numFmtId="0" fontId="136" fillId="55" borderId="0" applyNumberFormat="0" applyBorder="0" applyAlignment="0" applyProtection="0"/>
    <xf numFmtId="0" fontId="51" fillId="59" borderId="0" applyNumberFormat="0" applyBorder="0" applyAlignment="0" applyProtection="0"/>
    <xf numFmtId="0" fontId="136" fillId="59" borderId="0" applyNumberFormat="0" applyBorder="0" applyAlignment="0" applyProtection="0"/>
    <xf numFmtId="0" fontId="51" fillId="63" borderId="0" applyNumberFormat="0" applyBorder="0" applyAlignment="0" applyProtection="0"/>
    <xf numFmtId="0" fontId="136" fillId="63" borderId="0" applyNumberFormat="0" applyBorder="0" applyAlignment="0" applyProtection="0"/>
    <xf numFmtId="0" fontId="136" fillId="40" borderId="0" applyNumberFormat="0" applyBorder="0" applyAlignment="0" applyProtection="0"/>
    <xf numFmtId="0" fontId="136" fillId="40" borderId="0" applyNumberFormat="0" applyBorder="0" applyAlignment="0" applyProtection="0"/>
    <xf numFmtId="0" fontId="136" fillId="44" borderId="0" applyNumberFormat="0" applyBorder="0" applyAlignment="0" applyProtection="0"/>
    <xf numFmtId="0" fontId="136" fillId="44" borderId="0" applyNumberFormat="0" applyBorder="0" applyAlignment="0" applyProtection="0"/>
    <xf numFmtId="0" fontId="136" fillId="48" borderId="0" applyNumberFormat="0" applyBorder="0" applyAlignment="0" applyProtection="0"/>
    <xf numFmtId="0" fontId="136" fillId="48" borderId="0" applyNumberFormat="0" applyBorder="0" applyAlignment="0" applyProtection="0"/>
    <xf numFmtId="0" fontId="136" fillId="52" borderId="0" applyNumberFormat="0" applyBorder="0" applyAlignment="0" applyProtection="0"/>
    <xf numFmtId="0" fontId="136" fillId="52" borderId="0" applyNumberFormat="0" applyBorder="0" applyAlignment="0" applyProtection="0"/>
    <xf numFmtId="0" fontId="136" fillId="56" borderId="0" applyNumberFormat="0" applyBorder="0" applyAlignment="0" applyProtection="0"/>
    <xf numFmtId="0" fontId="136" fillId="56" borderId="0" applyNumberFormat="0" applyBorder="0" applyAlignment="0" applyProtection="0"/>
    <xf numFmtId="0" fontId="136" fillId="60" borderId="0" applyNumberFormat="0" applyBorder="0" applyAlignment="0" applyProtection="0"/>
    <xf numFmtId="0" fontId="136" fillId="60" borderId="0" applyNumberFormat="0" applyBorder="0" applyAlignment="0" applyProtection="0"/>
    <xf numFmtId="0" fontId="137" fillId="34" borderId="0" applyNumberFormat="0" applyBorder="0" applyAlignment="0" applyProtection="0"/>
    <xf numFmtId="0" fontId="138" fillId="37" borderId="36" applyNumberFormat="0" applyAlignment="0" applyProtection="0"/>
    <xf numFmtId="0" fontId="139" fillId="38" borderId="39"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43" fontId="18" fillId="0" borderId="0" applyFont="0" applyFill="0" applyBorder="0" applyAlignment="0" applyProtection="0"/>
    <xf numFmtId="43" fontId="52" fillId="0" borderId="0" applyFont="0" applyFill="0" applyBorder="0" applyAlignment="0" applyProtection="0"/>
    <xf numFmtId="0" fontId="140" fillId="0" borderId="0" applyNumberFormat="0" applyFill="0" applyBorder="0" applyAlignment="0" applyProtection="0"/>
    <xf numFmtId="0" fontId="141" fillId="33" borderId="0" applyNumberFormat="0" applyBorder="0" applyAlignment="0" applyProtection="0"/>
    <xf numFmtId="0" fontId="142" fillId="0" borderId="33" applyNumberFormat="0" applyFill="0" applyAlignment="0" applyProtection="0"/>
    <xf numFmtId="0" fontId="143" fillId="0" borderId="3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144" fillId="0" borderId="35" applyNumberFormat="0" applyFill="0" applyAlignment="0" applyProtection="0"/>
    <xf numFmtId="0" fontId="144" fillId="0" borderId="0" applyNumberFormat="0" applyFill="0" applyBorder="0" applyAlignment="0" applyProtection="0"/>
    <xf numFmtId="0" fontId="145" fillId="36" borderId="36" applyNumberFormat="0" applyAlignment="0" applyProtection="0"/>
    <xf numFmtId="0" fontId="146" fillId="0" borderId="38" applyNumberFormat="0" applyFill="0" applyAlignment="0" applyProtection="0"/>
    <xf numFmtId="0" fontId="147" fillId="35" borderId="0" applyNumberFormat="0" applyBorder="0" applyAlignment="0" applyProtection="0"/>
    <xf numFmtId="0" fontId="10" fillId="0" borderId="0"/>
    <xf numFmtId="0" fontId="52" fillId="0" borderId="0"/>
    <xf numFmtId="0" fontId="52" fillId="0" borderId="0"/>
    <xf numFmtId="0" fontId="52" fillId="0" borderId="0"/>
    <xf numFmtId="0" fontId="52" fillId="0" borderId="0"/>
    <xf numFmtId="0" fontId="10" fillId="0" borderId="0"/>
    <xf numFmtId="0" fontId="10" fillId="0" borderId="0"/>
    <xf numFmtId="0" fontId="18" fillId="0" borderId="0"/>
    <xf numFmtId="0" fontId="26" fillId="0" borderId="0"/>
    <xf numFmtId="0" fontId="18" fillId="0" borderId="0"/>
    <xf numFmtId="0" fontId="52" fillId="0" borderId="0"/>
    <xf numFmtId="0" fontId="50" fillId="0" borderId="0"/>
    <xf numFmtId="0" fontId="18" fillId="0" borderId="0"/>
    <xf numFmtId="0" fontId="50" fillId="0" borderId="0"/>
    <xf numFmtId="0" fontId="18" fillId="0" borderId="0"/>
    <xf numFmtId="0" fontId="18" fillId="0" borderId="0"/>
    <xf numFmtId="0" fontId="18" fillId="0" borderId="0"/>
    <xf numFmtId="0" fontId="18" fillId="0" borderId="0"/>
    <xf numFmtId="0" fontId="18" fillId="0" borderId="0"/>
    <xf numFmtId="0" fontId="52" fillId="39" borderId="40" applyNumberFormat="0" applyFont="0" applyAlignment="0" applyProtection="0"/>
    <xf numFmtId="0" fontId="148" fillId="37" borderId="37" applyNumberFormat="0" applyAlignment="0" applyProtection="0"/>
    <xf numFmtId="9" fontId="10" fillId="0" borderId="0" applyFont="0" applyFill="0" applyBorder="0" applyAlignment="0" applyProtection="0"/>
    <xf numFmtId="0" fontId="149" fillId="0" borderId="0" applyNumberFormat="0" applyFill="0" applyBorder="0" applyAlignment="0" applyProtection="0"/>
    <xf numFmtId="0" fontId="113" fillId="0" borderId="41" applyNumberFormat="0" applyFill="0" applyAlignment="0" applyProtection="0"/>
    <xf numFmtId="0" fontId="150" fillId="0" borderId="0" applyNumberFormat="0" applyFill="0" applyBorder="0" applyAlignment="0" applyProtection="0"/>
    <xf numFmtId="0" fontId="151" fillId="0" borderId="0"/>
    <xf numFmtId="43" fontId="151" fillId="0" borderId="0" applyFont="0" applyFill="0" applyBorder="0" applyAlignment="0" applyProtection="0"/>
    <xf numFmtId="0" fontId="151"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10" fillId="0" borderId="0"/>
    <xf numFmtId="0" fontId="152" fillId="0" borderId="0" applyNumberFormat="0" applyFill="0" applyBorder="0" applyAlignment="0" applyProtection="0">
      <alignment vertical="top"/>
      <protection locked="0"/>
    </xf>
    <xf numFmtId="0" fontId="153" fillId="0" borderId="0" applyNumberFormat="0" applyFill="0" applyBorder="0" applyAlignment="0" applyProtection="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50" fillId="0" borderId="0"/>
    <xf numFmtId="43" fontId="50" fillId="0" borderId="0" applyFont="0" applyFill="0" applyBorder="0" applyAlignment="0" applyProtection="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30" fillId="0" borderId="0"/>
    <xf numFmtId="0" fontId="18" fillId="0" borderId="0"/>
    <xf numFmtId="0" fontId="26" fillId="0" borderId="0"/>
    <xf numFmtId="43" fontId="10" fillId="0" borderId="0" applyFont="0" applyFill="0" applyBorder="0" applyAlignment="0" applyProtection="0"/>
    <xf numFmtId="43" fontId="1" fillId="0" borderId="0" applyFont="0" applyFill="0" applyBorder="0" applyAlignment="0" applyProtection="0"/>
    <xf numFmtId="0" fontId="52" fillId="0" borderId="0"/>
    <xf numFmtId="0" fontId="18" fillId="0" borderId="0"/>
    <xf numFmtId="0" fontId="18" fillId="0" borderId="0"/>
    <xf numFmtId="0" fontId="50" fillId="0" borderId="0"/>
    <xf numFmtId="0" fontId="26" fillId="0" borderId="0"/>
    <xf numFmtId="0" fontId="30" fillId="0" borderId="0"/>
    <xf numFmtId="0" fontId="18" fillId="0" borderId="0"/>
    <xf numFmtId="0" fontId="151" fillId="0" borderId="0"/>
    <xf numFmtId="0" fontId="18" fillId="0" borderId="0"/>
    <xf numFmtId="44" fontId="50" fillId="0" borderId="0" applyFont="0" applyFill="0" applyBorder="0" applyAlignment="0" applyProtection="0"/>
    <xf numFmtId="44" fontId="1" fillId="0" borderId="0" applyFont="0" applyFill="0" applyBorder="0" applyAlignment="0" applyProtection="0"/>
    <xf numFmtId="0" fontId="3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6" fillId="0" borderId="0"/>
    <xf numFmtId="0" fontId="26" fillId="0" borderId="0"/>
    <xf numFmtId="0" fontId="18" fillId="0" borderId="0"/>
    <xf numFmtId="0" fontId="30" fillId="0" borderId="0"/>
    <xf numFmtId="0" fontId="30" fillId="0" borderId="0"/>
  </cellStyleXfs>
  <cellXfs count="456">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58" fillId="21" borderId="10" xfId="0" applyFont="1" applyFill="1" applyBorder="1" applyAlignment="1" applyProtection="1">
      <alignment horizontal="center" wrapText="1"/>
    </xf>
    <xf numFmtId="41" fontId="59" fillId="0" borderId="0" xfId="0" applyNumberFormat="1" applyFont="1" applyFill="1" applyAlignment="1" applyProtection="1">
      <alignment wrapText="1"/>
    </xf>
    <xf numFmtId="41" fontId="59" fillId="0" borderId="0" xfId="0" applyNumberFormat="1" applyFont="1" applyAlignment="1" applyProtection="1">
      <alignment wrapText="1"/>
    </xf>
    <xf numFmtId="41" fontId="59" fillId="21" borderId="11" xfId="0" applyNumberFormat="1" applyFont="1" applyFill="1" applyBorder="1" applyAlignment="1" applyProtection="1">
      <alignment wrapText="1"/>
    </xf>
    <xf numFmtId="41" fontId="59" fillId="21" borderId="12" xfId="0" applyNumberFormat="1" applyFont="1" applyFill="1" applyBorder="1" applyAlignment="1" applyProtection="1">
      <alignment wrapText="1"/>
    </xf>
    <xf numFmtId="164" fontId="58" fillId="21" borderId="12" xfId="319"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60" fillId="0" borderId="0" xfId="0" applyFont="1" applyProtection="1"/>
    <xf numFmtId="0" fontId="56" fillId="0" borderId="0" xfId="0" applyFont="1" applyFill="1" applyBorder="1" applyAlignment="1" applyProtection="1">
      <alignment horizontal="center"/>
    </xf>
    <xf numFmtId="0" fontId="61" fillId="21" borderId="10" xfId="0" applyFont="1" applyFill="1" applyBorder="1" applyAlignment="1" applyProtection="1">
      <alignment horizontal="center" vertical="center" wrapText="1"/>
    </xf>
    <xf numFmtId="0" fontId="61" fillId="0" borderId="0" xfId="0" applyFont="1" applyFill="1" applyAlignment="1" applyProtection="1">
      <alignment horizontal="center" vertical="center"/>
    </xf>
    <xf numFmtId="0" fontId="61" fillId="0" borderId="0" xfId="0" applyFont="1" applyAlignment="1" applyProtection="1">
      <alignment horizontal="center" vertical="center"/>
    </xf>
    <xf numFmtId="0" fontId="61" fillId="21" borderId="13" xfId="0" applyFont="1" applyFill="1" applyBorder="1" applyAlignment="1" applyProtection="1">
      <alignment horizontal="left" vertical="center"/>
    </xf>
    <xf numFmtId="164" fontId="57" fillId="22" borderId="0" xfId="319" applyNumberFormat="1" applyFont="1" applyFill="1" applyProtection="1">
      <protection locked="0"/>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62" fillId="21" borderId="0" xfId="0" applyFont="1" applyFill="1" applyBorder="1" applyProtection="1"/>
    <xf numFmtId="0" fontId="61" fillId="21" borderId="14" xfId="0" applyFont="1" applyFill="1" applyBorder="1" applyAlignment="1" applyProtection="1">
      <alignment horizontal="left" vertical="center"/>
    </xf>
    <xf numFmtId="0" fontId="63"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0" fontId="61"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wrapText="1"/>
    </xf>
    <xf numFmtId="0" fontId="64" fillId="0" borderId="0" xfId="0" applyFont="1" applyAlignment="1">
      <alignment vertical="center"/>
    </xf>
    <xf numFmtId="0" fontId="0" fillId="23" borderId="0" xfId="0" applyFill="1" applyProtection="1"/>
    <xf numFmtId="40" fontId="65" fillId="21" borderId="15" xfId="0" applyNumberFormat="1" applyFont="1" applyFill="1" applyBorder="1" applyProtection="1"/>
    <xf numFmtId="0" fontId="63" fillId="0" borderId="0" xfId="0" applyFont="1" applyFill="1" applyAlignment="1" applyProtection="1">
      <alignment horizontal="center" vertical="center"/>
    </xf>
    <xf numFmtId="0" fontId="66" fillId="24" borderId="0" xfId="0" applyFont="1" applyFill="1" applyAlignment="1" applyProtection="1">
      <alignment horizontal="left" vertical="center"/>
    </xf>
    <xf numFmtId="0" fontId="67" fillId="25" borderId="10" xfId="0" applyFont="1" applyFill="1" applyBorder="1" applyAlignment="1" applyProtection="1">
      <alignment horizontal="center" wrapText="1"/>
    </xf>
    <xf numFmtId="0" fontId="59" fillId="0" borderId="0" xfId="0" applyFont="1" applyAlignment="1" applyProtection="1">
      <alignment horizontal="left" wrapText="1"/>
    </xf>
    <xf numFmtId="0" fontId="59" fillId="0" borderId="0" xfId="0" applyFont="1" applyAlignment="1" applyProtection="1">
      <alignment horizontal="left" vertical="center" wrapText="1"/>
    </xf>
    <xf numFmtId="0" fontId="57" fillId="0" borderId="0" xfId="0" applyFont="1" applyAlignment="1" applyProtection="1">
      <alignment horizontal="center"/>
    </xf>
    <xf numFmtId="0" fontId="68" fillId="24" borderId="0" xfId="0" applyFont="1" applyFill="1" applyAlignment="1" applyProtection="1">
      <alignment vertical="center"/>
    </xf>
    <xf numFmtId="166" fontId="57" fillId="23" borderId="0" xfId="378" applyNumberFormat="1" applyFont="1" applyFill="1" applyProtection="1"/>
    <xf numFmtId="0" fontId="70" fillId="24"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71" fillId="26" borderId="0" xfId="0" applyFont="1" applyFill="1" applyAlignment="1" applyProtection="1">
      <alignment horizontal="center" wrapText="1"/>
    </xf>
    <xf numFmtId="0" fontId="72" fillId="21" borderId="10" xfId="0" applyFont="1" applyFill="1" applyBorder="1" applyAlignment="1" applyProtection="1">
      <alignment horizontal="center" wrapText="1"/>
    </xf>
    <xf numFmtId="0" fontId="72" fillId="21" borderId="0" xfId="0" applyFont="1" applyFill="1" applyBorder="1" applyAlignment="1" applyProtection="1">
      <alignment horizontal="center" wrapText="1"/>
    </xf>
    <xf numFmtId="0" fontId="73" fillId="0" borderId="0" xfId="0" applyFont="1" applyAlignment="1" applyProtection="1">
      <alignment horizontal="center" vertical="center" wrapText="1"/>
    </xf>
    <xf numFmtId="0" fontId="28" fillId="0" borderId="0" xfId="0" applyFont="1" applyFill="1" applyAlignment="1" applyProtection="1">
      <alignment horizontal="center" vertical="center" wrapText="1"/>
    </xf>
    <xf numFmtId="0" fontId="0" fillId="0" borderId="0" xfId="0"/>
    <xf numFmtId="0" fontId="0" fillId="0" borderId="0" xfId="0" applyProtection="1"/>
    <xf numFmtId="0" fontId="61" fillId="0" borderId="0" xfId="0" applyFont="1" applyFill="1" applyAlignment="1" applyProtection="1">
      <alignment horizontal="center" vertical="center"/>
    </xf>
    <xf numFmtId="0" fontId="52" fillId="0" borderId="0" xfId="457"/>
    <xf numFmtId="0" fontId="74" fillId="27" borderId="0" xfId="457" applyFont="1" applyFill="1"/>
    <xf numFmtId="0" fontId="52" fillId="27" borderId="0" xfId="457" applyFill="1"/>
    <xf numFmtId="0" fontId="75" fillId="27" borderId="0" xfId="457" applyFont="1" applyFill="1"/>
    <xf numFmtId="0" fontId="75" fillId="0" borderId="0" xfId="457" applyFont="1" applyFill="1"/>
    <xf numFmtId="0" fontId="76" fillId="0" borderId="0" xfId="457" applyFont="1"/>
    <xf numFmtId="0" fontId="76" fillId="0" borderId="0" xfId="457" applyFont="1" applyAlignment="1">
      <alignment vertical="center"/>
    </xf>
    <xf numFmtId="0" fontId="77" fillId="0" borderId="16" xfId="457" applyFont="1" applyBorder="1" applyAlignment="1">
      <alignment horizontal="center"/>
    </xf>
    <xf numFmtId="0" fontId="77" fillId="0" borderId="17" xfId="457" applyFont="1" applyBorder="1" applyAlignment="1">
      <alignment horizontal="center" vertical="center" wrapText="1"/>
    </xf>
    <xf numFmtId="0" fontId="78" fillId="0" borderId="0" xfId="457" applyFont="1"/>
    <xf numFmtId="0" fontId="79" fillId="0" borderId="0" xfId="457" applyFont="1"/>
    <xf numFmtId="0" fontId="80" fillId="0" borderId="0" xfId="457" applyFont="1"/>
    <xf numFmtId="0" fontId="77" fillId="28" borderId="0" xfId="457" applyFont="1" applyFill="1"/>
    <xf numFmtId="0" fontId="52" fillId="28" borderId="0" xfId="457" applyFill="1"/>
    <xf numFmtId="0" fontId="79" fillId="28" borderId="0" xfId="457" applyFont="1" applyFill="1"/>
    <xf numFmtId="0" fontId="78" fillId="0" borderId="0" xfId="457" applyFont="1" applyAlignment="1">
      <alignment vertical="center"/>
    </xf>
    <xf numFmtId="0" fontId="81" fillId="0" borderId="0" xfId="457" applyFont="1"/>
    <xf numFmtId="0" fontId="77" fillId="0" borderId="0" xfId="457" applyFont="1"/>
    <xf numFmtId="0" fontId="82" fillId="21" borderId="0" xfId="0" applyFont="1" applyFill="1" applyBorder="1" applyAlignment="1" applyProtection="1">
      <alignment horizontal="center"/>
    </xf>
    <xf numFmtId="0" fontId="52" fillId="0" borderId="0" xfId="457"/>
    <xf numFmtId="0" fontId="83" fillId="0" borderId="0" xfId="457" applyFont="1" applyFill="1" applyAlignment="1">
      <alignment wrapText="1"/>
    </xf>
    <xf numFmtId="0" fontId="61" fillId="21" borderId="0" xfId="0" applyFont="1" applyFill="1" applyBorder="1" applyAlignment="1" applyProtection="1">
      <alignment horizontal="left" vertical="center"/>
    </xf>
    <xf numFmtId="0" fontId="84" fillId="0" borderId="0" xfId="0" applyFont="1" applyFill="1" applyAlignment="1" applyProtection="1">
      <alignment horizontal="left" vertical="center" wrapText="1"/>
    </xf>
    <xf numFmtId="0" fontId="7" fillId="29" borderId="0" xfId="0" applyFont="1" applyFill="1" applyAlignment="1" applyProtection="1">
      <alignment horizontal="left" vertical="center"/>
    </xf>
    <xf numFmtId="0" fontId="0" fillId="29" borderId="0" xfId="0" applyNumberFormat="1" applyFill="1" applyAlignment="1" applyProtection="1">
      <alignment wrapText="1"/>
    </xf>
    <xf numFmtId="164" fontId="0" fillId="29" borderId="0" xfId="0" applyNumberFormat="1" applyFill="1" applyAlignment="1" applyProtection="1">
      <alignment vertical="center"/>
    </xf>
    <xf numFmtId="41" fontId="59" fillId="29" borderId="0" xfId="319" applyNumberFormat="1" applyFont="1" applyFill="1" applyAlignment="1" applyProtection="1">
      <alignment wrapText="1"/>
    </xf>
    <xf numFmtId="0" fontId="62" fillId="29" borderId="0" xfId="0" applyNumberFormat="1" applyFont="1" applyFill="1" applyAlignment="1" applyProtection="1">
      <alignment vertical="center" wrapText="1"/>
    </xf>
    <xf numFmtId="0" fontId="84" fillId="0" borderId="0" xfId="0" applyNumberFormat="1" applyFont="1" applyFill="1" applyAlignment="1" applyProtection="1">
      <alignment vertical="center" wrapText="1"/>
    </xf>
    <xf numFmtId="0" fontId="75" fillId="0" borderId="0" xfId="0" applyFont="1" applyFill="1" applyAlignment="1" applyProtection="1">
      <alignment vertical="center" wrapText="1"/>
    </xf>
    <xf numFmtId="0" fontId="34" fillId="29" borderId="0" xfId="0" applyFont="1" applyFill="1" applyAlignment="1" applyProtection="1">
      <alignment horizontal="left" vertical="center"/>
    </xf>
    <xf numFmtId="0" fontId="57" fillId="29" borderId="0" xfId="0" applyNumberFormat="1" applyFont="1" applyFill="1" applyAlignment="1" applyProtection="1">
      <alignment vertical="center" wrapText="1"/>
    </xf>
    <xf numFmtId="0" fontId="36"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85" fillId="0" borderId="0" xfId="0" applyFont="1" applyFill="1" applyAlignment="1" applyProtection="1">
      <alignment vertical="center" wrapText="1"/>
      <protection hidden="1"/>
    </xf>
    <xf numFmtId="0" fontId="63" fillId="29" borderId="0" xfId="0" applyFont="1" applyFill="1" applyAlignment="1" applyProtection="1">
      <alignment vertical="center"/>
    </xf>
    <xf numFmtId="0" fontId="61" fillId="29"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164" fontId="50" fillId="29" borderId="0" xfId="319" applyNumberFormat="1" applyFont="1" applyFill="1" applyAlignment="1" applyProtection="1">
      <alignment vertical="center"/>
    </xf>
    <xf numFmtId="0" fontId="86" fillId="0" borderId="0" xfId="0" applyFont="1" applyAlignment="1" applyProtection="1">
      <alignment horizontal="center" vertical="center" wrapText="1"/>
    </xf>
    <xf numFmtId="164" fontId="50" fillId="29" borderId="0" xfId="319" applyNumberFormat="1" applyFont="1" applyFill="1" applyProtection="1"/>
    <xf numFmtId="0" fontId="73" fillId="0" borderId="0" xfId="0" applyFont="1" applyFill="1" applyAlignment="1" applyProtection="1">
      <alignment horizontal="center" vertical="center" wrapText="1"/>
    </xf>
    <xf numFmtId="0" fontId="0" fillId="29" borderId="0" xfId="0" applyNumberFormat="1" applyFill="1" applyAlignment="1" applyProtection="1">
      <alignment vertical="center" wrapText="1"/>
    </xf>
    <xf numFmtId="0" fontId="58" fillId="29" borderId="0" xfId="0" applyFont="1" applyFill="1" applyAlignment="1" applyProtection="1">
      <alignment vertical="center"/>
    </xf>
    <xf numFmtId="0" fontId="87" fillId="0" borderId="0" xfId="0" applyFont="1" applyAlignment="1" applyProtection="1">
      <alignment horizontal="center" vertical="center" wrapText="1"/>
    </xf>
    <xf numFmtId="0" fontId="61" fillId="29" borderId="0" xfId="0" applyFont="1" applyFill="1" applyAlignment="1" applyProtection="1">
      <alignment horizontal="left" vertical="center"/>
    </xf>
    <xf numFmtId="0" fontId="63" fillId="29"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75" fillId="0" borderId="0" xfId="0" applyNumberFormat="1" applyFont="1" applyFill="1" applyAlignment="1" applyProtection="1">
      <alignment horizontal="left" vertical="center" wrapText="1"/>
    </xf>
    <xf numFmtId="0" fontId="75" fillId="0" borderId="0" xfId="0" applyNumberFormat="1" applyFont="1" applyFill="1" applyAlignment="1" applyProtection="1">
      <alignment vertical="center" wrapText="1"/>
    </xf>
    <xf numFmtId="0" fontId="61" fillId="0" borderId="0" xfId="0" applyFont="1" applyFill="1" applyAlignment="1" applyProtection="1">
      <alignment horizontal="center" vertical="center"/>
    </xf>
    <xf numFmtId="0" fontId="87" fillId="0" borderId="0" xfId="0" applyFont="1" applyFill="1" applyAlignment="1" applyProtection="1">
      <alignment horizontal="center" vertical="center" wrapText="1"/>
    </xf>
    <xf numFmtId="38" fontId="0" fillId="0" borderId="0" xfId="0" applyNumberFormat="1" applyProtection="1"/>
    <xf numFmtId="0" fontId="0" fillId="0" borderId="0" xfId="0"/>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0" borderId="23" xfId="0" applyFont="1" applyFill="1" applyBorder="1" applyAlignment="1" applyProtection="1">
      <alignment vertical="center" wrapText="1"/>
    </xf>
    <xf numFmtId="0" fontId="0" fillId="24" borderId="0" xfId="0" applyFill="1" applyBorder="1" applyProtection="1"/>
    <xf numFmtId="0" fontId="57" fillId="0" borderId="24" xfId="0" applyNumberFormat="1" applyFont="1" applyBorder="1" applyAlignment="1" applyProtection="1">
      <alignment horizontal="center" vertical="center"/>
    </xf>
    <xf numFmtId="0" fontId="57" fillId="23" borderId="24" xfId="0" applyNumberFormat="1" applyFont="1" applyFill="1" applyBorder="1" applyAlignment="1" applyProtection="1">
      <alignment horizontal="center" vertical="center"/>
    </xf>
    <xf numFmtId="0" fontId="57" fillId="0" borderId="24" xfId="0" applyNumberFormat="1" applyFont="1" applyFill="1" applyBorder="1" applyAlignment="1" applyProtection="1">
      <alignment horizontal="center" vertical="center"/>
    </xf>
    <xf numFmtId="0" fontId="57" fillId="0" borderId="25" xfId="0" applyNumberFormat="1" applyFont="1" applyFill="1" applyBorder="1" applyAlignment="1" applyProtection="1">
      <alignment horizontal="center" vertical="center"/>
    </xf>
    <xf numFmtId="0" fontId="89" fillId="25" borderId="18" xfId="0" applyFont="1" applyFill="1" applyBorder="1" applyAlignment="1" applyProtection="1">
      <alignment horizontal="center" vertical="center" wrapText="1"/>
    </xf>
    <xf numFmtId="164" fontId="88" fillId="0" borderId="27" xfId="319" applyNumberFormat="1" applyFont="1" applyFill="1" applyBorder="1" applyAlignment="1" applyProtection="1">
      <alignment horizontal="center" vertical="center" wrapText="1"/>
    </xf>
    <xf numFmtId="3" fontId="5" fillId="0" borderId="23" xfId="907" applyFont="1" applyFill="1" applyBorder="1" applyAlignment="1" applyProtection="1">
      <alignment vertical="center" wrapText="1"/>
    </xf>
    <xf numFmtId="0" fontId="0" fillId="0" borderId="28" xfId="0" applyNumberFormat="1" applyFill="1" applyBorder="1" applyAlignment="1" applyProtection="1">
      <alignment horizontal="left" vertical="center" wrapText="1"/>
    </xf>
    <xf numFmtId="0" fontId="0" fillId="23" borderId="23" xfId="0" applyNumberFormat="1" applyFill="1" applyBorder="1" applyAlignment="1" applyProtection="1">
      <alignment horizontal="left" vertical="center" wrapText="1"/>
    </xf>
    <xf numFmtId="0" fontId="72" fillId="21" borderId="10" xfId="0" applyFont="1" applyFill="1" applyBorder="1" applyAlignment="1" applyProtection="1">
      <alignment horizontal="center" vertical="center" wrapText="1"/>
    </xf>
    <xf numFmtId="0" fontId="0" fillId="0" borderId="25" xfId="0" applyNumberFormat="1" applyFill="1" applyBorder="1" applyAlignment="1" applyProtection="1">
      <alignment horizontal="left" vertical="center" wrapText="1"/>
    </xf>
    <xf numFmtId="0" fontId="71" fillId="26" borderId="0" xfId="0" applyFont="1" applyFill="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4"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58" fillId="21" borderId="0" xfId="0" applyFont="1" applyFill="1" applyBorder="1" applyAlignment="1" applyProtection="1">
      <alignment horizontal="center" vertical="center" wrapText="1"/>
    </xf>
    <xf numFmtId="0" fontId="0" fillId="0" borderId="28"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88" fillId="0" borderId="0" xfId="0" applyFont="1" applyProtection="1"/>
    <xf numFmtId="0" fontId="90" fillId="21" borderId="10" xfId="0" applyFont="1" applyFill="1" applyBorder="1" applyAlignment="1" applyProtection="1">
      <alignment horizontal="center" vertical="center" wrapText="1"/>
    </xf>
    <xf numFmtId="0" fontId="90" fillId="21" borderId="0" xfId="0" applyFont="1" applyFill="1" applyBorder="1" applyAlignment="1" applyProtection="1">
      <alignment horizontal="center" vertical="center" wrapText="1"/>
    </xf>
    <xf numFmtId="0" fontId="88" fillId="0" borderId="23" xfId="0" applyNumberFormat="1" applyFont="1" applyFill="1" applyBorder="1" applyAlignment="1" applyProtection="1">
      <alignment horizontal="left" vertical="center" wrapText="1"/>
    </xf>
    <xf numFmtId="0" fontId="88" fillId="23" borderId="23" xfId="0" applyNumberFormat="1" applyFont="1" applyFill="1" applyBorder="1" applyAlignment="1" applyProtection="1">
      <alignment horizontal="left" vertical="center" wrapText="1"/>
    </xf>
    <xf numFmtId="0" fontId="90" fillId="0" borderId="0" xfId="0" applyFont="1" applyAlignment="1" applyProtection="1">
      <alignment horizontal="center" vertical="center"/>
    </xf>
    <xf numFmtId="0" fontId="88" fillId="0" borderId="28" xfId="0" applyNumberFormat="1" applyFont="1" applyFill="1" applyBorder="1" applyAlignment="1" applyProtection="1">
      <alignment horizontal="left" vertical="center" wrapText="1"/>
    </xf>
    <xf numFmtId="49" fontId="57" fillId="0" borderId="0" xfId="0" applyNumberFormat="1" applyFont="1" applyFill="1" applyAlignment="1" applyProtection="1">
      <alignment horizontal="center" vertic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57" fillId="22" borderId="0" xfId="319" applyNumberFormat="1" applyFont="1" applyFill="1" applyAlignment="1" applyProtection="1">
      <alignment vertical="center"/>
      <protection locked="0"/>
    </xf>
    <xf numFmtId="0" fontId="72" fillId="21" borderId="19" xfId="0" applyFont="1" applyFill="1" applyBorder="1" applyAlignment="1" applyProtection="1">
      <alignment horizontal="center" wrapText="1"/>
    </xf>
    <xf numFmtId="0" fontId="58" fillId="0" borderId="0" xfId="0" applyFont="1" applyFill="1" applyBorder="1" applyAlignment="1" applyProtection="1">
      <alignment horizontal="center"/>
    </xf>
    <xf numFmtId="164" fontId="71" fillId="26" borderId="0" xfId="319" applyNumberFormat="1" applyFont="1" applyFill="1" applyAlignment="1" applyProtection="1">
      <alignment horizontal="center"/>
    </xf>
    <xf numFmtId="0" fontId="91" fillId="0" borderId="0" xfId="0" applyFont="1" applyAlignment="1" applyProtection="1">
      <alignment horizontal="center" vertical="center" wrapText="1"/>
    </xf>
    <xf numFmtId="164" fontId="50" fillId="0" borderId="0" xfId="319" applyNumberFormat="1" applyFont="1" applyAlignment="1" applyProtection="1">
      <alignment vertical="center"/>
    </xf>
    <xf numFmtId="164" fontId="89" fillId="25" borderId="10" xfId="319" applyNumberFormat="1" applyFont="1" applyFill="1" applyBorder="1" applyAlignment="1" applyProtection="1">
      <alignment horizontal="center" wrapText="1"/>
    </xf>
    <xf numFmtId="164" fontId="50" fillId="23" borderId="26" xfId="319" applyNumberFormat="1" applyFont="1" applyFill="1" applyBorder="1" applyAlignment="1" applyProtection="1">
      <alignment vertical="center"/>
    </xf>
    <xf numFmtId="164" fontId="50" fillId="0" borderId="27" xfId="319" applyNumberFormat="1" applyFont="1" applyBorder="1" applyAlignment="1" applyProtection="1">
      <alignment vertical="center"/>
    </xf>
    <xf numFmtId="164" fontId="50" fillId="0" borderId="26" xfId="319" applyNumberFormat="1" applyFont="1" applyBorder="1" applyAlignment="1" applyProtection="1">
      <alignment vertical="center"/>
    </xf>
    <xf numFmtId="164" fontId="50" fillId="0" borderId="0" xfId="319" applyNumberFormat="1" applyFont="1" applyProtection="1"/>
    <xf numFmtId="39" fontId="0" fillId="0" borderId="0" xfId="0" applyNumberFormat="1" applyProtection="1"/>
    <xf numFmtId="39" fontId="57" fillId="0" borderId="0" xfId="0" applyNumberFormat="1" applyFont="1" applyAlignment="1" applyProtection="1">
      <alignment horizontal="center"/>
    </xf>
    <xf numFmtId="39" fontId="58"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39" fontId="0" fillId="0" borderId="0" xfId="0" applyNumberFormat="1" applyFill="1" applyBorder="1" applyAlignment="1" applyProtection="1">
      <alignment horizontal="left" vertical="center" wrapText="1"/>
    </xf>
    <xf numFmtId="0" fontId="57" fillId="0" borderId="0" xfId="0" applyFont="1" applyAlignment="1" applyProtection="1">
      <alignment horizontal="left" vertical="center" wrapText="1"/>
    </xf>
    <xf numFmtId="0" fontId="58" fillId="0" borderId="0" xfId="0" applyFont="1" applyFill="1" applyAlignment="1" applyProtection="1">
      <alignment vertical="center" wrapText="1"/>
    </xf>
    <xf numFmtId="0" fontId="93" fillId="0" borderId="0" xfId="0" applyFont="1" applyProtection="1"/>
    <xf numFmtId="41" fontId="94" fillId="0" borderId="0" xfId="0" applyNumberFormat="1" applyFont="1" applyFill="1" applyAlignment="1" applyProtection="1">
      <alignment wrapText="1"/>
    </xf>
    <xf numFmtId="39" fontId="72" fillId="30" borderId="0" xfId="0" applyNumberFormat="1" applyFont="1" applyFill="1" applyBorder="1" applyAlignment="1" applyProtection="1">
      <alignment horizontal="center" wrapText="1"/>
    </xf>
    <xf numFmtId="0" fontId="89" fillId="0" borderId="0" xfId="0" applyFont="1" applyAlignment="1" applyProtection="1">
      <alignment horizontal="center" vertical="center" wrapText="1"/>
    </xf>
    <xf numFmtId="0" fontId="87"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0" fillId="0" borderId="0" xfId="0" applyNumberFormat="1" applyFont="1" applyFill="1" applyAlignment="1" applyProtection="1">
      <alignment horizontal="center" vertical="center"/>
    </xf>
    <xf numFmtId="0" fontId="0" fillId="0" borderId="0" xfId="0" applyFont="1" applyFill="1" applyAlignment="1" applyProtection="1">
      <alignment horizontal="center" vertical="center"/>
    </xf>
    <xf numFmtId="0" fontId="87" fillId="0" borderId="0" xfId="0" applyFont="1" applyAlignment="1" applyProtection="1">
      <alignment horizontal="center" vertical="center" wrapText="1"/>
    </xf>
    <xf numFmtId="0" fontId="87" fillId="0" borderId="0" xfId="0" applyFont="1" applyAlignment="1" applyProtection="1">
      <alignment horizontal="center" vertical="center" wrapText="1"/>
    </xf>
    <xf numFmtId="0" fontId="0" fillId="0" borderId="0" xfId="0" applyProtection="1"/>
    <xf numFmtId="0" fontId="73" fillId="0" borderId="0" xfId="0" applyFont="1" applyAlignment="1" applyProtection="1">
      <alignment horizontal="center" vertical="center" wrapText="1"/>
    </xf>
    <xf numFmtId="38" fontId="0" fillId="0" borderId="0" xfId="0" applyNumberFormat="1" applyProtection="1"/>
    <xf numFmtId="0" fontId="0" fillId="0" borderId="23" xfId="0" applyFont="1" applyFill="1" applyBorder="1" applyAlignment="1" applyProtection="1">
      <alignment vertical="center" wrapText="1"/>
    </xf>
    <xf numFmtId="0" fontId="57" fillId="0" borderId="24" xfId="0" applyNumberFormat="1" applyFont="1" applyFill="1" applyBorder="1" applyAlignment="1" applyProtection="1">
      <alignment horizontal="center" vertical="center"/>
    </xf>
    <xf numFmtId="164" fontId="88" fillId="0" borderId="27" xfId="319" applyNumberFormat="1" applyFont="1" applyFill="1" applyBorder="1" applyAlignment="1" applyProtection="1">
      <alignment horizontal="center" vertical="center" wrapText="1"/>
    </xf>
    <xf numFmtId="164" fontId="50" fillId="0" borderId="26" xfId="319" applyNumberFormat="1" applyFont="1"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0" fillId="0" borderId="0" xfId="0" applyAlignment="1" applyProtection="1">
      <alignment horizontal="center" vertical="center"/>
    </xf>
    <xf numFmtId="0" fontId="88" fillId="0" borderId="23" xfId="0" applyNumberFormat="1" applyFont="1" applyFill="1" applyBorder="1" applyAlignment="1" applyProtection="1">
      <alignment horizontal="left" vertical="center" wrapText="1"/>
    </xf>
    <xf numFmtId="0" fontId="57" fillId="31" borderId="24" xfId="0" applyNumberFormat="1" applyFont="1" applyFill="1" applyBorder="1" applyAlignment="1" applyProtection="1">
      <alignment horizontal="center" vertical="center"/>
    </xf>
    <xf numFmtId="0" fontId="0" fillId="31" borderId="23" xfId="0" applyFont="1" applyFill="1" applyBorder="1" applyAlignment="1" applyProtection="1">
      <alignment vertical="center" wrapText="1"/>
    </xf>
    <xf numFmtId="164" fontId="50" fillId="31" borderId="27" xfId="319" applyNumberFormat="1" applyFont="1" applyFill="1" applyBorder="1" applyAlignment="1" applyProtection="1">
      <alignment vertical="center"/>
    </xf>
    <xf numFmtId="0" fontId="91" fillId="31" borderId="0" xfId="0" applyFont="1" applyFill="1" applyAlignment="1" applyProtection="1">
      <alignment horizontal="center" vertical="center" wrapText="1"/>
    </xf>
    <xf numFmtId="38" fontId="85" fillId="29" borderId="0" xfId="319" applyNumberFormat="1" applyFont="1" applyFill="1" applyAlignment="1" applyProtection="1">
      <alignment horizontal="center" vertical="center" wrapText="1"/>
    </xf>
    <xf numFmtId="0" fontId="0" fillId="29" borderId="0" xfId="0" applyFill="1" applyAlignment="1" applyProtection="1">
      <alignment vertical="center"/>
    </xf>
    <xf numFmtId="0" fontId="82" fillId="21" borderId="10" xfId="0" applyFont="1" applyFill="1" applyBorder="1" applyAlignment="1" applyProtection="1">
      <alignment horizontal="center" wrapText="1"/>
    </xf>
    <xf numFmtId="165" fontId="62" fillId="21" borderId="15" xfId="0" applyNumberFormat="1" applyFont="1" applyFill="1" applyBorder="1" applyProtection="1"/>
    <xf numFmtId="0" fontId="95" fillId="0" borderId="0" xfId="0" applyFont="1" applyFill="1" applyAlignment="1" applyProtection="1">
      <alignment horizontal="right"/>
    </xf>
    <xf numFmtId="38" fontId="85" fillId="0" borderId="0" xfId="319" applyNumberFormat="1" applyFont="1" applyFill="1" applyAlignment="1" applyProtection="1">
      <alignment horizontal="center" vertical="center" wrapText="1"/>
    </xf>
    <xf numFmtId="40" fontId="0" fillId="0" borderId="0" xfId="0" applyNumberFormat="1" applyFill="1" applyBorder="1" applyProtection="1"/>
    <xf numFmtId="40" fontId="51" fillId="0" borderId="0" xfId="0" applyNumberFormat="1" applyFont="1" applyFill="1" applyBorder="1" applyProtection="1"/>
    <xf numFmtId="165" fontId="0" fillId="0" borderId="0" xfId="0" applyNumberFormat="1" applyFill="1" applyBorder="1" applyProtection="1"/>
    <xf numFmtId="0" fontId="63" fillId="29" borderId="0" xfId="0" applyFont="1" applyFill="1" applyAlignment="1" applyProtection="1">
      <alignment horizontal="center" vertical="center" wrapText="1"/>
    </xf>
    <xf numFmtId="0" fontId="87" fillId="29" borderId="0" xfId="0" applyFont="1" applyFill="1" applyAlignment="1" applyProtection="1">
      <alignment horizontal="center" vertical="center" wrapText="1"/>
    </xf>
    <xf numFmtId="164" fontId="89" fillId="22" borderId="0" xfId="319" applyNumberFormat="1" applyFont="1" applyFill="1" applyAlignment="1" applyProtection="1">
      <alignment vertical="center"/>
      <protection locked="0"/>
    </xf>
    <xf numFmtId="0" fontId="0" fillId="0" borderId="0" xfId="0" applyFill="1" applyProtection="1">
      <protection locked="0"/>
    </xf>
    <xf numFmtId="164" fontId="98" fillId="22" borderId="15" xfId="319" applyNumberFormat="1" applyFont="1" applyFill="1" applyBorder="1" applyAlignment="1" applyProtection="1">
      <alignment horizontal="center" wrapText="1"/>
      <protection locked="0"/>
    </xf>
    <xf numFmtId="0" fontId="85" fillId="0" borderId="0" xfId="0" applyNumberFormat="1" applyFont="1" applyFill="1" applyAlignment="1" applyProtection="1">
      <alignment vertical="center" wrapText="1"/>
    </xf>
    <xf numFmtId="164" fontId="50" fillId="0" borderId="27" xfId="319" applyNumberFormat="1" applyFont="1" applyFill="1" applyBorder="1" applyAlignment="1" applyProtection="1">
      <alignment vertical="center"/>
    </xf>
    <xf numFmtId="0" fontId="0" fillId="24" borderId="23" xfId="0" applyFill="1" applyBorder="1" applyAlignment="1" applyProtection="1">
      <alignment vertical="center"/>
    </xf>
    <xf numFmtId="39" fontId="0" fillId="24" borderId="23" xfId="0" applyNumberFormat="1" applyFill="1" applyBorder="1" applyAlignment="1" applyProtection="1">
      <alignment vertical="center"/>
    </xf>
    <xf numFmtId="37" fontId="57" fillId="0" borderId="26" xfId="319" applyNumberFormat="1" applyFont="1" applyFill="1" applyBorder="1" applyAlignment="1" applyProtection="1">
      <alignment horizontal="center" vertical="center" wrapText="1"/>
    </xf>
    <xf numFmtId="37" fontId="92" fillId="0" borderId="26" xfId="319" applyNumberFormat="1" applyFont="1" applyFill="1" applyBorder="1" applyAlignment="1" applyProtection="1">
      <alignment horizontal="center" vertical="center" wrapText="1"/>
    </xf>
    <xf numFmtId="0" fontId="61" fillId="24" borderId="23" xfId="0" applyFont="1" applyFill="1" applyBorder="1" applyAlignment="1" applyProtection="1">
      <alignment horizontal="center" vertical="center"/>
    </xf>
    <xf numFmtId="0" fontId="90" fillId="24" borderId="23" xfId="0" applyFont="1" applyFill="1" applyBorder="1" applyAlignment="1" applyProtection="1">
      <alignment horizontal="center" vertical="center"/>
    </xf>
    <xf numFmtId="0" fontId="0" fillId="24" borderId="23" xfId="0" applyNumberFormat="1" applyFill="1" applyBorder="1" applyAlignment="1" applyProtection="1">
      <alignment horizontal="left" vertical="center" wrapText="1"/>
    </xf>
    <xf numFmtId="0" fontId="57" fillId="0" borderId="23" xfId="0" applyNumberFormat="1" applyFont="1" applyBorder="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NumberFormat="1" applyFill="1" applyAlignment="1" applyProtection="1">
      <alignment vertical="center" wrapText="1"/>
    </xf>
    <xf numFmtId="0" fontId="0" fillId="0" borderId="0" xfId="0" applyNumberFormat="1" applyFont="1" applyFill="1" applyAlignment="1" applyProtection="1">
      <alignment vertical="center" wrapText="1"/>
    </xf>
    <xf numFmtId="42" fontId="77" fillId="0" borderId="20" xfId="379" applyNumberFormat="1" applyFont="1" applyBorder="1"/>
    <xf numFmtId="41" fontId="29" fillId="27" borderId="0" xfId="457" applyNumberFormat="1" applyFont="1" applyFill="1"/>
    <xf numFmtId="41" fontId="79" fillId="27" borderId="16" xfId="325" applyNumberFormat="1" applyFont="1" applyFill="1" applyBorder="1"/>
    <xf numFmtId="42" fontId="29" fillId="27" borderId="0" xfId="379" applyNumberFormat="1" applyFont="1" applyFill="1"/>
    <xf numFmtId="42" fontId="79" fillId="0" borderId="0" xfId="379" applyNumberFormat="1" applyFont="1"/>
    <xf numFmtId="42" fontId="77" fillId="28" borderId="0" xfId="379" applyNumberFormat="1" applyFont="1" applyFill="1"/>
    <xf numFmtId="42" fontId="79" fillId="28" borderId="0" xfId="379" applyNumberFormat="1" applyFont="1" applyFill="1"/>
    <xf numFmtId="42" fontId="77" fillId="28" borderId="21" xfId="379" applyNumberFormat="1" applyFont="1" applyFill="1" applyBorder="1"/>
    <xf numFmtId="42" fontId="79" fillId="27" borderId="22" xfId="379" applyNumberFormat="1" applyFont="1" applyFill="1" applyBorder="1"/>
    <xf numFmtId="41" fontId="79" fillId="0" borderId="0" xfId="457" applyNumberFormat="1" applyFont="1"/>
    <xf numFmtId="41" fontId="79" fillId="27" borderId="0" xfId="457" applyNumberFormat="1" applyFont="1" applyFill="1"/>
    <xf numFmtId="41" fontId="79" fillId="0" borderId="0" xfId="325" applyNumberFormat="1" applyFont="1"/>
    <xf numFmtId="41" fontId="79" fillId="27" borderId="0" xfId="325" applyNumberFormat="1" applyFont="1" applyFill="1"/>
    <xf numFmtId="0" fontId="99" fillId="0" borderId="26" xfId="319" applyNumberFormat="1" applyFont="1" applyBorder="1" applyAlignment="1" applyProtection="1">
      <alignment vertical="center"/>
    </xf>
    <xf numFmtId="37" fontId="50" fillId="0" borderId="0" xfId="319" applyNumberFormat="1" applyFont="1" applyAlignment="1" applyProtection="1">
      <alignment vertical="center"/>
    </xf>
    <xf numFmtId="0" fontId="0" fillId="0" borderId="0" xfId="0" applyProtection="1"/>
    <xf numFmtId="0" fontId="0" fillId="0" borderId="0" xfId="0" applyFill="1" applyProtection="1"/>
    <xf numFmtId="0" fontId="87" fillId="0" borderId="0" xfId="0" applyFont="1" applyFill="1" applyAlignment="1" applyProtection="1">
      <alignment horizontal="center" vertical="center" wrapText="1"/>
      <protection locked="0"/>
    </xf>
    <xf numFmtId="0" fontId="0" fillId="0" borderId="0" xfId="0" applyAlignment="1">
      <alignment wrapText="1"/>
    </xf>
    <xf numFmtId="167" fontId="57" fillId="22" borderId="0" xfId="319" applyNumberFormat="1" applyFont="1" applyFill="1" applyAlignment="1" applyProtection="1">
      <alignment vertical="center"/>
      <protection locked="0"/>
    </xf>
    <xf numFmtId="164" fontId="57" fillId="22" borderId="0" xfId="319" applyNumberFormat="1" applyFont="1" applyFill="1" applyAlignment="1" applyProtection="1">
      <alignment horizontal="center" vertical="center"/>
      <protection locked="0"/>
    </xf>
    <xf numFmtId="38" fontId="0" fillId="0" borderId="0" xfId="0" applyNumberFormat="1" applyFill="1" applyProtection="1"/>
    <xf numFmtId="38" fontId="85" fillId="24" borderId="0" xfId="319" applyNumberFormat="1" applyFont="1" applyFill="1" applyAlignment="1" applyProtection="1">
      <alignment horizontal="center" vertical="center" wrapText="1"/>
    </xf>
    <xf numFmtId="0" fontId="0" fillId="0" borderId="0" xfId="0"/>
    <xf numFmtId="0" fontId="0" fillId="0" borderId="0" xfId="0" applyProtection="1"/>
    <xf numFmtId="3" fontId="0" fillId="0" borderId="0" xfId="0" applyNumberFormat="1"/>
    <xf numFmtId="0" fontId="0" fillId="0" borderId="0" xfId="0"/>
    <xf numFmtId="0" fontId="0" fillId="0" borderId="0" xfId="0" applyProtection="1">
      <protection locked="0"/>
    </xf>
    <xf numFmtId="38" fontId="85" fillId="32" borderId="0" xfId="319" applyNumberFormat="1" applyFont="1" applyFill="1" applyAlignment="1" applyProtection="1">
      <alignment horizontal="center" vertical="center" wrapText="1"/>
    </xf>
    <xf numFmtId="164" fontId="0" fillId="0" borderId="0" xfId="0" applyNumberFormat="1" applyProtection="1"/>
    <xf numFmtId="164" fontId="50" fillId="0" borderId="28" xfId="319" applyNumberFormat="1" applyFont="1" applyFill="1" applyBorder="1" applyAlignment="1" applyProtection="1">
      <alignment horizontal="center" vertical="center" wrapText="1"/>
    </xf>
    <xf numFmtId="164" fontId="50" fillId="0" borderId="23" xfId="319" applyNumberFormat="1" applyFont="1" applyFill="1" applyBorder="1" applyAlignment="1" applyProtection="1">
      <alignment horizontal="center" vertical="center" wrapText="1"/>
    </xf>
    <xf numFmtId="164" fontId="50" fillId="23" borderId="23" xfId="319" applyNumberFormat="1" applyFont="1" applyFill="1" applyBorder="1" applyAlignment="1" applyProtection="1">
      <alignment horizontal="center" vertical="center" wrapText="1"/>
    </xf>
    <xf numFmtId="41" fontId="50" fillId="0" borderId="23" xfId="0" applyNumberFormat="1" applyFont="1" applyFill="1" applyBorder="1" applyAlignment="1" applyProtection="1">
      <alignment horizontal="right" vertical="center" wrapText="1"/>
    </xf>
    <xf numFmtId="0" fontId="50" fillId="24" borderId="23" xfId="0" applyFont="1" applyFill="1" applyBorder="1" applyAlignment="1" applyProtection="1">
      <alignment vertical="center"/>
    </xf>
    <xf numFmtId="0" fontId="50" fillId="0" borderId="0" xfId="0" applyFont="1" applyAlignment="1" applyProtection="1">
      <alignment vertical="center"/>
    </xf>
    <xf numFmtId="0" fontId="50" fillId="0" borderId="0" xfId="0" applyFont="1"/>
    <xf numFmtId="0" fontId="50" fillId="0" borderId="0" xfId="0" applyFont="1" applyFill="1" applyAlignment="1" applyProtection="1">
      <alignment vertical="center" wrapText="1"/>
    </xf>
    <xf numFmtId="0" fontId="50" fillId="0" borderId="0" xfId="0" applyFont="1" applyProtection="1"/>
    <xf numFmtId="38" fontId="0" fillId="0" borderId="0" xfId="0" applyNumberFormat="1" applyFill="1" applyBorder="1" applyProtection="1"/>
    <xf numFmtId="0" fontId="0" fillId="32" borderId="24" xfId="0" applyNumberFormat="1" applyFill="1" applyBorder="1" applyAlignment="1" applyProtection="1">
      <alignment horizontal="left" vertical="center" wrapText="1"/>
    </xf>
    <xf numFmtId="0" fontId="88" fillId="32" borderId="23" xfId="0" applyNumberFormat="1" applyFont="1" applyFill="1" applyBorder="1" applyAlignment="1" applyProtection="1">
      <alignment horizontal="left" vertical="center" wrapText="1"/>
    </xf>
    <xf numFmtId="0" fontId="0" fillId="32" borderId="23" xfId="0" applyNumberFormat="1" applyFill="1" applyBorder="1" applyAlignment="1" applyProtection="1">
      <alignment horizontal="left" vertical="center" wrapText="1"/>
    </xf>
    <xf numFmtId="0" fontId="0" fillId="31" borderId="28" xfId="0" applyFont="1" applyFill="1" applyBorder="1" applyAlignment="1" applyProtection="1">
      <alignment vertical="center" wrapText="1"/>
    </xf>
    <xf numFmtId="0" fontId="57" fillId="31" borderId="25" xfId="0" applyNumberFormat="1" applyFont="1" applyFill="1" applyBorder="1" applyAlignment="1" applyProtection="1">
      <alignment horizontal="center" vertical="center"/>
    </xf>
    <xf numFmtId="0" fontId="0" fillId="0" borderId="0" xfId="0" applyProtection="1"/>
    <xf numFmtId="0" fontId="0" fillId="0" borderId="0" xfId="0" applyFill="1" applyProtection="1"/>
    <xf numFmtId="0" fontId="0" fillId="0" borderId="0" xfId="0" applyFill="1" applyAlignment="1" applyProtection="1">
      <alignment wrapText="1"/>
    </xf>
    <xf numFmtId="3" fontId="0" fillId="0" borderId="0" xfId="0" applyNumberFormat="1" applyFill="1" applyProtection="1"/>
    <xf numFmtId="0" fontId="0" fillId="0" borderId="0" xfId="0"/>
    <xf numFmtId="0" fontId="0" fillId="0" borderId="0" xfId="0" applyProtection="1"/>
    <xf numFmtId="0" fontId="0" fillId="0" borderId="0" xfId="0" applyFill="1" applyProtection="1"/>
    <xf numFmtId="41" fontId="102" fillId="0" borderId="0" xfId="0" applyNumberFormat="1" applyFont="1" applyFill="1" applyAlignment="1" applyProtection="1">
      <alignment wrapText="1"/>
    </xf>
    <xf numFmtId="3" fontId="0" fillId="0" borderId="0" xfId="0" applyNumberFormat="1" applyProtection="1"/>
    <xf numFmtId="0" fontId="0" fillId="0" borderId="28"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164" fontId="88" fillId="22" borderId="28" xfId="319" applyNumberFormat="1" applyFont="1" applyFill="1" applyBorder="1" applyAlignment="1" applyProtection="1">
      <alignment horizontal="center" vertical="center" wrapText="1"/>
      <protection locked="0"/>
    </xf>
    <xf numFmtId="0" fontId="88" fillId="0" borderId="28" xfId="0" applyNumberFormat="1" applyFont="1" applyFill="1" applyBorder="1" applyAlignment="1" applyProtection="1">
      <alignment horizontal="left" vertical="center" wrapText="1"/>
    </xf>
    <xf numFmtId="0" fontId="0" fillId="24" borderId="0" xfId="0" applyFill="1" applyBorder="1" applyAlignment="1" applyProtection="1">
      <alignment vertical="center"/>
    </xf>
    <xf numFmtId="37" fontId="57" fillId="22" borderId="29" xfId="319" applyNumberFormat="1" applyFont="1" applyFill="1" applyBorder="1" applyAlignment="1" applyProtection="1">
      <alignment horizontal="center" vertical="center"/>
      <protection locked="0"/>
    </xf>
    <xf numFmtId="41" fontId="102" fillId="0" borderId="29" xfId="0" applyNumberFormat="1" applyFont="1" applyFill="1" applyBorder="1" applyAlignment="1" applyProtection="1">
      <alignment wrapText="1"/>
    </xf>
    <xf numFmtId="0" fontId="59" fillId="0" borderId="29" xfId="0" applyFont="1" applyFill="1" applyBorder="1" applyAlignment="1" applyProtection="1">
      <alignment wrapText="1"/>
      <protection locked="0"/>
    </xf>
    <xf numFmtId="0" fontId="0" fillId="0" borderId="0" xfId="0" applyFill="1"/>
    <xf numFmtId="0" fontId="0" fillId="32" borderId="29" xfId="0" applyNumberFormat="1" applyFont="1" applyFill="1" applyBorder="1" applyAlignment="1" applyProtection="1">
      <alignment horizontal="center" vertical="center"/>
    </xf>
    <xf numFmtId="0" fontId="28" fillId="32" borderId="29" xfId="0" applyFont="1" applyFill="1" applyBorder="1" applyAlignment="1" applyProtection="1">
      <alignment horizontal="center" vertical="center" wrapText="1"/>
    </xf>
    <xf numFmtId="0" fontId="87" fillId="32" borderId="29" xfId="0" applyFont="1" applyFill="1" applyBorder="1" applyAlignment="1" applyProtection="1">
      <alignment horizontal="center" vertical="center" wrapText="1"/>
    </xf>
    <xf numFmtId="0" fontId="1" fillId="32" borderId="29" xfId="0" applyNumberFormat="1" applyFont="1" applyFill="1" applyBorder="1" applyAlignment="1" applyProtection="1">
      <alignment horizontal="left" vertical="center" wrapText="1"/>
    </xf>
    <xf numFmtId="38" fontId="85" fillId="32" borderId="29" xfId="319" applyNumberFormat="1" applyFont="1" applyFill="1" applyBorder="1" applyAlignment="1" applyProtection="1">
      <alignment horizontal="center" vertical="center" wrapText="1"/>
    </xf>
    <xf numFmtId="0" fontId="57" fillId="32" borderId="0" xfId="0" applyFont="1" applyFill="1" applyProtection="1"/>
    <xf numFmtId="0" fontId="0" fillId="32" borderId="0" xfId="0" applyFill="1" applyAlignment="1" applyProtection="1">
      <alignment wrapText="1"/>
    </xf>
    <xf numFmtId="0" fontId="0" fillId="32" borderId="29" xfId="0" applyNumberFormat="1" applyFont="1" applyFill="1" applyBorder="1" applyAlignment="1" applyProtection="1">
      <alignment horizontal="center" vertical="center" wrapText="1"/>
    </xf>
    <xf numFmtId="0" fontId="73" fillId="32" borderId="29" xfId="0" applyFont="1" applyFill="1" applyBorder="1" applyAlignment="1" applyProtection="1">
      <alignment horizontal="center" vertical="center" wrapText="1"/>
    </xf>
    <xf numFmtId="0" fontId="34" fillId="29" borderId="0" xfId="0" applyFont="1" applyFill="1" applyAlignment="1">
      <alignment vertical="center" wrapText="1"/>
    </xf>
    <xf numFmtId="0" fontId="0" fillId="0" borderId="0" xfId="0" applyAlignment="1">
      <alignment horizontal="center" vertical="center"/>
    </xf>
    <xf numFmtId="41" fontId="108" fillId="0" borderId="0" xfId="319" applyNumberFormat="1" applyFont="1" applyFill="1" applyAlignment="1" applyProtection="1">
      <alignment vertical="center" wrapText="1"/>
    </xf>
    <xf numFmtId="0" fontId="0" fillId="0" borderId="19" xfId="0" applyBorder="1"/>
    <xf numFmtId="0" fontId="0" fillId="0" borderId="30" xfId="0" applyBorder="1"/>
    <xf numFmtId="0" fontId="57" fillId="0" borderId="31" xfId="0" applyFont="1" applyBorder="1"/>
    <xf numFmtId="0" fontId="57" fillId="27" borderId="15" xfId="0" applyFont="1" applyFill="1" applyBorder="1" applyAlignment="1">
      <alignment horizontal="left"/>
    </xf>
    <xf numFmtId="0" fontId="0" fillId="27" borderId="15" xfId="0" applyFill="1" applyBorder="1" applyAlignment="1">
      <alignment horizontal="center"/>
    </xf>
    <xf numFmtId="0" fontId="0" fillId="27" borderId="11" xfId="0" applyFill="1" applyBorder="1" applyAlignment="1">
      <alignment horizontal="center"/>
    </xf>
    <xf numFmtId="168" fontId="57" fillId="0" borderId="0" xfId="319" applyNumberFormat="1" applyFont="1" applyFill="1" applyAlignment="1" applyProtection="1">
      <alignment horizontal="center" vertical="center"/>
      <protection locked="0"/>
    </xf>
    <xf numFmtId="0" fontId="57" fillId="0" borderId="14" xfId="0" applyFont="1" applyBorder="1" applyAlignment="1">
      <alignment vertical="center"/>
    </xf>
    <xf numFmtId="0" fontId="57" fillId="0" borderId="0" xfId="0" applyFont="1" applyAlignment="1">
      <alignment vertical="center"/>
    </xf>
    <xf numFmtId="0" fontId="57" fillId="0" borderId="16" xfId="0" applyFont="1" applyBorder="1" applyAlignment="1">
      <alignment vertical="center"/>
    </xf>
    <xf numFmtId="0" fontId="57" fillId="0" borderId="32" xfId="0" applyFont="1" applyBorder="1" applyAlignment="1">
      <alignment vertical="center"/>
    </xf>
    <xf numFmtId="0" fontId="95" fillId="0" borderId="0" xfId="0" applyFont="1" applyAlignment="1" applyProtection="1">
      <alignment horizontal="center"/>
    </xf>
    <xf numFmtId="0" fontId="89" fillId="23" borderId="0" xfId="0" applyFont="1" applyFill="1" applyAlignment="1" applyProtection="1">
      <alignment vertical="center" wrapText="1"/>
    </xf>
    <xf numFmtId="0" fontId="0" fillId="24" borderId="0" xfId="0" applyFill="1" applyAlignment="1" applyProtection="1">
      <alignment horizontal="center" vertical="center"/>
    </xf>
    <xf numFmtId="0" fontId="59" fillId="24" borderId="0" xfId="0" applyFont="1" applyFill="1" applyAlignment="1" applyProtection="1">
      <alignment horizontal="left" wrapText="1"/>
    </xf>
    <xf numFmtId="164" fontId="50" fillId="24" borderId="0" xfId="319" applyNumberFormat="1" applyFont="1" applyFill="1" applyProtection="1"/>
    <xf numFmtId="0" fontId="0" fillId="0" borderId="0" xfId="0" applyFill="1" applyBorder="1" applyAlignment="1" applyProtection="1">
      <alignment vertical="center"/>
    </xf>
    <xf numFmtId="0" fontId="0" fillId="0" borderId="0" xfId="0" applyFill="1" applyAlignment="1" applyProtection="1">
      <alignment horizontal="center" vertical="center"/>
    </xf>
    <xf numFmtId="164" fontId="0" fillId="0" borderId="0" xfId="0" applyNumberFormat="1" applyFill="1" applyProtection="1"/>
    <xf numFmtId="14" fontId="50" fillId="0" borderId="23" xfId="319" applyNumberFormat="1" applyFont="1" applyFill="1" applyBorder="1" applyAlignment="1" applyProtection="1">
      <alignment horizontal="center" vertical="center" wrapText="1"/>
    </xf>
    <xf numFmtId="0" fontId="0" fillId="24" borderId="24" xfId="0" applyNumberFormat="1" applyFill="1" applyBorder="1" applyAlignment="1" applyProtection="1">
      <alignment horizontal="left" vertical="center" wrapText="1"/>
    </xf>
    <xf numFmtId="0" fontId="88" fillId="24" borderId="23" xfId="0" applyNumberFormat="1" applyFont="1" applyFill="1" applyBorder="1" applyAlignment="1" applyProtection="1">
      <alignment horizontal="left" vertical="center" wrapText="1"/>
    </xf>
    <xf numFmtId="164" fontId="88" fillId="24" borderId="23" xfId="319" applyNumberFormat="1" applyFont="1" applyFill="1" applyBorder="1" applyAlignment="1" applyProtection="1">
      <alignment horizontal="center" vertical="center" wrapText="1"/>
      <protection locked="0"/>
    </xf>
    <xf numFmtId="164" fontId="50" fillId="24" borderId="23" xfId="319" applyNumberFormat="1" applyFont="1" applyFill="1" applyBorder="1" applyAlignment="1" applyProtection="1">
      <alignment horizontal="center" vertical="center" wrapText="1"/>
    </xf>
    <xf numFmtId="164" fontId="88" fillId="24" borderId="27" xfId="319" applyNumberFormat="1" applyFont="1" applyFill="1" applyBorder="1" applyAlignment="1" applyProtection="1">
      <alignment horizontal="center" vertical="center" wrapText="1"/>
    </xf>
    <xf numFmtId="0" fontId="57" fillId="24" borderId="24" xfId="0" applyNumberFormat="1" applyFont="1" applyFill="1" applyBorder="1" applyAlignment="1" applyProtection="1">
      <alignment horizontal="center" vertical="center"/>
    </xf>
    <xf numFmtId="164" fontId="50" fillId="24" borderId="26" xfId="319" applyNumberFormat="1" applyFont="1" applyFill="1" applyBorder="1" applyAlignment="1" applyProtection="1">
      <alignment vertical="center"/>
    </xf>
    <xf numFmtId="0" fontId="0" fillId="24" borderId="0" xfId="0" applyFill="1" applyProtection="1"/>
    <xf numFmtId="164" fontId="0" fillId="24" borderId="0" xfId="0" applyNumberFormat="1" applyFill="1" applyProtection="1"/>
    <xf numFmtId="0" fontId="91"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xf>
    <xf numFmtId="164" fontId="0" fillId="0" borderId="0" xfId="0" applyNumberFormat="1" applyFill="1" applyBorder="1" applyProtection="1"/>
    <xf numFmtId="167" fontId="50" fillId="0" borderId="26" xfId="319" applyNumberFormat="1" applyFont="1" applyFill="1" applyBorder="1" applyAlignment="1" applyProtection="1">
      <alignment vertical="center"/>
    </xf>
    <xf numFmtId="14" fontId="59" fillId="22" borderId="0" xfId="319" applyNumberFormat="1" applyFont="1" applyFill="1" applyAlignment="1" applyProtection="1">
      <alignment horizontal="left" vertical="center" wrapText="1"/>
      <protection locked="0"/>
    </xf>
    <xf numFmtId="0" fontId="0" fillId="0" borderId="0" xfId="0" applyAlignment="1" applyProtection="1">
      <alignment horizontal="center" vertical="center"/>
      <protection locked="0"/>
    </xf>
    <xf numFmtId="0" fontId="0" fillId="0" borderId="29" xfId="0" applyFill="1" applyBorder="1" applyAlignment="1" applyProtection="1">
      <alignment wrapText="1"/>
    </xf>
    <xf numFmtId="164" fontId="0" fillId="0" borderId="0" xfId="0" applyNumberFormat="1" applyFill="1" applyAlignment="1" applyProtection="1">
      <alignment wrapText="1"/>
    </xf>
    <xf numFmtId="38" fontId="0" fillId="0" borderId="0" xfId="0" applyNumberFormat="1" applyFill="1" applyAlignment="1" applyProtection="1">
      <alignment wrapText="1"/>
    </xf>
    <xf numFmtId="167" fontId="0" fillId="20" borderId="0" xfId="0" applyNumberFormat="1" applyFill="1" applyAlignment="1" applyProtection="1">
      <alignment wrapText="1"/>
    </xf>
    <xf numFmtId="164" fontId="50" fillId="32" borderId="23" xfId="319" applyNumberFormat="1" applyFont="1" applyFill="1" applyBorder="1" applyAlignment="1" applyProtection="1">
      <alignment horizontal="center" vertical="center" wrapText="1"/>
    </xf>
    <xf numFmtId="164" fontId="73" fillId="20" borderId="0" xfId="319" applyNumberFormat="1" applyFont="1" applyFill="1" applyAlignment="1" applyProtection="1">
      <alignment horizontal="center" vertical="center" wrapText="1"/>
    </xf>
    <xf numFmtId="164" fontId="50" fillId="21" borderId="28" xfId="319" applyNumberFormat="1" applyFont="1" applyFill="1" applyBorder="1" applyAlignment="1" applyProtection="1">
      <alignment horizontal="center" vertical="center" wrapText="1"/>
    </xf>
    <xf numFmtId="0" fontId="0" fillId="0" borderId="0" xfId="0" applyProtection="1"/>
    <xf numFmtId="164" fontId="88" fillId="0" borderId="23" xfId="31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88" fillId="0" borderId="23" xfId="0" applyNumberFormat="1" applyFont="1" applyFill="1" applyBorder="1" applyAlignment="1" applyProtection="1">
      <alignment horizontal="left" vertical="center" wrapText="1"/>
    </xf>
    <xf numFmtId="37" fontId="92" fillId="0" borderId="26" xfId="319" applyNumberFormat="1" applyFont="1" applyFill="1" applyBorder="1" applyAlignment="1" applyProtection="1">
      <alignment horizontal="center" vertical="center" wrapText="1"/>
    </xf>
    <xf numFmtId="0" fontId="0" fillId="32" borderId="24" xfId="0" applyNumberFormat="1" applyFill="1" applyBorder="1" applyAlignment="1" applyProtection="1">
      <alignment horizontal="left" vertical="center" wrapText="1"/>
    </xf>
    <xf numFmtId="0" fontId="88" fillId="32" borderId="23" xfId="0" applyNumberFormat="1" applyFont="1" applyFill="1" applyBorder="1" applyAlignment="1" applyProtection="1">
      <alignment horizontal="left" vertical="center" wrapText="1"/>
    </xf>
    <xf numFmtId="0" fontId="0" fillId="0" borderId="0" xfId="0" applyFill="1" applyAlignment="1">
      <alignment vertical="center" wrapText="1"/>
    </xf>
    <xf numFmtId="0" fontId="0" fillId="32" borderId="23" xfId="0" applyNumberFormat="1" applyFill="1" applyBorder="1" applyAlignment="1" applyProtection="1">
      <alignment horizontal="left" vertical="center" wrapText="1"/>
    </xf>
    <xf numFmtId="0" fontId="0" fillId="0" borderId="0" xfId="0" applyFont="1" applyFill="1" applyAlignment="1" applyProtection="1">
      <alignment horizontal="left" vertical="center" wrapText="1"/>
    </xf>
    <xf numFmtId="4" fontId="0" fillId="0" borderId="0" xfId="0" applyNumberFormat="1"/>
    <xf numFmtId="164" fontId="52" fillId="0" borderId="0" xfId="319" applyNumberFormat="1" applyFont="1" applyFill="1" applyAlignment="1">
      <alignment wrapText="1"/>
    </xf>
    <xf numFmtId="1" fontId="96" fillId="20" borderId="0" xfId="319" applyNumberFormat="1" applyFont="1" applyFill="1" applyAlignment="1" applyProtection="1">
      <alignment horizontal="center" vertical="center"/>
    </xf>
    <xf numFmtId="1" fontId="89" fillId="20" borderId="0" xfId="319" applyNumberFormat="1" applyFont="1" applyFill="1" applyAlignment="1" applyProtection="1">
      <alignment horizontal="center" vertical="center"/>
    </xf>
    <xf numFmtId="1" fontId="97" fillId="20" borderId="0" xfId="319" applyNumberFormat="1" applyFont="1" applyFill="1" applyAlignment="1">
      <alignment horizontal="center"/>
    </xf>
    <xf numFmtId="1" fontId="41" fillId="20" borderId="0" xfId="319" applyNumberFormat="1" applyFont="1" applyFill="1" applyAlignment="1">
      <alignment horizontal="center"/>
    </xf>
    <xf numFmtId="38" fontId="85" fillId="0" borderId="0" xfId="319" applyNumberFormat="1" applyFont="1" applyFill="1" applyAlignment="1" applyProtection="1">
      <alignment horizontal="center" vertical="center" wrapText="1"/>
    </xf>
    <xf numFmtId="164" fontId="52" fillId="0" borderId="0" xfId="319" applyNumberFormat="1" applyFont="1" applyFill="1" applyAlignment="1">
      <alignment wrapText="1"/>
    </xf>
    <xf numFmtId="1" fontId="96" fillId="20" borderId="0" xfId="319" applyNumberFormat="1" applyFont="1" applyFill="1" applyAlignment="1" applyProtection="1">
      <alignment horizontal="center" vertical="center"/>
    </xf>
    <xf numFmtId="1" fontId="89" fillId="20" borderId="0" xfId="319" applyNumberFormat="1" applyFont="1" applyFill="1" applyAlignment="1" applyProtection="1">
      <alignment horizontal="center" vertical="center"/>
    </xf>
    <xf numFmtId="1" fontId="97" fillId="20" borderId="0" xfId="319" applyNumberFormat="1" applyFont="1" applyFill="1" applyAlignment="1">
      <alignment horizontal="center"/>
    </xf>
    <xf numFmtId="1" fontId="41" fillId="20" borderId="0" xfId="319" applyNumberFormat="1" applyFont="1" applyFill="1" applyAlignment="1">
      <alignment horizontal="center"/>
    </xf>
    <xf numFmtId="38" fontId="85" fillId="0" borderId="0" xfId="319" applyNumberFormat="1" applyFont="1" applyAlignment="1">
      <alignment horizontal="center" vertical="center" wrapText="1"/>
    </xf>
    <xf numFmtId="164" fontId="57" fillId="24" borderId="0" xfId="319" applyNumberFormat="1" applyFont="1" applyFill="1" applyAlignment="1" applyProtection="1">
      <alignment vertical="center"/>
    </xf>
    <xf numFmtId="38" fontId="85" fillId="22" borderId="0" xfId="319" applyNumberFormat="1" applyFont="1" applyFill="1" applyAlignment="1" applyProtection="1">
      <alignment horizontal="center" vertical="center" wrapText="1"/>
      <protection locked="0"/>
    </xf>
    <xf numFmtId="38" fontId="85" fillId="22" borderId="0" xfId="319" applyNumberFormat="1" applyFont="1" applyFill="1" applyAlignment="1" applyProtection="1">
      <alignment horizontal="right" vertical="center" wrapText="1"/>
      <protection locked="0"/>
    </xf>
    <xf numFmtId="0" fontId="69" fillId="24" borderId="0" xfId="0" applyFont="1" applyFill="1" applyAlignment="1">
      <alignment vertical="center"/>
    </xf>
    <xf numFmtId="0" fontId="68" fillId="24" borderId="0" xfId="0" applyFont="1" applyFill="1" applyAlignment="1">
      <alignment vertical="center"/>
    </xf>
    <xf numFmtId="0" fontId="51" fillId="0" borderId="0" xfId="0" applyFont="1" applyAlignment="1">
      <alignment horizontal="center"/>
    </xf>
    <xf numFmtId="0" fontId="62" fillId="21" borderId="31" xfId="0" applyNumberFormat="1" applyFont="1" applyFill="1" applyBorder="1" applyAlignment="1" applyProtection="1">
      <alignment horizontal="center"/>
    </xf>
    <xf numFmtId="0" fontId="59" fillId="0" borderId="0" xfId="0" applyFont="1" applyFill="1" applyBorder="1" applyAlignment="1" applyProtection="1">
      <alignment wrapText="1"/>
      <protection locked="0"/>
    </xf>
    <xf numFmtId="164" fontId="52" fillId="0" borderId="0" xfId="319" applyNumberFormat="1" applyFont="1" applyFill="1" applyAlignment="1">
      <alignment horizontal="left" vertical="top" wrapText="1"/>
    </xf>
    <xf numFmtId="164" fontId="50" fillId="20" borderId="23" xfId="319" applyNumberFormat="1" applyFont="1" applyFill="1" applyBorder="1" applyAlignment="1" applyProtection="1">
      <alignment horizontal="center" vertical="center" wrapText="1"/>
    </xf>
    <xf numFmtId="39" fontId="88" fillId="0" borderId="27" xfId="319" applyNumberFormat="1" applyFont="1" applyFill="1" applyBorder="1" applyAlignment="1" applyProtection="1">
      <alignment horizontal="center" vertical="center" wrapText="1"/>
    </xf>
    <xf numFmtId="3" fontId="99" fillId="0" borderId="26" xfId="319" applyNumberFormat="1" applyFont="1" applyBorder="1" applyAlignment="1" applyProtection="1">
      <alignment vertical="center"/>
    </xf>
    <xf numFmtId="0" fontId="57" fillId="0" borderId="42" xfId="0" applyFont="1" applyFill="1" applyBorder="1" applyAlignment="1">
      <alignment horizontal="center" vertical="center"/>
    </xf>
    <xf numFmtId="41" fontId="108" fillId="0" borderId="0" xfId="319" applyNumberFormat="1" applyFont="1" applyAlignment="1">
      <alignment vertical="center" wrapText="1"/>
    </xf>
    <xf numFmtId="41" fontId="154" fillId="0" borderId="0" xfId="319" applyNumberFormat="1" applyFont="1" applyAlignment="1">
      <alignment vertical="center" wrapText="1"/>
    </xf>
    <xf numFmtId="41" fontId="102" fillId="0" borderId="0" xfId="0" applyNumberFormat="1" applyFont="1" applyFill="1" applyAlignment="1" applyProtection="1">
      <alignment horizontal="center" vertical="center" wrapText="1"/>
    </xf>
    <xf numFmtId="49" fontId="57" fillId="22" borderId="0" xfId="319" applyNumberFormat="1" applyFont="1" applyFill="1" applyProtection="1">
      <protection locked="0"/>
    </xf>
    <xf numFmtId="49" fontId="0" fillId="22" borderId="0" xfId="0" applyNumberFormat="1" applyFill="1" applyProtection="1">
      <protection locked="0"/>
    </xf>
    <xf numFmtId="0" fontId="57" fillId="32" borderId="45" xfId="0" applyFont="1" applyFill="1" applyBorder="1" applyAlignment="1">
      <alignment horizontal="center" vertical="center"/>
    </xf>
    <xf numFmtId="3" fontId="99" fillId="32" borderId="46" xfId="319" applyNumberFormat="1" applyFont="1" applyFill="1" applyBorder="1" applyAlignment="1" applyProtection="1">
      <alignment vertical="center"/>
    </xf>
    <xf numFmtId="0" fontId="0" fillId="24" borderId="28" xfId="0" applyFont="1" applyFill="1" applyBorder="1" applyAlignment="1" applyProtection="1">
      <alignment vertical="center" wrapText="1"/>
    </xf>
    <xf numFmtId="0" fontId="0" fillId="32" borderId="10" xfId="0" applyFill="1" applyBorder="1" applyAlignment="1">
      <alignment vertical="center" wrapText="1"/>
    </xf>
    <xf numFmtId="0" fontId="61" fillId="32" borderId="10" xfId="0" applyFont="1" applyFill="1" applyBorder="1" applyAlignment="1" applyProtection="1">
      <alignment vertical="center" wrapText="1"/>
      <protection locked="0"/>
    </xf>
    <xf numFmtId="0" fontId="0" fillId="0" borderId="47" xfId="0" applyFill="1" applyBorder="1" applyProtection="1"/>
    <xf numFmtId="49" fontId="50" fillId="0" borderId="23" xfId="319" applyNumberFormat="1" applyFont="1" applyFill="1" applyBorder="1" applyAlignment="1" applyProtection="1">
      <alignment horizontal="center" vertical="center" wrapText="1"/>
    </xf>
    <xf numFmtId="164" fontId="88" fillId="24" borderId="48" xfId="319" applyNumberFormat="1" applyFont="1" applyFill="1" applyBorder="1" applyAlignment="1" applyProtection="1">
      <alignment horizontal="center" vertical="center" wrapText="1"/>
      <protection locked="0"/>
    </xf>
    <xf numFmtId="0" fontId="0" fillId="24" borderId="28" xfId="0" applyFill="1" applyBorder="1" applyAlignment="1" applyProtection="1">
      <alignment vertical="center"/>
      <protection locked="0"/>
    </xf>
    <xf numFmtId="164" fontId="88" fillId="24" borderId="0" xfId="319" applyNumberFormat="1" applyFont="1" applyFill="1" applyBorder="1" applyAlignment="1" applyProtection="1">
      <alignment horizontal="center" vertical="center" wrapText="1"/>
      <protection locked="0"/>
    </xf>
    <xf numFmtId="0" fontId="88" fillId="30" borderId="23" xfId="0" applyNumberFormat="1" applyFont="1" applyFill="1" applyBorder="1" applyAlignment="1" applyProtection="1">
      <alignment horizontal="left" vertical="center" wrapText="1"/>
    </xf>
    <xf numFmtId="0" fontId="0" fillId="30" borderId="26" xfId="0" applyNumberFormat="1" applyFill="1" applyBorder="1" applyAlignment="1" applyProtection="1">
      <alignment horizontal="left" wrapText="1"/>
    </xf>
    <xf numFmtId="41" fontId="0" fillId="30" borderId="0" xfId="0" applyNumberFormat="1" applyFill="1" applyBorder="1" applyAlignment="1" applyProtection="1">
      <alignment wrapText="1"/>
    </xf>
    <xf numFmtId="14" fontId="0" fillId="30" borderId="0" xfId="0" applyNumberFormat="1" applyFill="1" applyBorder="1" applyAlignment="1" applyProtection="1">
      <alignment horizontal="center" wrapText="1"/>
    </xf>
    <xf numFmtId="49" fontId="0" fillId="30" borderId="0" xfId="0" applyNumberFormat="1" applyFill="1" applyBorder="1" applyAlignment="1" applyProtection="1">
      <alignment horizontal="center" wrapText="1"/>
    </xf>
    <xf numFmtId="0" fontId="57" fillId="69" borderId="24" xfId="0" applyNumberFormat="1" applyFont="1" applyFill="1" applyBorder="1" applyAlignment="1" applyProtection="1">
      <alignment horizontal="center" vertical="center"/>
    </xf>
    <xf numFmtId="0" fontId="0" fillId="69" borderId="23" xfId="0" applyFont="1" applyFill="1" applyBorder="1" applyAlignment="1" applyProtection="1">
      <alignment vertical="center" wrapText="1"/>
    </xf>
    <xf numFmtId="49" fontId="50" fillId="69" borderId="26" xfId="319" applyNumberFormat="1" applyFont="1" applyFill="1" applyBorder="1" applyAlignment="1" applyProtection="1">
      <alignment horizontal="center" vertical="center"/>
    </xf>
    <xf numFmtId="14" fontId="50" fillId="69" borderId="26" xfId="319" applyNumberFormat="1" applyFont="1" applyFill="1" applyBorder="1" applyAlignment="1" applyProtection="1">
      <alignment vertical="center"/>
    </xf>
    <xf numFmtId="0" fontId="0" fillId="69" borderId="24" xfId="0" applyNumberFormat="1" applyFill="1" applyBorder="1" applyAlignment="1" applyProtection="1">
      <alignment horizontal="left" vertical="center" wrapText="1"/>
    </xf>
    <xf numFmtId="0" fontId="88" fillId="69" borderId="23" xfId="0" applyNumberFormat="1" applyFont="1" applyFill="1" applyBorder="1" applyAlignment="1" applyProtection="1">
      <alignment horizontal="left" vertical="center" wrapText="1"/>
    </xf>
    <xf numFmtId="0" fontId="0" fillId="69" borderId="23" xfId="0" applyNumberFormat="1" applyFill="1" applyBorder="1" applyAlignment="1" applyProtection="1">
      <alignment horizontal="left" vertical="center" wrapText="1"/>
    </xf>
    <xf numFmtId="0" fontId="57" fillId="30" borderId="24" xfId="0" applyNumberFormat="1" applyFont="1" applyFill="1" applyBorder="1" applyAlignment="1" applyProtection="1">
      <alignment horizontal="center" vertical="center"/>
    </xf>
    <xf numFmtId="0" fontId="0" fillId="30" borderId="23" xfId="0" applyFont="1" applyFill="1" applyBorder="1" applyAlignment="1" applyProtection="1">
      <alignment vertical="center" wrapText="1"/>
    </xf>
    <xf numFmtId="49" fontId="50" fillId="30" borderId="26" xfId="319" applyNumberFormat="1" applyFont="1" applyFill="1" applyBorder="1" applyAlignment="1" applyProtection="1">
      <alignment horizontal="center" vertical="center"/>
    </xf>
    <xf numFmtId="14" fontId="50" fillId="30" borderId="26" xfId="319" applyNumberFormat="1" applyFont="1" applyFill="1" applyBorder="1" applyAlignment="1" applyProtection="1">
      <alignment horizontal="center" vertical="center"/>
    </xf>
    <xf numFmtId="0" fontId="57" fillId="69" borderId="23" xfId="0" applyNumberFormat="1" applyFont="1" applyFill="1" applyBorder="1" applyAlignment="1" applyProtection="1">
      <alignment horizontal="center" vertical="center"/>
    </xf>
    <xf numFmtId="0" fontId="99" fillId="69" borderId="26" xfId="319" applyNumberFormat="1" applyFont="1" applyFill="1" applyBorder="1" applyAlignment="1" applyProtection="1">
      <alignment vertical="center"/>
    </xf>
    <xf numFmtId="0" fontId="0" fillId="70" borderId="0" xfId="0" applyFill="1"/>
    <xf numFmtId="0" fontId="155" fillId="71" borderId="31" xfId="0" applyFont="1" applyFill="1" applyBorder="1" applyAlignment="1">
      <alignment horizontal="center" vertical="center"/>
    </xf>
    <xf numFmtId="0" fontId="105" fillId="70" borderId="0" xfId="0" applyFont="1" applyFill="1" applyAlignment="1">
      <alignment vertical="center" wrapText="1"/>
    </xf>
    <xf numFmtId="0" fontId="159" fillId="71" borderId="0" xfId="0" applyFont="1" applyFill="1" applyAlignment="1">
      <alignment horizontal="center" vertical="center" wrapText="1"/>
    </xf>
    <xf numFmtId="0" fontId="64" fillId="70" borderId="0" xfId="0" applyFont="1" applyFill="1" applyAlignment="1">
      <alignment horizontal="justify" vertical="center"/>
    </xf>
    <xf numFmtId="0" fontId="64" fillId="70" borderId="0" xfId="0" applyFont="1" applyFill="1" applyAlignment="1">
      <alignment vertical="center"/>
    </xf>
    <xf numFmtId="0" fontId="64" fillId="70" borderId="0" xfId="0" applyFont="1" applyFill="1" applyAlignment="1">
      <alignment vertical="center" wrapText="1"/>
    </xf>
    <xf numFmtId="0" fontId="160" fillId="71" borderId="0" xfId="0" applyFont="1" applyFill="1" applyAlignment="1">
      <alignment horizontal="center" vertical="center"/>
    </xf>
    <xf numFmtId="0" fontId="161" fillId="71" borderId="0" xfId="0" applyFont="1" applyFill="1" applyAlignment="1">
      <alignment horizontal="center" vertical="center"/>
    </xf>
    <xf numFmtId="0" fontId="61" fillId="70" borderId="0" xfId="0" applyFont="1" applyFill="1" applyAlignment="1">
      <alignment vertical="center"/>
    </xf>
    <xf numFmtId="0" fontId="53" fillId="70" borderId="0" xfId="422" applyFill="1" applyAlignment="1" applyProtection="1">
      <alignment vertical="center"/>
      <protection locked="0"/>
    </xf>
    <xf numFmtId="0" fontId="53" fillId="70" borderId="0" xfId="422" applyFill="1" applyProtection="1">
      <protection locked="0"/>
    </xf>
    <xf numFmtId="0" fontId="162" fillId="71" borderId="0" xfId="0" applyFont="1" applyFill="1" applyAlignment="1">
      <alignment vertical="center"/>
    </xf>
    <xf numFmtId="0" fontId="53" fillId="70" borderId="0" xfId="422" applyFill="1"/>
    <xf numFmtId="164" fontId="57" fillId="29" borderId="0" xfId="319" applyNumberFormat="1" applyFont="1" applyFill="1" applyAlignment="1" applyProtection="1">
      <alignment vertical="center"/>
      <protection locked="0"/>
    </xf>
    <xf numFmtId="164" fontId="50" fillId="29" borderId="0" xfId="319" applyNumberFormat="1" applyFont="1" applyFill="1" applyAlignment="1" applyProtection="1">
      <alignment vertical="center"/>
      <protection locked="0"/>
    </xf>
    <xf numFmtId="164" fontId="50" fillId="29" borderId="0" xfId="319" applyNumberFormat="1" applyFont="1" applyFill="1" applyProtection="1">
      <protection locked="0"/>
    </xf>
    <xf numFmtId="0" fontId="0" fillId="0" borderId="50" xfId="0" applyNumberFormat="1" applyFont="1" applyFill="1" applyBorder="1" applyAlignment="1" applyProtection="1">
      <alignment horizontal="center" vertical="center"/>
    </xf>
    <xf numFmtId="0" fontId="28" fillId="0" borderId="51" xfId="0" applyFont="1" applyFill="1" applyBorder="1" applyAlignment="1" applyProtection="1">
      <alignment horizontal="center" vertical="center" wrapText="1"/>
    </xf>
    <xf numFmtId="0" fontId="36" fillId="0" borderId="51" xfId="0" applyFont="1" applyFill="1" applyBorder="1" applyAlignment="1" applyProtection="1">
      <alignment horizontal="center" vertical="center" wrapText="1"/>
    </xf>
    <xf numFmtId="0" fontId="0" fillId="0" borderId="52" xfId="0" applyNumberFormat="1" applyFill="1" applyBorder="1" applyAlignment="1" applyProtection="1">
      <alignment vertical="center" wrapText="1"/>
    </xf>
    <xf numFmtId="0" fontId="0" fillId="32" borderId="49" xfId="0" applyNumberFormat="1" applyFont="1" applyFill="1" applyBorder="1" applyAlignment="1" applyProtection="1">
      <alignment horizontal="center" vertical="center"/>
    </xf>
    <xf numFmtId="0" fontId="28" fillId="32" borderId="49" xfId="0" applyFont="1" applyFill="1" applyBorder="1" applyAlignment="1" applyProtection="1">
      <alignment horizontal="center" vertical="center" wrapText="1"/>
    </xf>
    <xf numFmtId="0" fontId="36" fillId="32" borderId="49" xfId="0" applyFont="1" applyFill="1" applyBorder="1" applyAlignment="1" applyProtection="1">
      <alignment horizontal="center" vertical="center" wrapText="1"/>
    </xf>
    <xf numFmtId="0" fontId="0" fillId="32" borderId="49" xfId="0" applyNumberFormat="1" applyFill="1" applyBorder="1" applyAlignment="1" applyProtection="1">
      <alignment vertical="center" wrapText="1"/>
    </xf>
    <xf numFmtId="38" fontId="85" fillId="32" borderId="53" xfId="319" applyNumberFormat="1" applyFont="1" applyFill="1" applyBorder="1" applyAlignment="1" applyProtection="1">
      <alignment horizontal="center" vertical="center" wrapText="1"/>
    </xf>
    <xf numFmtId="0" fontId="73" fillId="32" borderId="49" xfId="0" applyFont="1" applyFill="1" applyBorder="1" applyAlignment="1" applyProtection="1">
      <alignment horizontal="center" vertical="center" wrapText="1"/>
    </xf>
    <xf numFmtId="0" fontId="0" fillId="32" borderId="49" xfId="0" applyFont="1" applyFill="1" applyBorder="1" applyAlignment="1" applyProtection="1">
      <alignment horizontal="left" vertical="center" wrapText="1"/>
    </xf>
    <xf numFmtId="0" fontId="0" fillId="32" borderId="49" xfId="0" applyFill="1" applyBorder="1" applyAlignment="1">
      <alignment vertical="center" wrapText="1"/>
    </xf>
    <xf numFmtId="0" fontId="87" fillId="32" borderId="49" xfId="0" applyFont="1" applyFill="1" applyBorder="1" applyAlignment="1" applyProtection="1">
      <alignment horizontal="center" vertical="center" wrapText="1"/>
    </xf>
    <xf numFmtId="0" fontId="59" fillId="28" borderId="15" xfId="0" applyFont="1" applyFill="1" applyBorder="1" applyAlignment="1" applyProtection="1">
      <alignment horizontal="center" wrapText="1"/>
      <protection locked="0"/>
    </xf>
    <xf numFmtId="0" fontId="59" fillId="28" borderId="11" xfId="0" applyFont="1" applyFill="1" applyBorder="1" applyAlignment="1" applyProtection="1">
      <alignment horizontal="center" wrapText="1"/>
      <protection locked="0"/>
    </xf>
    <xf numFmtId="0" fontId="63" fillId="29" borderId="0" xfId="0" applyFont="1" applyFill="1" applyAlignment="1" applyProtection="1">
      <alignment horizontal="left" vertical="center" wrapText="1"/>
    </xf>
    <xf numFmtId="0" fontId="73" fillId="21" borderId="13" xfId="0" applyFont="1" applyFill="1" applyBorder="1" applyAlignment="1" applyProtection="1">
      <alignment horizontal="center" vertical="center" wrapText="1"/>
    </xf>
    <xf numFmtId="0" fontId="73" fillId="21" borderId="15" xfId="0" applyFont="1" applyFill="1" applyBorder="1" applyAlignment="1" applyProtection="1">
      <alignment horizontal="center" vertical="center" wrapText="1"/>
    </xf>
    <xf numFmtId="0" fontId="82" fillId="0" borderId="54" xfId="0" applyFont="1" applyBorder="1" applyAlignment="1">
      <alignment horizontal="center"/>
    </xf>
    <xf numFmtId="0" fontId="82" fillId="0" borderId="55" xfId="0" applyFont="1" applyBorder="1" applyAlignment="1">
      <alignment horizontal="center"/>
    </xf>
    <xf numFmtId="0" fontId="82" fillId="0" borderId="11" xfId="0" applyFont="1" applyBorder="1" applyAlignment="1">
      <alignment horizontal="center"/>
    </xf>
    <xf numFmtId="0" fontId="34" fillId="29" borderId="0" xfId="0" applyFont="1" applyFill="1" applyAlignment="1">
      <alignment horizontal="left" vertical="center" wrapText="1"/>
    </xf>
    <xf numFmtId="0" fontId="55" fillId="0" borderId="19" xfId="0" applyFont="1" applyBorder="1" applyAlignment="1">
      <alignment horizontal="left" vertical="center" wrapText="1"/>
    </xf>
    <xf numFmtId="0" fontId="55" fillId="0" borderId="0" xfId="0" applyFont="1" applyAlignment="1">
      <alignment horizontal="left" vertical="center" wrapText="1"/>
    </xf>
    <xf numFmtId="0" fontId="88" fillId="0" borderId="13" xfId="0" applyFont="1" applyBorder="1" applyAlignment="1">
      <alignment horizontal="left" wrapText="1"/>
    </xf>
    <xf numFmtId="0" fontId="88" fillId="0" borderId="15" xfId="0" applyFont="1" applyBorder="1" applyAlignment="1">
      <alignment horizontal="left" wrapText="1"/>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0" fontId="58" fillId="30" borderId="43" xfId="0" applyFont="1" applyFill="1" applyBorder="1" applyAlignment="1">
      <alignment horizontal="center" vertical="center" wrapText="1"/>
    </xf>
    <xf numFmtId="0" fontId="58" fillId="30" borderId="44" xfId="0" applyFont="1" applyFill="1" applyBorder="1" applyAlignment="1">
      <alignment horizontal="center" vertical="center" wrapText="1"/>
    </xf>
    <xf numFmtId="0" fontId="88" fillId="0" borderId="13" xfId="0" applyFont="1" applyBorder="1" applyAlignment="1">
      <alignment horizontal="left"/>
    </xf>
    <xf numFmtId="0" fontId="88" fillId="0" borderId="15" xfId="0" applyFont="1" applyBorder="1" applyAlignment="1">
      <alignment horizontal="left"/>
    </xf>
    <xf numFmtId="49" fontId="163" fillId="30" borderId="13" xfId="422" applyNumberFormat="1" applyFont="1" applyFill="1" applyBorder="1" applyAlignment="1" applyProtection="1">
      <alignment horizontal="center"/>
      <protection locked="0"/>
    </xf>
    <xf numFmtId="49" fontId="50" fillId="30" borderId="11" xfId="0" applyNumberFormat="1" applyFon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79" fillId="0" borderId="0" xfId="457" applyFont="1" applyAlignment="1">
      <alignment horizontal="left" wrapText="1"/>
    </xf>
    <xf numFmtId="0" fontId="100" fillId="28" borderId="0" xfId="457" applyFont="1" applyFill="1" applyAlignment="1">
      <alignment horizontal="left" vertical="center" wrapText="1"/>
    </xf>
    <xf numFmtId="0" fontId="83" fillId="28" borderId="0" xfId="457" applyFont="1" applyFill="1" applyAlignment="1">
      <alignment horizontal="left" wrapText="1"/>
    </xf>
  </cellXfs>
  <cellStyles count="30334">
    <cellStyle name="20% - Accent1" xfId="5881" builtinId="30" customBuiltin="1"/>
    <cellStyle name="20% - Accent1 2" xfId="30088" xr:uid="{B7363ACA-6F36-429D-B69D-25DD4C7474EA}"/>
    <cellStyle name="20% - Accent2" xfId="5884" builtinId="34" customBuiltin="1"/>
    <cellStyle name="20% - Accent2 2" xfId="30089" xr:uid="{F66F41E1-55F8-4B03-96B4-E1A363A1D38D}"/>
    <cellStyle name="20% - Accent3" xfId="5887" builtinId="38" customBuiltin="1"/>
    <cellStyle name="20% - Accent3 2" xfId="30090" xr:uid="{7F5E9487-6CA2-4624-BD03-5FC337DEBCCD}"/>
    <cellStyle name="20% - Accent4" xfId="5890" builtinId="42" customBuiltin="1"/>
    <cellStyle name="20% - Accent4 2" xfId="30091" xr:uid="{2312B24F-C0F1-4532-BBC1-B4D3595A4CCB}"/>
    <cellStyle name="20% - Accent5" xfId="5893" builtinId="46" customBuiltin="1"/>
    <cellStyle name="20% - Accent5 2" xfId="30092" xr:uid="{2FC5DB96-F6DA-4A65-823B-5BA0DBD2A513}"/>
    <cellStyle name="20% - Accent6" xfId="5896" builtinId="50" customBuiltin="1"/>
    <cellStyle name="20% - Accent6 2" xfId="30093" xr:uid="{02814FD3-34A9-4501-A5AB-010677FED5D4}"/>
    <cellStyle name="40% - Accent1" xfId="5882" builtinId="31" customBuiltin="1"/>
    <cellStyle name="40% - Accent1 2" xfId="30094" xr:uid="{9A16F30C-9651-425A-A6DC-5A9539C6937F}"/>
    <cellStyle name="40% - Accent2" xfId="5885" builtinId="35" customBuiltin="1"/>
    <cellStyle name="40% - Accent2 2" xfId="30095" xr:uid="{2BCD1142-D7CE-475C-9749-BC1F2E7B89BE}"/>
    <cellStyle name="40% - Accent3" xfId="5888" builtinId="39" customBuiltin="1"/>
    <cellStyle name="40% - Accent3 2" xfId="30096" xr:uid="{8AD29863-3D61-47A4-857C-475521D34380}"/>
    <cellStyle name="40% - Accent4" xfId="5891" builtinId="43" customBuiltin="1"/>
    <cellStyle name="40% - Accent4 2" xfId="30097" xr:uid="{B2380A82-481B-4766-AA0B-BC5471182D52}"/>
    <cellStyle name="40% - Accent5" xfId="5894" builtinId="47" customBuiltin="1"/>
    <cellStyle name="40% - Accent5 2" xfId="30098" xr:uid="{8FEB847F-F450-4A5B-B57F-C50C93B14E83}"/>
    <cellStyle name="40% - Accent6" xfId="5897" builtinId="51" customBuiltin="1"/>
    <cellStyle name="40% - Accent6 2" xfId="30099" xr:uid="{46623CA8-2B22-49D7-B93F-587FCF506391}"/>
    <cellStyle name="60% - Accent1 2" xfId="30101" xr:uid="{168054A5-1847-4934-86E2-CB75BF4AD629}"/>
    <cellStyle name="60% - Accent1 3" xfId="30100" xr:uid="{ED6933F1-C924-4BFC-82DF-7A6DA16664AF}"/>
    <cellStyle name="60% - Accent2 2" xfId="30103" xr:uid="{6B71E5BA-6834-48B4-9B88-0F703693BBC6}"/>
    <cellStyle name="60% - Accent2 3" xfId="30102" xr:uid="{28F7D2F1-956D-4E04-9947-3EE76D6C4ED7}"/>
    <cellStyle name="60% - Accent3 2" xfId="30105" xr:uid="{57394FBD-A6F4-48A4-9AD3-C98ECB309DB4}"/>
    <cellStyle name="60% - Accent3 3" xfId="30104" xr:uid="{29AF4D1D-04A2-4AE3-AA6B-0601224D2907}"/>
    <cellStyle name="60% - Accent4 2" xfId="30107" xr:uid="{9F9E12D6-63B3-4C5C-A441-465E010F3FBF}"/>
    <cellStyle name="60% - Accent4 3" xfId="30106" xr:uid="{39C9F763-6EE2-41AB-9978-0E1E480E2D35}"/>
    <cellStyle name="60% - Accent5 2" xfId="30109" xr:uid="{5177A35F-8C1C-42DB-9FCF-CB94223F0D32}"/>
    <cellStyle name="60% - Accent5 3" xfId="30108" xr:uid="{EBC38DE4-D3C6-4317-80EF-1741033EB74E}"/>
    <cellStyle name="60% - Accent6 2" xfId="30111" xr:uid="{250C5409-E3D0-4009-B82F-9BA077CE024D}"/>
    <cellStyle name="60% - Accent6 3" xfId="30110" xr:uid="{27D76199-CB4D-4E7A-9E20-462860F06068}"/>
    <cellStyle name="Accent1" xfId="588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30112" xr:uid="{E117C7C7-3315-45EB-9F4E-87F25E4428A6}"/>
    <cellStyle name="Accent1 36" xfId="34" xr:uid="{00000000-0005-0000-0000-000021000000}"/>
    <cellStyle name="Accent1 36 2" xfId="30113" xr:uid="{2CE5B29E-E7B7-459B-A6BB-F37E2848C7D6}"/>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924" xr:uid="{00000000-0005-0000-0000-0000C8030000}"/>
    <cellStyle name="Accent1 5" xfId="48" xr:uid="{00000000-0005-0000-0000-00002F000000}"/>
    <cellStyle name="Accent1 50" xfId="925" xr:uid="{00000000-0005-0000-0000-0000C9030000}"/>
    <cellStyle name="Accent1 51" xfId="926" xr:uid="{00000000-0005-0000-0000-0000CA030000}"/>
    <cellStyle name="Accent1 52" xfId="927" xr:uid="{00000000-0005-0000-0000-0000CB030000}"/>
    <cellStyle name="Accent1 53" xfId="928" xr:uid="{00000000-0005-0000-0000-0000CC030000}"/>
    <cellStyle name="Accent1 54" xfId="929" xr:uid="{00000000-0005-0000-0000-0000CD030000}"/>
    <cellStyle name="Accent1 55" xfId="930" xr:uid="{00000000-0005-0000-0000-0000CE030000}"/>
    <cellStyle name="Accent1 56" xfId="931" xr:uid="{00000000-0005-0000-0000-0000CF030000}"/>
    <cellStyle name="Accent1 57" xfId="932" xr:uid="{00000000-0005-0000-0000-0000D0030000}"/>
    <cellStyle name="Accent1 58" xfId="933" xr:uid="{00000000-0005-0000-0000-0000D1030000}"/>
    <cellStyle name="Accent1 59" xfId="934" xr:uid="{00000000-0005-0000-0000-0000D2030000}"/>
    <cellStyle name="Accent1 6" xfId="49" xr:uid="{00000000-0005-0000-0000-000030000000}"/>
    <cellStyle name="Accent1 60" xfId="935" xr:uid="{00000000-0005-0000-0000-0000D3030000}"/>
    <cellStyle name="Accent1 61" xfId="936" xr:uid="{00000000-0005-0000-0000-0000D4030000}"/>
    <cellStyle name="Accent1 62" xfId="937" xr:uid="{00000000-0005-0000-0000-0000D5030000}"/>
    <cellStyle name="Accent1 63" xfId="938" xr:uid="{00000000-0005-0000-0000-0000D6030000}"/>
    <cellStyle name="Accent1 64" xfId="939" xr:uid="{00000000-0005-0000-0000-0000D7030000}"/>
    <cellStyle name="Accent1 65" xfId="940" xr:uid="{00000000-0005-0000-0000-0000D8030000}"/>
    <cellStyle name="Accent1 66" xfId="941" xr:uid="{00000000-0005-0000-0000-0000D9030000}"/>
    <cellStyle name="Accent1 67" xfId="942" xr:uid="{00000000-0005-0000-0000-0000DA030000}"/>
    <cellStyle name="Accent1 68" xfId="943" xr:uid="{00000000-0005-0000-0000-0000DB030000}"/>
    <cellStyle name="Accent1 69" xfId="24037" xr:uid="{2B588D1A-5476-451D-A006-A9E0E29FB0C8}"/>
    <cellStyle name="Accent1 7" xfId="50" xr:uid="{00000000-0005-0000-0000-000031000000}"/>
    <cellStyle name="Accent1 70" xfId="24301" xr:uid="{7E52918D-E3A5-4388-884D-D3BE3C2F8385}"/>
    <cellStyle name="Accent1 71" xfId="25234" xr:uid="{9335ED3B-E4A8-4272-A5EF-14099F5ABBDF}"/>
    <cellStyle name="Accent1 8" xfId="51" xr:uid="{00000000-0005-0000-0000-000032000000}"/>
    <cellStyle name="Accent1 9" xfId="52" xr:uid="{00000000-0005-0000-0000-000033000000}"/>
    <cellStyle name="Accent2" xfId="5883" builtinId="33" customBuiltin="1"/>
    <cellStyle name="Accent2 - 20%" xfId="53" xr:uid="{00000000-0005-0000-0000-000034000000}"/>
    <cellStyle name="Accent2 - 20% 2" xfId="54" xr:uid="{00000000-0005-0000-0000-000035000000}"/>
    <cellStyle name="Accent2 - 40%" xfId="55" xr:uid="{00000000-0005-0000-0000-000036000000}"/>
    <cellStyle name="Accent2 - 40% 2" xfId="56" xr:uid="{00000000-0005-0000-0000-000037000000}"/>
    <cellStyle name="Accent2 - 60%" xfId="57" xr:uid="{00000000-0005-0000-0000-000038000000}"/>
    <cellStyle name="Accent2 10" xfId="58" xr:uid="{00000000-0005-0000-0000-000039000000}"/>
    <cellStyle name="Accent2 11" xfId="59" xr:uid="{00000000-0005-0000-0000-00003A000000}"/>
    <cellStyle name="Accent2 12" xfId="60" xr:uid="{00000000-0005-0000-0000-00003B000000}"/>
    <cellStyle name="Accent2 13" xfId="61" xr:uid="{00000000-0005-0000-0000-00003C000000}"/>
    <cellStyle name="Accent2 14" xfId="62" xr:uid="{00000000-0005-0000-0000-00003D000000}"/>
    <cellStyle name="Accent2 15" xfId="63" xr:uid="{00000000-0005-0000-0000-00003E000000}"/>
    <cellStyle name="Accent2 16" xfId="64" xr:uid="{00000000-0005-0000-0000-00003F000000}"/>
    <cellStyle name="Accent2 17" xfId="65" xr:uid="{00000000-0005-0000-0000-000040000000}"/>
    <cellStyle name="Accent2 18" xfId="66" xr:uid="{00000000-0005-0000-0000-000041000000}"/>
    <cellStyle name="Accent2 19" xfId="67" xr:uid="{00000000-0005-0000-0000-000042000000}"/>
    <cellStyle name="Accent2 2" xfId="68" xr:uid="{00000000-0005-0000-0000-000043000000}"/>
    <cellStyle name="Accent2 20" xfId="69" xr:uid="{00000000-0005-0000-0000-000044000000}"/>
    <cellStyle name="Accent2 21" xfId="70" xr:uid="{00000000-0005-0000-0000-000045000000}"/>
    <cellStyle name="Accent2 22" xfId="71" xr:uid="{00000000-0005-0000-0000-000046000000}"/>
    <cellStyle name="Accent2 23" xfId="72" xr:uid="{00000000-0005-0000-0000-000047000000}"/>
    <cellStyle name="Accent2 24" xfId="73" xr:uid="{00000000-0005-0000-0000-000048000000}"/>
    <cellStyle name="Accent2 25" xfId="74" xr:uid="{00000000-0005-0000-0000-000049000000}"/>
    <cellStyle name="Accent2 26" xfId="75" xr:uid="{00000000-0005-0000-0000-00004A000000}"/>
    <cellStyle name="Accent2 27" xfId="76" xr:uid="{00000000-0005-0000-0000-00004B000000}"/>
    <cellStyle name="Accent2 28" xfId="77" xr:uid="{00000000-0005-0000-0000-00004C000000}"/>
    <cellStyle name="Accent2 29" xfId="78" xr:uid="{00000000-0005-0000-0000-00004D000000}"/>
    <cellStyle name="Accent2 3" xfId="79" xr:uid="{00000000-0005-0000-0000-00004E000000}"/>
    <cellStyle name="Accent2 30" xfId="80" xr:uid="{00000000-0005-0000-0000-00004F000000}"/>
    <cellStyle name="Accent2 31" xfId="81" xr:uid="{00000000-0005-0000-0000-000050000000}"/>
    <cellStyle name="Accent2 32" xfId="82" xr:uid="{00000000-0005-0000-0000-000051000000}"/>
    <cellStyle name="Accent2 33" xfId="83" xr:uid="{00000000-0005-0000-0000-000052000000}"/>
    <cellStyle name="Accent2 34" xfId="84" xr:uid="{00000000-0005-0000-0000-000053000000}"/>
    <cellStyle name="Accent2 35" xfId="85" xr:uid="{00000000-0005-0000-0000-000054000000}"/>
    <cellStyle name="Accent2 35 2" xfId="30114" xr:uid="{E82BBB53-2303-4CFB-A6BC-12B0AF769BFA}"/>
    <cellStyle name="Accent2 36" xfId="86" xr:uid="{00000000-0005-0000-0000-000055000000}"/>
    <cellStyle name="Accent2 36 2" xfId="30115" xr:uid="{BC689BCA-49CA-4B68-8E3C-58FAB0DCA4D8}"/>
    <cellStyle name="Accent2 37" xfId="87" xr:uid="{00000000-0005-0000-0000-000056000000}"/>
    <cellStyle name="Accent2 38" xfId="88" xr:uid="{00000000-0005-0000-0000-000057000000}"/>
    <cellStyle name="Accent2 39" xfId="89" xr:uid="{00000000-0005-0000-0000-000058000000}"/>
    <cellStyle name="Accent2 4" xfId="90" xr:uid="{00000000-0005-0000-0000-000059000000}"/>
    <cellStyle name="Accent2 40" xfId="91" xr:uid="{00000000-0005-0000-0000-00005A000000}"/>
    <cellStyle name="Accent2 41" xfId="92" xr:uid="{00000000-0005-0000-0000-00005B000000}"/>
    <cellStyle name="Accent2 42" xfId="93" xr:uid="{00000000-0005-0000-0000-00005C000000}"/>
    <cellStyle name="Accent2 43" xfId="94" xr:uid="{00000000-0005-0000-0000-00005D000000}"/>
    <cellStyle name="Accent2 44" xfId="95" xr:uid="{00000000-0005-0000-0000-00005E000000}"/>
    <cellStyle name="Accent2 45" xfId="96" xr:uid="{00000000-0005-0000-0000-00005F000000}"/>
    <cellStyle name="Accent2 46" xfId="97" xr:uid="{00000000-0005-0000-0000-000060000000}"/>
    <cellStyle name="Accent2 47" xfId="98" xr:uid="{00000000-0005-0000-0000-000061000000}"/>
    <cellStyle name="Accent2 48" xfId="99" xr:uid="{00000000-0005-0000-0000-000062000000}"/>
    <cellStyle name="Accent2 49" xfId="944" xr:uid="{00000000-0005-0000-0000-0000DC030000}"/>
    <cellStyle name="Accent2 5" xfId="100" xr:uid="{00000000-0005-0000-0000-000063000000}"/>
    <cellStyle name="Accent2 50" xfId="945" xr:uid="{00000000-0005-0000-0000-0000DD030000}"/>
    <cellStyle name="Accent2 51" xfId="946" xr:uid="{00000000-0005-0000-0000-0000DE030000}"/>
    <cellStyle name="Accent2 52" xfId="947" xr:uid="{00000000-0005-0000-0000-0000DF030000}"/>
    <cellStyle name="Accent2 53" xfId="948" xr:uid="{00000000-0005-0000-0000-0000E0030000}"/>
    <cellStyle name="Accent2 54" xfId="949" xr:uid="{00000000-0005-0000-0000-0000E1030000}"/>
    <cellStyle name="Accent2 55" xfId="950" xr:uid="{00000000-0005-0000-0000-0000E2030000}"/>
    <cellStyle name="Accent2 56" xfId="951" xr:uid="{00000000-0005-0000-0000-0000E3030000}"/>
    <cellStyle name="Accent2 57" xfId="952" xr:uid="{00000000-0005-0000-0000-0000E4030000}"/>
    <cellStyle name="Accent2 58" xfId="953" xr:uid="{00000000-0005-0000-0000-0000E5030000}"/>
    <cellStyle name="Accent2 59" xfId="954" xr:uid="{00000000-0005-0000-0000-0000E6030000}"/>
    <cellStyle name="Accent2 6" xfId="101" xr:uid="{00000000-0005-0000-0000-000064000000}"/>
    <cellStyle name="Accent2 60" xfId="955" xr:uid="{00000000-0005-0000-0000-0000E7030000}"/>
    <cellStyle name="Accent2 61" xfId="956" xr:uid="{00000000-0005-0000-0000-0000E8030000}"/>
    <cellStyle name="Accent2 62" xfId="957" xr:uid="{00000000-0005-0000-0000-0000E9030000}"/>
    <cellStyle name="Accent2 63" xfId="958" xr:uid="{00000000-0005-0000-0000-0000EA030000}"/>
    <cellStyle name="Accent2 64" xfId="959" xr:uid="{00000000-0005-0000-0000-0000EB030000}"/>
    <cellStyle name="Accent2 65" xfId="960" xr:uid="{00000000-0005-0000-0000-0000EC030000}"/>
    <cellStyle name="Accent2 66" xfId="961" xr:uid="{00000000-0005-0000-0000-0000ED030000}"/>
    <cellStyle name="Accent2 67" xfId="962" xr:uid="{00000000-0005-0000-0000-0000EE030000}"/>
    <cellStyle name="Accent2 68" xfId="963" xr:uid="{00000000-0005-0000-0000-0000EF030000}"/>
    <cellStyle name="Accent2 69" xfId="25996" xr:uid="{63ABA94A-025B-41D0-8F8C-30BAF8DF0716}"/>
    <cellStyle name="Accent2 7" xfId="102" xr:uid="{00000000-0005-0000-0000-000065000000}"/>
    <cellStyle name="Accent2 70" xfId="26271" xr:uid="{803476EC-80D3-44C6-A126-860A3004467D}"/>
    <cellStyle name="Accent2 71" xfId="25001" xr:uid="{01628D78-2866-419F-A62A-54A7B72776CB}"/>
    <cellStyle name="Accent2 8" xfId="103" xr:uid="{00000000-0005-0000-0000-000066000000}"/>
    <cellStyle name="Accent2 9" xfId="104" xr:uid="{00000000-0005-0000-0000-000067000000}"/>
    <cellStyle name="Accent3" xfId="5886" builtinId="37" customBuiltin="1"/>
    <cellStyle name="Accent3 - 20%" xfId="105" xr:uid="{00000000-0005-0000-0000-000068000000}"/>
    <cellStyle name="Accent3 - 20% 2" xfId="106" xr:uid="{00000000-0005-0000-0000-000069000000}"/>
    <cellStyle name="Accent3 - 40%" xfId="107" xr:uid="{00000000-0005-0000-0000-00006A000000}"/>
    <cellStyle name="Accent3 - 40% 2" xfId="108" xr:uid="{00000000-0005-0000-0000-00006B000000}"/>
    <cellStyle name="Accent3 - 60%" xfId="109" xr:uid="{00000000-0005-0000-0000-00006C000000}"/>
    <cellStyle name="Accent3 10" xfId="110" xr:uid="{00000000-0005-0000-0000-00006D000000}"/>
    <cellStyle name="Accent3 11" xfId="111" xr:uid="{00000000-0005-0000-0000-00006E000000}"/>
    <cellStyle name="Accent3 12" xfId="112" xr:uid="{00000000-0005-0000-0000-00006F000000}"/>
    <cellStyle name="Accent3 13" xfId="113" xr:uid="{00000000-0005-0000-0000-000070000000}"/>
    <cellStyle name="Accent3 14" xfId="114" xr:uid="{00000000-0005-0000-0000-000071000000}"/>
    <cellStyle name="Accent3 15" xfId="115" xr:uid="{00000000-0005-0000-0000-000072000000}"/>
    <cellStyle name="Accent3 16" xfId="116" xr:uid="{00000000-0005-0000-0000-000073000000}"/>
    <cellStyle name="Accent3 17" xfId="117" xr:uid="{00000000-0005-0000-0000-000074000000}"/>
    <cellStyle name="Accent3 18" xfId="118" xr:uid="{00000000-0005-0000-0000-000075000000}"/>
    <cellStyle name="Accent3 19" xfId="119" xr:uid="{00000000-0005-0000-0000-000076000000}"/>
    <cellStyle name="Accent3 2" xfId="120" xr:uid="{00000000-0005-0000-0000-000077000000}"/>
    <cellStyle name="Accent3 20" xfId="121" xr:uid="{00000000-0005-0000-0000-000078000000}"/>
    <cellStyle name="Accent3 21" xfId="122" xr:uid="{00000000-0005-0000-0000-000079000000}"/>
    <cellStyle name="Accent3 22" xfId="123" xr:uid="{00000000-0005-0000-0000-00007A000000}"/>
    <cellStyle name="Accent3 23" xfId="124" xr:uid="{00000000-0005-0000-0000-00007B000000}"/>
    <cellStyle name="Accent3 24" xfId="125" xr:uid="{00000000-0005-0000-0000-00007C000000}"/>
    <cellStyle name="Accent3 25" xfId="126" xr:uid="{00000000-0005-0000-0000-00007D000000}"/>
    <cellStyle name="Accent3 26" xfId="127" xr:uid="{00000000-0005-0000-0000-00007E000000}"/>
    <cellStyle name="Accent3 27" xfId="128" xr:uid="{00000000-0005-0000-0000-00007F000000}"/>
    <cellStyle name="Accent3 28" xfId="129" xr:uid="{00000000-0005-0000-0000-000080000000}"/>
    <cellStyle name="Accent3 29" xfId="130" xr:uid="{00000000-0005-0000-0000-000081000000}"/>
    <cellStyle name="Accent3 3" xfId="131" xr:uid="{00000000-0005-0000-0000-000082000000}"/>
    <cellStyle name="Accent3 30" xfId="132" xr:uid="{00000000-0005-0000-0000-000083000000}"/>
    <cellStyle name="Accent3 31" xfId="133" xr:uid="{00000000-0005-0000-0000-000084000000}"/>
    <cellStyle name="Accent3 32" xfId="134" xr:uid="{00000000-0005-0000-0000-000085000000}"/>
    <cellStyle name="Accent3 33" xfId="135" xr:uid="{00000000-0005-0000-0000-000086000000}"/>
    <cellStyle name="Accent3 34" xfId="136" xr:uid="{00000000-0005-0000-0000-000087000000}"/>
    <cellStyle name="Accent3 35" xfId="137" xr:uid="{00000000-0005-0000-0000-000088000000}"/>
    <cellStyle name="Accent3 35 2" xfId="30116" xr:uid="{FE7258E1-D0AE-440C-BCAA-9359A51BC33B}"/>
    <cellStyle name="Accent3 36" xfId="138" xr:uid="{00000000-0005-0000-0000-000089000000}"/>
    <cellStyle name="Accent3 36 2" xfId="30117" xr:uid="{27356CF9-930F-4A37-B3B2-48B34B371445}"/>
    <cellStyle name="Accent3 37" xfId="139" xr:uid="{00000000-0005-0000-0000-00008A000000}"/>
    <cellStyle name="Accent3 38" xfId="140" xr:uid="{00000000-0005-0000-0000-00008B000000}"/>
    <cellStyle name="Accent3 39" xfId="141" xr:uid="{00000000-0005-0000-0000-00008C000000}"/>
    <cellStyle name="Accent3 4" xfId="142" xr:uid="{00000000-0005-0000-0000-00008D000000}"/>
    <cellStyle name="Accent3 40" xfId="143" xr:uid="{00000000-0005-0000-0000-00008E000000}"/>
    <cellStyle name="Accent3 41" xfId="144" xr:uid="{00000000-0005-0000-0000-00008F000000}"/>
    <cellStyle name="Accent3 42" xfId="145" xr:uid="{00000000-0005-0000-0000-000090000000}"/>
    <cellStyle name="Accent3 43" xfId="146" xr:uid="{00000000-0005-0000-0000-000091000000}"/>
    <cellStyle name="Accent3 44" xfId="147" xr:uid="{00000000-0005-0000-0000-000092000000}"/>
    <cellStyle name="Accent3 45" xfId="148" xr:uid="{00000000-0005-0000-0000-000093000000}"/>
    <cellStyle name="Accent3 46" xfId="149" xr:uid="{00000000-0005-0000-0000-000094000000}"/>
    <cellStyle name="Accent3 47" xfId="150" xr:uid="{00000000-0005-0000-0000-000095000000}"/>
    <cellStyle name="Accent3 48" xfId="151" xr:uid="{00000000-0005-0000-0000-000096000000}"/>
    <cellStyle name="Accent3 49" xfId="965" xr:uid="{00000000-0005-0000-0000-0000F0030000}"/>
    <cellStyle name="Accent3 5" xfId="152" xr:uid="{00000000-0005-0000-0000-000097000000}"/>
    <cellStyle name="Accent3 50" xfId="966" xr:uid="{00000000-0005-0000-0000-0000F1030000}"/>
    <cellStyle name="Accent3 51" xfId="967" xr:uid="{00000000-0005-0000-0000-0000F2030000}"/>
    <cellStyle name="Accent3 52" xfId="968" xr:uid="{00000000-0005-0000-0000-0000F3030000}"/>
    <cellStyle name="Accent3 53" xfId="969" xr:uid="{00000000-0005-0000-0000-0000F4030000}"/>
    <cellStyle name="Accent3 54" xfId="970" xr:uid="{00000000-0005-0000-0000-0000F5030000}"/>
    <cellStyle name="Accent3 55" xfId="971" xr:uid="{00000000-0005-0000-0000-0000F6030000}"/>
    <cellStyle name="Accent3 56" xfId="972" xr:uid="{00000000-0005-0000-0000-0000F7030000}"/>
    <cellStyle name="Accent3 57" xfId="973" xr:uid="{00000000-0005-0000-0000-0000F8030000}"/>
    <cellStyle name="Accent3 58" xfId="974" xr:uid="{00000000-0005-0000-0000-0000F9030000}"/>
    <cellStyle name="Accent3 59" xfId="975" xr:uid="{00000000-0005-0000-0000-0000FA030000}"/>
    <cellStyle name="Accent3 6" xfId="153" xr:uid="{00000000-0005-0000-0000-000098000000}"/>
    <cellStyle name="Accent3 60" xfId="976" xr:uid="{00000000-0005-0000-0000-0000FB030000}"/>
    <cellStyle name="Accent3 61" xfId="977" xr:uid="{00000000-0005-0000-0000-0000FC030000}"/>
    <cellStyle name="Accent3 62" xfId="978" xr:uid="{00000000-0005-0000-0000-0000FD030000}"/>
    <cellStyle name="Accent3 63" xfId="979" xr:uid="{00000000-0005-0000-0000-0000FE030000}"/>
    <cellStyle name="Accent3 64" xfId="980" xr:uid="{00000000-0005-0000-0000-0000FF030000}"/>
    <cellStyle name="Accent3 65" xfId="981" xr:uid="{00000000-0005-0000-0000-000000040000}"/>
    <cellStyle name="Accent3 66" xfId="982" xr:uid="{00000000-0005-0000-0000-000001040000}"/>
    <cellStyle name="Accent3 67" xfId="983" xr:uid="{00000000-0005-0000-0000-000002040000}"/>
    <cellStyle name="Accent3 68" xfId="984" xr:uid="{00000000-0005-0000-0000-000003040000}"/>
    <cellStyle name="Accent3 69" xfId="24726" xr:uid="{40A1E539-8413-4F46-B727-AFC7B8743984}"/>
    <cellStyle name="Accent3 7" xfId="154" xr:uid="{00000000-0005-0000-0000-000099000000}"/>
    <cellStyle name="Accent3 70" xfId="26709" xr:uid="{0AE4ECE7-32F7-48C7-B809-DC872D9794D2}"/>
    <cellStyle name="Accent3 71" xfId="26669" xr:uid="{DB917135-3ABD-4632-8D0C-31D20622AFA3}"/>
    <cellStyle name="Accent3 8" xfId="155" xr:uid="{00000000-0005-0000-0000-00009A000000}"/>
    <cellStyle name="Accent3 9" xfId="156" xr:uid="{00000000-0005-0000-0000-00009B000000}"/>
    <cellStyle name="Accent4" xfId="5889" builtinId="41" customBuiltin="1"/>
    <cellStyle name="Accent4 - 20%" xfId="157" xr:uid="{00000000-0005-0000-0000-00009C000000}"/>
    <cellStyle name="Accent4 - 20% 2" xfId="158" xr:uid="{00000000-0005-0000-0000-00009D000000}"/>
    <cellStyle name="Accent4 - 40%" xfId="159" xr:uid="{00000000-0005-0000-0000-00009E000000}"/>
    <cellStyle name="Accent4 - 40% 2" xfId="160" xr:uid="{00000000-0005-0000-0000-00009F000000}"/>
    <cellStyle name="Accent4 - 60%" xfId="161" xr:uid="{00000000-0005-0000-0000-0000A0000000}"/>
    <cellStyle name="Accent4 10" xfId="162" xr:uid="{00000000-0005-0000-0000-0000A1000000}"/>
    <cellStyle name="Accent4 11" xfId="163" xr:uid="{00000000-0005-0000-0000-0000A2000000}"/>
    <cellStyle name="Accent4 12" xfId="164" xr:uid="{00000000-0005-0000-0000-0000A3000000}"/>
    <cellStyle name="Accent4 13" xfId="165" xr:uid="{00000000-0005-0000-0000-0000A4000000}"/>
    <cellStyle name="Accent4 14" xfId="166" xr:uid="{00000000-0005-0000-0000-0000A5000000}"/>
    <cellStyle name="Accent4 15" xfId="167" xr:uid="{00000000-0005-0000-0000-0000A6000000}"/>
    <cellStyle name="Accent4 16" xfId="168" xr:uid="{00000000-0005-0000-0000-0000A7000000}"/>
    <cellStyle name="Accent4 17" xfId="169" xr:uid="{00000000-0005-0000-0000-0000A8000000}"/>
    <cellStyle name="Accent4 18" xfId="170" xr:uid="{00000000-0005-0000-0000-0000A9000000}"/>
    <cellStyle name="Accent4 19" xfId="171" xr:uid="{00000000-0005-0000-0000-0000AA000000}"/>
    <cellStyle name="Accent4 2" xfId="172" xr:uid="{00000000-0005-0000-0000-0000AB000000}"/>
    <cellStyle name="Accent4 20" xfId="173" xr:uid="{00000000-0005-0000-0000-0000AC000000}"/>
    <cellStyle name="Accent4 21" xfId="174" xr:uid="{00000000-0005-0000-0000-0000AD000000}"/>
    <cellStyle name="Accent4 22" xfId="175" xr:uid="{00000000-0005-0000-0000-0000AE000000}"/>
    <cellStyle name="Accent4 23" xfId="176" xr:uid="{00000000-0005-0000-0000-0000AF000000}"/>
    <cellStyle name="Accent4 24" xfId="177" xr:uid="{00000000-0005-0000-0000-0000B0000000}"/>
    <cellStyle name="Accent4 25" xfId="178" xr:uid="{00000000-0005-0000-0000-0000B1000000}"/>
    <cellStyle name="Accent4 26" xfId="179" xr:uid="{00000000-0005-0000-0000-0000B2000000}"/>
    <cellStyle name="Accent4 27" xfId="180" xr:uid="{00000000-0005-0000-0000-0000B3000000}"/>
    <cellStyle name="Accent4 28" xfId="181" xr:uid="{00000000-0005-0000-0000-0000B4000000}"/>
    <cellStyle name="Accent4 29" xfId="182" xr:uid="{00000000-0005-0000-0000-0000B5000000}"/>
    <cellStyle name="Accent4 3" xfId="183" xr:uid="{00000000-0005-0000-0000-0000B6000000}"/>
    <cellStyle name="Accent4 30" xfId="184" xr:uid="{00000000-0005-0000-0000-0000B7000000}"/>
    <cellStyle name="Accent4 31" xfId="185" xr:uid="{00000000-0005-0000-0000-0000B8000000}"/>
    <cellStyle name="Accent4 32" xfId="186" xr:uid="{00000000-0005-0000-0000-0000B9000000}"/>
    <cellStyle name="Accent4 33" xfId="187" xr:uid="{00000000-0005-0000-0000-0000BA000000}"/>
    <cellStyle name="Accent4 34" xfId="188" xr:uid="{00000000-0005-0000-0000-0000BB000000}"/>
    <cellStyle name="Accent4 35" xfId="189" xr:uid="{00000000-0005-0000-0000-0000BC000000}"/>
    <cellStyle name="Accent4 35 2" xfId="30118" xr:uid="{0F94859C-7278-4689-9749-2ABBAE05578B}"/>
    <cellStyle name="Accent4 36" xfId="190" xr:uid="{00000000-0005-0000-0000-0000BD000000}"/>
    <cellStyle name="Accent4 36 2" xfId="30119" xr:uid="{E4C5419A-CC5B-4397-A8CF-9BA5913F7FA2}"/>
    <cellStyle name="Accent4 37" xfId="191" xr:uid="{00000000-0005-0000-0000-0000BE000000}"/>
    <cellStyle name="Accent4 38" xfId="192" xr:uid="{00000000-0005-0000-0000-0000BF000000}"/>
    <cellStyle name="Accent4 39" xfId="193" xr:uid="{00000000-0005-0000-0000-0000C0000000}"/>
    <cellStyle name="Accent4 4" xfId="194" xr:uid="{00000000-0005-0000-0000-0000C1000000}"/>
    <cellStyle name="Accent4 40" xfId="195" xr:uid="{00000000-0005-0000-0000-0000C2000000}"/>
    <cellStyle name="Accent4 41" xfId="196" xr:uid="{00000000-0005-0000-0000-0000C3000000}"/>
    <cellStyle name="Accent4 42" xfId="197" xr:uid="{00000000-0005-0000-0000-0000C4000000}"/>
    <cellStyle name="Accent4 43" xfId="198" xr:uid="{00000000-0005-0000-0000-0000C5000000}"/>
    <cellStyle name="Accent4 44" xfId="199" xr:uid="{00000000-0005-0000-0000-0000C6000000}"/>
    <cellStyle name="Accent4 45" xfId="200" xr:uid="{00000000-0005-0000-0000-0000C7000000}"/>
    <cellStyle name="Accent4 46" xfId="201" xr:uid="{00000000-0005-0000-0000-0000C8000000}"/>
    <cellStyle name="Accent4 47" xfId="202" xr:uid="{00000000-0005-0000-0000-0000C9000000}"/>
    <cellStyle name="Accent4 48" xfId="203" xr:uid="{00000000-0005-0000-0000-0000CA000000}"/>
    <cellStyle name="Accent4 49" xfId="985" xr:uid="{00000000-0005-0000-0000-000004040000}"/>
    <cellStyle name="Accent4 5" xfId="204" xr:uid="{00000000-0005-0000-0000-0000CB000000}"/>
    <cellStyle name="Accent4 50" xfId="986" xr:uid="{00000000-0005-0000-0000-000005040000}"/>
    <cellStyle name="Accent4 51" xfId="987" xr:uid="{00000000-0005-0000-0000-000006040000}"/>
    <cellStyle name="Accent4 52" xfId="988" xr:uid="{00000000-0005-0000-0000-000007040000}"/>
    <cellStyle name="Accent4 53" xfId="989" xr:uid="{00000000-0005-0000-0000-000008040000}"/>
    <cellStyle name="Accent4 54" xfId="990" xr:uid="{00000000-0005-0000-0000-000009040000}"/>
    <cellStyle name="Accent4 55" xfId="991" xr:uid="{00000000-0005-0000-0000-00000A040000}"/>
    <cellStyle name="Accent4 56" xfId="992" xr:uid="{00000000-0005-0000-0000-00000B040000}"/>
    <cellStyle name="Accent4 57" xfId="993" xr:uid="{00000000-0005-0000-0000-00000C040000}"/>
    <cellStyle name="Accent4 58" xfId="994" xr:uid="{00000000-0005-0000-0000-00000D040000}"/>
    <cellStyle name="Accent4 59" xfId="995" xr:uid="{00000000-0005-0000-0000-00000E040000}"/>
    <cellStyle name="Accent4 6" xfId="205" xr:uid="{00000000-0005-0000-0000-0000CC000000}"/>
    <cellStyle name="Accent4 60" xfId="996" xr:uid="{00000000-0005-0000-0000-00000F040000}"/>
    <cellStyle name="Accent4 61" xfId="997" xr:uid="{00000000-0005-0000-0000-000010040000}"/>
    <cellStyle name="Accent4 62" xfId="998" xr:uid="{00000000-0005-0000-0000-000011040000}"/>
    <cellStyle name="Accent4 63" xfId="999" xr:uid="{00000000-0005-0000-0000-000012040000}"/>
    <cellStyle name="Accent4 64" xfId="1000" xr:uid="{00000000-0005-0000-0000-000013040000}"/>
    <cellStyle name="Accent4 65" xfId="1001" xr:uid="{00000000-0005-0000-0000-000014040000}"/>
    <cellStyle name="Accent4 66" xfId="1002" xr:uid="{00000000-0005-0000-0000-000015040000}"/>
    <cellStyle name="Accent4 67" xfId="1003" xr:uid="{00000000-0005-0000-0000-000016040000}"/>
    <cellStyle name="Accent4 68" xfId="1004" xr:uid="{00000000-0005-0000-0000-000017040000}"/>
    <cellStyle name="Accent4 69" xfId="24387" xr:uid="{B8D0A660-FA6C-4667-9CFF-D69843B683D7}"/>
    <cellStyle name="Accent4 7" xfId="206" xr:uid="{00000000-0005-0000-0000-0000CD000000}"/>
    <cellStyle name="Accent4 70" xfId="26212" xr:uid="{F13D1C0E-2739-4935-A0FC-4A98CC0AD3FA}"/>
    <cellStyle name="Accent4 71" xfId="25111" xr:uid="{5DD79154-9ED5-480B-B679-B888380D1536}"/>
    <cellStyle name="Accent4 8" xfId="207" xr:uid="{00000000-0005-0000-0000-0000CE000000}"/>
    <cellStyle name="Accent4 9" xfId="208" xr:uid="{00000000-0005-0000-0000-0000CF000000}"/>
    <cellStyle name="Accent5" xfId="5892" builtinId="45" customBuiltin="1"/>
    <cellStyle name="Accent5 - 20%" xfId="209" xr:uid="{00000000-0005-0000-0000-0000D0000000}"/>
    <cellStyle name="Accent5 - 20% 2" xfId="210" xr:uid="{00000000-0005-0000-0000-0000D1000000}"/>
    <cellStyle name="Accent5 - 40%" xfId="211" xr:uid="{00000000-0005-0000-0000-0000D2000000}"/>
    <cellStyle name="Accent5 - 40% 2" xfId="212" xr:uid="{00000000-0005-0000-0000-0000D3000000}"/>
    <cellStyle name="Accent5 - 60%" xfId="213" xr:uid="{00000000-0005-0000-0000-0000D4000000}"/>
    <cellStyle name="Accent5 10" xfId="214" xr:uid="{00000000-0005-0000-0000-0000D5000000}"/>
    <cellStyle name="Accent5 11" xfId="215" xr:uid="{00000000-0005-0000-0000-0000D6000000}"/>
    <cellStyle name="Accent5 12" xfId="216" xr:uid="{00000000-0005-0000-0000-0000D7000000}"/>
    <cellStyle name="Accent5 13" xfId="217" xr:uid="{00000000-0005-0000-0000-0000D8000000}"/>
    <cellStyle name="Accent5 14" xfId="218" xr:uid="{00000000-0005-0000-0000-0000D9000000}"/>
    <cellStyle name="Accent5 15" xfId="219" xr:uid="{00000000-0005-0000-0000-0000DA000000}"/>
    <cellStyle name="Accent5 16" xfId="220" xr:uid="{00000000-0005-0000-0000-0000DB000000}"/>
    <cellStyle name="Accent5 17" xfId="221" xr:uid="{00000000-0005-0000-0000-0000DC000000}"/>
    <cellStyle name="Accent5 18" xfId="222" xr:uid="{00000000-0005-0000-0000-0000DD000000}"/>
    <cellStyle name="Accent5 19" xfId="223" xr:uid="{00000000-0005-0000-0000-0000DE000000}"/>
    <cellStyle name="Accent5 2" xfId="224" xr:uid="{00000000-0005-0000-0000-0000DF000000}"/>
    <cellStyle name="Accent5 20" xfId="225" xr:uid="{00000000-0005-0000-0000-0000E0000000}"/>
    <cellStyle name="Accent5 21" xfId="226" xr:uid="{00000000-0005-0000-0000-0000E1000000}"/>
    <cellStyle name="Accent5 22" xfId="227" xr:uid="{00000000-0005-0000-0000-0000E2000000}"/>
    <cellStyle name="Accent5 23" xfId="228" xr:uid="{00000000-0005-0000-0000-0000E3000000}"/>
    <cellStyle name="Accent5 24" xfId="229" xr:uid="{00000000-0005-0000-0000-0000E4000000}"/>
    <cellStyle name="Accent5 25" xfId="230" xr:uid="{00000000-0005-0000-0000-0000E5000000}"/>
    <cellStyle name="Accent5 26" xfId="231" xr:uid="{00000000-0005-0000-0000-0000E6000000}"/>
    <cellStyle name="Accent5 27" xfId="232" xr:uid="{00000000-0005-0000-0000-0000E7000000}"/>
    <cellStyle name="Accent5 28" xfId="233" xr:uid="{00000000-0005-0000-0000-0000E8000000}"/>
    <cellStyle name="Accent5 29" xfId="234" xr:uid="{00000000-0005-0000-0000-0000E9000000}"/>
    <cellStyle name="Accent5 3" xfId="235" xr:uid="{00000000-0005-0000-0000-0000EA000000}"/>
    <cellStyle name="Accent5 30" xfId="236" xr:uid="{00000000-0005-0000-0000-0000EB000000}"/>
    <cellStyle name="Accent5 31" xfId="237" xr:uid="{00000000-0005-0000-0000-0000EC000000}"/>
    <cellStyle name="Accent5 32" xfId="238" xr:uid="{00000000-0005-0000-0000-0000ED000000}"/>
    <cellStyle name="Accent5 33" xfId="239" xr:uid="{00000000-0005-0000-0000-0000EE000000}"/>
    <cellStyle name="Accent5 34" xfId="240" xr:uid="{00000000-0005-0000-0000-0000EF000000}"/>
    <cellStyle name="Accent5 35" xfId="241" xr:uid="{00000000-0005-0000-0000-0000F0000000}"/>
    <cellStyle name="Accent5 35 2" xfId="30120" xr:uid="{5AD50B44-286A-4F2A-99CE-2DB4317C7D89}"/>
    <cellStyle name="Accent5 36" xfId="242" xr:uid="{00000000-0005-0000-0000-0000F1000000}"/>
    <cellStyle name="Accent5 36 2" xfId="30121" xr:uid="{1F4F76EE-3104-4392-BF73-EAF6D050F5CE}"/>
    <cellStyle name="Accent5 37" xfId="243" xr:uid="{00000000-0005-0000-0000-0000F2000000}"/>
    <cellStyle name="Accent5 38" xfId="244" xr:uid="{00000000-0005-0000-0000-0000F3000000}"/>
    <cellStyle name="Accent5 39" xfId="245" xr:uid="{00000000-0005-0000-0000-0000F4000000}"/>
    <cellStyle name="Accent5 4" xfId="246" xr:uid="{00000000-0005-0000-0000-0000F5000000}"/>
    <cellStyle name="Accent5 40" xfId="247" xr:uid="{00000000-0005-0000-0000-0000F6000000}"/>
    <cellStyle name="Accent5 41" xfId="248" xr:uid="{00000000-0005-0000-0000-0000F7000000}"/>
    <cellStyle name="Accent5 42" xfId="249" xr:uid="{00000000-0005-0000-0000-0000F8000000}"/>
    <cellStyle name="Accent5 43" xfId="250" xr:uid="{00000000-0005-0000-0000-0000F9000000}"/>
    <cellStyle name="Accent5 44" xfId="251" xr:uid="{00000000-0005-0000-0000-0000FA000000}"/>
    <cellStyle name="Accent5 45" xfId="252" xr:uid="{00000000-0005-0000-0000-0000FB000000}"/>
    <cellStyle name="Accent5 46" xfId="253" xr:uid="{00000000-0005-0000-0000-0000FC000000}"/>
    <cellStyle name="Accent5 47" xfId="254" xr:uid="{00000000-0005-0000-0000-0000FD000000}"/>
    <cellStyle name="Accent5 48" xfId="255" xr:uid="{00000000-0005-0000-0000-0000FE000000}"/>
    <cellStyle name="Accent5 49" xfId="1006" xr:uid="{00000000-0005-0000-0000-000018040000}"/>
    <cellStyle name="Accent5 5" xfId="256" xr:uid="{00000000-0005-0000-0000-0000FF000000}"/>
    <cellStyle name="Accent5 50" xfId="1007" xr:uid="{00000000-0005-0000-0000-000019040000}"/>
    <cellStyle name="Accent5 51" xfId="1008" xr:uid="{00000000-0005-0000-0000-00001A040000}"/>
    <cellStyle name="Accent5 52" xfId="1009" xr:uid="{00000000-0005-0000-0000-00001B040000}"/>
    <cellStyle name="Accent5 53" xfId="1010" xr:uid="{00000000-0005-0000-0000-00001C040000}"/>
    <cellStyle name="Accent5 54" xfId="1011" xr:uid="{00000000-0005-0000-0000-00001D040000}"/>
    <cellStyle name="Accent5 55" xfId="1012" xr:uid="{00000000-0005-0000-0000-00001E040000}"/>
    <cellStyle name="Accent5 56" xfId="1013" xr:uid="{00000000-0005-0000-0000-00001F040000}"/>
    <cellStyle name="Accent5 57" xfId="1014" xr:uid="{00000000-0005-0000-0000-000020040000}"/>
    <cellStyle name="Accent5 58" xfId="1015" xr:uid="{00000000-0005-0000-0000-000021040000}"/>
    <cellStyle name="Accent5 59" xfId="1016" xr:uid="{00000000-0005-0000-0000-000022040000}"/>
    <cellStyle name="Accent5 6" xfId="257" xr:uid="{00000000-0005-0000-0000-000000010000}"/>
    <cellStyle name="Accent5 60" xfId="1017" xr:uid="{00000000-0005-0000-0000-000023040000}"/>
    <cellStyle name="Accent5 61" xfId="1018" xr:uid="{00000000-0005-0000-0000-000024040000}"/>
    <cellStyle name="Accent5 62" xfId="1019" xr:uid="{00000000-0005-0000-0000-000025040000}"/>
    <cellStyle name="Accent5 63" xfId="1020" xr:uid="{00000000-0005-0000-0000-000026040000}"/>
    <cellStyle name="Accent5 64" xfId="1021" xr:uid="{00000000-0005-0000-0000-000027040000}"/>
    <cellStyle name="Accent5 65" xfId="1022" xr:uid="{00000000-0005-0000-0000-000028040000}"/>
    <cellStyle name="Accent5 66" xfId="1023" xr:uid="{00000000-0005-0000-0000-000029040000}"/>
    <cellStyle name="Accent5 67" xfId="1024" xr:uid="{00000000-0005-0000-0000-00002A040000}"/>
    <cellStyle name="Accent5 68" xfId="1025" xr:uid="{00000000-0005-0000-0000-00002B040000}"/>
    <cellStyle name="Accent5 69" xfId="24297" xr:uid="{DABE02BD-5715-4160-A278-ED82E1139714}"/>
    <cellStyle name="Accent5 7" xfId="258" xr:uid="{00000000-0005-0000-0000-000001010000}"/>
    <cellStyle name="Accent5 70" xfId="26671" xr:uid="{0E21A52D-854C-4354-A0F6-DE769B012985}"/>
    <cellStyle name="Accent5 71" xfId="25066" xr:uid="{E15B8559-9F39-4965-A5F0-D7FA92BCD20B}"/>
    <cellStyle name="Accent5 8" xfId="259" xr:uid="{00000000-0005-0000-0000-000002010000}"/>
    <cellStyle name="Accent5 9" xfId="260" xr:uid="{00000000-0005-0000-0000-000003010000}"/>
    <cellStyle name="Accent6" xfId="5895" builtinId="49" customBuiltin="1"/>
    <cellStyle name="Accent6 - 20%" xfId="261" xr:uid="{00000000-0005-0000-0000-000004010000}"/>
    <cellStyle name="Accent6 - 20% 2" xfId="262" xr:uid="{00000000-0005-0000-0000-000005010000}"/>
    <cellStyle name="Accent6 - 40%" xfId="263" xr:uid="{00000000-0005-0000-0000-000006010000}"/>
    <cellStyle name="Accent6 - 40% 2" xfId="264" xr:uid="{00000000-0005-0000-0000-000007010000}"/>
    <cellStyle name="Accent6 - 60%" xfId="265" xr:uid="{00000000-0005-0000-0000-000008010000}"/>
    <cellStyle name="Accent6 10" xfId="266" xr:uid="{00000000-0005-0000-0000-000009010000}"/>
    <cellStyle name="Accent6 11" xfId="267" xr:uid="{00000000-0005-0000-0000-00000A010000}"/>
    <cellStyle name="Accent6 12" xfId="268" xr:uid="{00000000-0005-0000-0000-00000B010000}"/>
    <cellStyle name="Accent6 13" xfId="269" xr:uid="{00000000-0005-0000-0000-00000C010000}"/>
    <cellStyle name="Accent6 14" xfId="270" xr:uid="{00000000-0005-0000-0000-00000D010000}"/>
    <cellStyle name="Accent6 15" xfId="271" xr:uid="{00000000-0005-0000-0000-00000E010000}"/>
    <cellStyle name="Accent6 16" xfId="272" xr:uid="{00000000-0005-0000-0000-00000F010000}"/>
    <cellStyle name="Accent6 17" xfId="273" xr:uid="{00000000-0005-0000-0000-000010010000}"/>
    <cellStyle name="Accent6 18" xfId="274" xr:uid="{00000000-0005-0000-0000-000011010000}"/>
    <cellStyle name="Accent6 19" xfId="275" xr:uid="{00000000-0005-0000-0000-000012010000}"/>
    <cellStyle name="Accent6 2" xfId="276" xr:uid="{00000000-0005-0000-0000-000013010000}"/>
    <cellStyle name="Accent6 20" xfId="277" xr:uid="{00000000-0005-0000-0000-000014010000}"/>
    <cellStyle name="Accent6 21" xfId="278" xr:uid="{00000000-0005-0000-0000-000015010000}"/>
    <cellStyle name="Accent6 22" xfId="279" xr:uid="{00000000-0005-0000-0000-000016010000}"/>
    <cellStyle name="Accent6 23" xfId="280" xr:uid="{00000000-0005-0000-0000-000017010000}"/>
    <cellStyle name="Accent6 24" xfId="281" xr:uid="{00000000-0005-0000-0000-000018010000}"/>
    <cellStyle name="Accent6 25" xfId="282" xr:uid="{00000000-0005-0000-0000-000019010000}"/>
    <cellStyle name="Accent6 26" xfId="283" xr:uid="{00000000-0005-0000-0000-00001A010000}"/>
    <cellStyle name="Accent6 27" xfId="284" xr:uid="{00000000-0005-0000-0000-00001B010000}"/>
    <cellStyle name="Accent6 28" xfId="285" xr:uid="{00000000-0005-0000-0000-00001C010000}"/>
    <cellStyle name="Accent6 29" xfId="286" xr:uid="{00000000-0005-0000-0000-00001D010000}"/>
    <cellStyle name="Accent6 3" xfId="287" xr:uid="{00000000-0005-0000-0000-00001E010000}"/>
    <cellStyle name="Accent6 30" xfId="288" xr:uid="{00000000-0005-0000-0000-00001F010000}"/>
    <cellStyle name="Accent6 31" xfId="289" xr:uid="{00000000-0005-0000-0000-000020010000}"/>
    <cellStyle name="Accent6 32" xfId="290" xr:uid="{00000000-0005-0000-0000-000021010000}"/>
    <cellStyle name="Accent6 33" xfId="291" xr:uid="{00000000-0005-0000-0000-000022010000}"/>
    <cellStyle name="Accent6 34" xfId="292" xr:uid="{00000000-0005-0000-0000-000023010000}"/>
    <cellStyle name="Accent6 35" xfId="293" xr:uid="{00000000-0005-0000-0000-000024010000}"/>
    <cellStyle name="Accent6 35 2" xfId="30122" xr:uid="{B2961555-A57B-4440-9BC9-68A5E20A93A5}"/>
    <cellStyle name="Accent6 36" xfId="294" xr:uid="{00000000-0005-0000-0000-000025010000}"/>
    <cellStyle name="Accent6 36 2" xfId="30123" xr:uid="{12A7EDB7-73BC-466B-AED2-227C0ADA6975}"/>
    <cellStyle name="Accent6 37" xfId="295" xr:uid="{00000000-0005-0000-0000-000026010000}"/>
    <cellStyle name="Accent6 38" xfId="296" xr:uid="{00000000-0005-0000-0000-000027010000}"/>
    <cellStyle name="Accent6 39" xfId="297" xr:uid="{00000000-0005-0000-0000-000028010000}"/>
    <cellStyle name="Accent6 4" xfId="298" xr:uid="{00000000-0005-0000-0000-000029010000}"/>
    <cellStyle name="Accent6 40" xfId="299" xr:uid="{00000000-0005-0000-0000-00002A010000}"/>
    <cellStyle name="Accent6 41" xfId="300" xr:uid="{00000000-0005-0000-0000-00002B010000}"/>
    <cellStyle name="Accent6 42" xfId="301" xr:uid="{00000000-0005-0000-0000-00002C010000}"/>
    <cellStyle name="Accent6 43" xfId="302" xr:uid="{00000000-0005-0000-0000-00002D010000}"/>
    <cellStyle name="Accent6 44" xfId="303" xr:uid="{00000000-0005-0000-0000-00002E010000}"/>
    <cellStyle name="Accent6 45" xfId="304" xr:uid="{00000000-0005-0000-0000-00002F010000}"/>
    <cellStyle name="Accent6 46" xfId="305" xr:uid="{00000000-0005-0000-0000-000030010000}"/>
    <cellStyle name="Accent6 47" xfId="306" xr:uid="{00000000-0005-0000-0000-000031010000}"/>
    <cellStyle name="Accent6 48" xfId="307" xr:uid="{00000000-0005-0000-0000-000032010000}"/>
    <cellStyle name="Accent6 49" xfId="1028" xr:uid="{00000000-0005-0000-0000-00002C040000}"/>
    <cellStyle name="Accent6 5" xfId="308" xr:uid="{00000000-0005-0000-0000-000033010000}"/>
    <cellStyle name="Accent6 50" xfId="1029" xr:uid="{00000000-0005-0000-0000-00002D040000}"/>
    <cellStyle name="Accent6 51" xfId="1030" xr:uid="{00000000-0005-0000-0000-00002E040000}"/>
    <cellStyle name="Accent6 52" xfId="1031" xr:uid="{00000000-0005-0000-0000-00002F040000}"/>
    <cellStyle name="Accent6 53" xfId="1032" xr:uid="{00000000-0005-0000-0000-000030040000}"/>
    <cellStyle name="Accent6 54" xfId="1033" xr:uid="{00000000-0005-0000-0000-000031040000}"/>
    <cellStyle name="Accent6 55" xfId="1034" xr:uid="{00000000-0005-0000-0000-000032040000}"/>
    <cellStyle name="Accent6 56" xfId="1035" xr:uid="{00000000-0005-0000-0000-000033040000}"/>
    <cellStyle name="Accent6 57" xfId="1036" xr:uid="{00000000-0005-0000-0000-000034040000}"/>
    <cellStyle name="Accent6 58" xfId="1037" xr:uid="{00000000-0005-0000-0000-000035040000}"/>
    <cellStyle name="Accent6 59" xfId="1038" xr:uid="{00000000-0005-0000-0000-000036040000}"/>
    <cellStyle name="Accent6 6" xfId="309" xr:uid="{00000000-0005-0000-0000-000034010000}"/>
    <cellStyle name="Accent6 60" xfId="1039" xr:uid="{00000000-0005-0000-0000-000037040000}"/>
    <cellStyle name="Accent6 61" xfId="1040" xr:uid="{00000000-0005-0000-0000-000038040000}"/>
    <cellStyle name="Accent6 62" xfId="1041" xr:uid="{00000000-0005-0000-0000-000039040000}"/>
    <cellStyle name="Accent6 63" xfId="1042" xr:uid="{00000000-0005-0000-0000-00003A040000}"/>
    <cellStyle name="Accent6 64" xfId="1043" xr:uid="{00000000-0005-0000-0000-00003B040000}"/>
    <cellStyle name="Accent6 65" xfId="1044" xr:uid="{00000000-0005-0000-0000-00003C040000}"/>
    <cellStyle name="Accent6 66" xfId="1045" xr:uid="{00000000-0005-0000-0000-00003D040000}"/>
    <cellStyle name="Accent6 67" xfId="1046" xr:uid="{00000000-0005-0000-0000-00003E040000}"/>
    <cellStyle name="Accent6 68" xfId="1047" xr:uid="{00000000-0005-0000-0000-00003F040000}"/>
    <cellStyle name="Accent6 69" xfId="25248" xr:uid="{1F8A9F9C-DDD5-498D-9CF4-8601A05E442C}"/>
    <cellStyle name="Accent6 7" xfId="310" xr:uid="{00000000-0005-0000-0000-000035010000}"/>
    <cellStyle name="Accent6 70" xfId="24713" xr:uid="{EB42BCB1-671C-4192-AD77-943F062ED1C8}"/>
    <cellStyle name="Accent6 71" xfId="26043" xr:uid="{5DE22348-B2A0-4851-9EEC-22336519798B}"/>
    <cellStyle name="Accent6 8" xfId="311" xr:uid="{00000000-0005-0000-0000-000036010000}"/>
    <cellStyle name="Accent6 9" xfId="312" xr:uid="{00000000-0005-0000-0000-000037010000}"/>
    <cellStyle name="AccountClassificationTotalRowBalanceCol" xfId="8513" xr:uid="{C5294C6A-BBFD-46D7-AD72-8419424D433E}"/>
    <cellStyle name="AccountClassificationTotalRowDescCol" xfId="8514" xr:uid="{4DB17640-DDFB-4A6B-AEE1-D69E69A2A47C}"/>
    <cellStyle name="AccountClassificationTotalRowJERefCol" xfId="8515" xr:uid="{8E09C0FE-201F-4DA4-BF97-0951E863E36B}"/>
    <cellStyle name="AccountClassificationTotalRowNameCol" xfId="8516" xr:uid="{A2603DE9-B3C5-46F6-8FCF-B84D36EE5FD7}"/>
    <cellStyle name="AccountClassificationTotalRowVarPectCol" xfId="8517" xr:uid="{F239E01C-594F-4411-8BA3-E6CAE9D03E61}"/>
    <cellStyle name="AccountClassificationTotalRowWPRefCol" xfId="8518" xr:uid="{45A4D360-609A-4A50-82F0-BC27A8FF55CA}"/>
    <cellStyle name="AccountDetailRowBalanceCol" xfId="8519" xr:uid="{AE068CBD-8A63-453C-B749-BC6A049831E2}"/>
    <cellStyle name="AccountDetailRowDescCol" xfId="8520" xr:uid="{234BFA25-0862-411E-A29F-D7238E10CA2A}"/>
    <cellStyle name="AccountDetailRowJERefCol" xfId="8521" xr:uid="{84D2DFFE-722D-4057-83E2-E1B7F17C6E7E}"/>
    <cellStyle name="AccountDetailRowNameCol" xfId="8522" xr:uid="{B557E079-BA1E-486E-9DD9-BC995E8603F4}"/>
    <cellStyle name="AccountDetailRowVarPectCol" xfId="8523" xr:uid="{CEDDC10B-F669-4FF7-955A-3254F82DDEEA}"/>
    <cellStyle name="AccountDetailRowWPRefCol" xfId="8524" xr:uid="{4EB55CD7-BDA0-47FD-90CB-59A54F1EAD2C}"/>
    <cellStyle name="AccountNetIncomeLossRowBalanceCol" xfId="8525" xr:uid="{D2A67905-8B62-4035-B068-8909959A8150}"/>
    <cellStyle name="AccountNetIncomeLossRowDescCol" xfId="8526" xr:uid="{A916D4B7-E316-4722-86D0-4B0A7987D0EB}"/>
    <cellStyle name="AccountNetIncomeLossRowJERefCol" xfId="8527" xr:uid="{8172513F-4CB3-4A73-B62D-A8592DCABD62}"/>
    <cellStyle name="AccountNetIncomeLossRowNameCol" xfId="8528" xr:uid="{3CF4FBEA-542F-4206-8122-EE2C2EA49C45}"/>
    <cellStyle name="AccountNetIncomeLossRowWPRefCol" xfId="8529" xr:uid="{B685D17C-B5EC-483C-9DDA-644F06275093}"/>
    <cellStyle name="AccountTotalBalanceCol" xfId="8530" xr:uid="{025154E7-1652-4850-B570-F94EEA544567}"/>
    <cellStyle name="AccountTotalDescCol" xfId="8531" xr:uid="{827CBC8D-0D0B-40E1-8DD9-6AE7FCBDA9B1}"/>
    <cellStyle name="AccountTotalDetailRowBalanceCol" xfId="8532" xr:uid="{F60F8870-56A9-4A17-902A-C3EE33989056}"/>
    <cellStyle name="AccountTotalDetailRowDescCol" xfId="8533" xr:uid="{577933F8-DC47-42AD-AE38-E37AB15ADA56}"/>
    <cellStyle name="AccountTotalDetailRowJERefCol" xfId="8534" xr:uid="{194C6D96-9CB3-4E17-94D2-99EFF6FC5C87}"/>
    <cellStyle name="AccountTotalDetailRowNameCol" xfId="8535" xr:uid="{5CC8B2CE-293D-4A21-9F86-BBD09B8AB744}"/>
    <cellStyle name="AccountTotalDetailRowVarPectCol" xfId="8536" xr:uid="{4A64BE95-6378-45D1-95AA-470EB9B1A2B1}"/>
    <cellStyle name="AccountTotalDetailRowWPRefCol" xfId="8537" xr:uid="{FD9627B8-199D-4634-A8D7-4C117F4497E8}"/>
    <cellStyle name="AccountTotalJERefCol" xfId="8538" xr:uid="{684897CA-491A-4484-9A6D-D0DAC185880F}"/>
    <cellStyle name="AccountTotalNameCol" xfId="8539" xr:uid="{885B31BD-89C0-46D7-B962-0AA6D133CA5D}"/>
    <cellStyle name="AccountTotalVarPectCol" xfId="8540" xr:uid="{52AB6561-9F5F-4A16-8504-4A641F9F1E95}"/>
    <cellStyle name="AccountTotalWPRefCol" xfId="8541" xr:uid="{B2D65ADC-6C1A-4B6C-92B2-482DD6F5418E}"/>
    <cellStyle name="AccountTypeTotalRowBalanceCol" xfId="8542" xr:uid="{25027C64-DA1F-442D-BCD6-B6F80B5C4C40}"/>
    <cellStyle name="AccountTypeTotalRowDescCol" xfId="8543" xr:uid="{499317AF-6AEF-4690-9C19-8293D92B3ACA}"/>
    <cellStyle name="AccountTypeTotalRowJERefCol" xfId="8544" xr:uid="{1B309D28-7CFF-42C6-9583-8E0BA83428ED}"/>
    <cellStyle name="AccountTypeTotalRowNameCol" xfId="8545" xr:uid="{387F8830-351B-476D-910E-F785B1FB3834}"/>
    <cellStyle name="AccountTypeTotalRowVarPectCol" xfId="8546" xr:uid="{A5F3C45A-4A03-4D50-9A62-42DB1E2B3FF4}"/>
    <cellStyle name="AccountTypeTotalRowWPRefCol" xfId="8547" xr:uid="{2D08BCC5-8DA0-462B-8676-7EF169477465}"/>
    <cellStyle name="Bad" xfId="5870" builtinId="27" customBuiltin="1"/>
    <cellStyle name="Bad 2" xfId="313" xr:uid="{00000000-0005-0000-0000-000038010000}"/>
    <cellStyle name="Bad 3" xfId="314" xr:uid="{00000000-0005-0000-0000-000039010000}"/>
    <cellStyle name="Bad 4" xfId="30124" xr:uid="{72F32930-06F1-499C-8276-0C5E4552BD6E}"/>
    <cellStyle name="BlankRow" xfId="8548" xr:uid="{4BB6CB0D-2DC3-48FA-96B8-A05E9ED6BE96}"/>
    <cellStyle name="BlankRowJERefCol" xfId="8549" xr:uid="{056BE497-2CFC-4CFE-A3D7-29E28AAE9B29}"/>
    <cellStyle name="Calculation" xfId="5873" builtinId="22" customBuiltin="1"/>
    <cellStyle name="Calculation 2" xfId="315" xr:uid="{00000000-0005-0000-0000-00003A010000}"/>
    <cellStyle name="Calculation 3" xfId="316" xr:uid="{00000000-0005-0000-0000-00003B010000}"/>
    <cellStyle name="Calculation 4" xfId="30125" xr:uid="{5EEC1ABD-7A92-4595-BBB0-11812BDDADDE}"/>
    <cellStyle name="Check Cell" xfId="5875" builtinId="23" customBuiltin="1"/>
    <cellStyle name="Check Cell 2" xfId="317" xr:uid="{00000000-0005-0000-0000-00003C010000}"/>
    <cellStyle name="Check Cell 3" xfId="318" xr:uid="{00000000-0005-0000-0000-00003D010000}"/>
    <cellStyle name="Check Cell 4" xfId="30126" xr:uid="{701FC85D-FA70-4AE6-94DC-1D0616105704}"/>
    <cellStyle name="ClassifiedGroupTotalRowBalanceCol" xfId="8550" xr:uid="{1A3EA3F7-D818-4CF3-8BD8-52CE07BB229D}"/>
    <cellStyle name="ClassifiedGroupTotalRowDescCol" xfId="8551" xr:uid="{FFDBAC8D-1CC8-4D48-948E-3D6EE5259BE2}"/>
    <cellStyle name="ClassifiedGroupTotalRowJERefCol" xfId="8552" xr:uid="{470B7694-0B72-417A-B9AB-E75338CA41B6}"/>
    <cellStyle name="ClassifiedGroupTotalRowNameCol" xfId="8553" xr:uid="{5AB43BDF-467D-4316-AD25-A9C7EB3BF834}"/>
    <cellStyle name="ClassifiedGroupTotalRowVarPectCol" xfId="8554" xr:uid="{89E429F7-09B2-4A28-9611-DA7892D66825}"/>
    <cellStyle name="ClassifiedGroupTotalRowWPRefCol" xfId="8555" xr:uid="{F00547F0-4A5C-46F0-985E-36429FE75111}"/>
    <cellStyle name="ColumnHeaderRowBalanceCol" xfId="8556" xr:uid="{4EB0EC66-9286-4E97-978B-A9CFDB4A194A}"/>
    <cellStyle name="ColumnHeaderRowBlankCol" xfId="8557" xr:uid="{85BDA927-F7DB-4096-A2E0-504BFF66429A}"/>
    <cellStyle name="ColumnHeaderRowCreditCol" xfId="8558" xr:uid="{319F4D82-CACE-43DF-86BB-B33C6AEA1121}"/>
    <cellStyle name="ColumnHeaderRowDebitCol" xfId="8559" xr:uid="{ADD47841-4EC3-4370-B039-066F135E7EE1}"/>
    <cellStyle name="ColumnHeaderRowDescCol" xfId="8560" xr:uid="{040F28FE-40B8-45A6-BE3D-A6F4BBCB3042}"/>
    <cellStyle name="ColumnHeaderRowJERefCol" xfId="8561" xr:uid="{56124ACD-083E-490F-B547-5F093B694656}"/>
    <cellStyle name="ColumnHeaderRowNameCol" xfId="8562" xr:uid="{02BE889C-F1C5-4ADA-A987-D7C5BD980667}"/>
    <cellStyle name="ColumnHeaderRowVarPectCol" xfId="8563" xr:uid="{24CB7A50-3BE0-4212-9E69-774EE9674C87}"/>
    <cellStyle name="ColumnHeaderRowWPRefCol" xfId="8564" xr:uid="{E639A8C8-2AA4-42D2-BCB3-00848860C72F}"/>
    <cellStyle name="ColumnMetadataRowBalanceCol" xfId="8565" xr:uid="{922BC215-E63B-4CF7-87D5-7CA1D96906ED}"/>
    <cellStyle name="ColumnMetadataRowDescCol" xfId="8566" xr:uid="{BAF91506-2298-4080-9A69-06449AAB5494}"/>
    <cellStyle name="ColumnMetadataRowJERefCol" xfId="8567" xr:uid="{6AD97265-D8D8-42E5-949E-43641F69D92E}"/>
    <cellStyle name="ColumnMetadataRowNameCol" xfId="8568" xr:uid="{1B2ADAE4-3ADA-461B-8F4C-9D03819C0E20}"/>
    <cellStyle name="ColumnMetadataRowVarPectCol" xfId="8569" xr:uid="{4B0195A8-E822-478D-93A4-27587C6B2CF4}"/>
    <cellStyle name="ColumnMetadataRowWPRefCol" xfId="8570" xr:uid="{A52D1C73-8389-45A5-A903-A1BE636586C9}"/>
    <cellStyle name="Comma" xfId="319" builtinId="3"/>
    <cellStyle name="Comma 10" xfId="320" xr:uid="{00000000-0005-0000-0000-00003F010000}"/>
    <cellStyle name="Comma 10 10" xfId="14059" xr:uid="{32560273-E345-4ADC-9BF9-70997B465F94}"/>
    <cellStyle name="Comma 10 2" xfId="1049" xr:uid="{00000000-0005-0000-0000-000041040000}"/>
    <cellStyle name="Comma 10 2 2" xfId="1050" xr:uid="{00000000-0005-0000-0000-000042040000}"/>
    <cellStyle name="Comma 10 2 2 2" xfId="1051" xr:uid="{00000000-0005-0000-0000-000043040000}"/>
    <cellStyle name="Comma 10 2 2 2 2" xfId="24592" xr:uid="{B3F5DE5E-9B41-4E5B-995D-45E1659DC23C}"/>
    <cellStyle name="Comma 10 2 2 2 3" xfId="25851" xr:uid="{EF8E9F1F-1B6E-434A-8766-B681787C04B8}"/>
    <cellStyle name="Comma 10 2 2 3" xfId="4012" xr:uid="{B3C37F2B-3C6A-4CEE-B8D5-2631870F9570}"/>
    <cellStyle name="Comma 10 2 2 3 2" xfId="7158" xr:uid="{F87AD67D-9C0B-40A8-BC5A-3DFB0DE2A9E9}"/>
    <cellStyle name="Comma 10 2 2 3 2 2" xfId="28743" xr:uid="{52B40605-8F57-4DA2-86CC-D195E93E67AA}"/>
    <cellStyle name="Comma 10 2 2 3 3" xfId="28384" xr:uid="{7A89C1A1-96F0-449B-BC87-D66452E6352D}"/>
    <cellStyle name="Comma 10 2 2 3 4" xfId="15673" xr:uid="{899C9EC2-05F6-4237-8B0F-AE3110DB971F}"/>
    <cellStyle name="Comma 10 2 2 4" xfId="11519" xr:uid="{717EF557-73B8-4C87-85A2-094D9AFF0C60}"/>
    <cellStyle name="Comma 10 2 2 4 2" xfId="18409" xr:uid="{465BC173-754D-46DA-A519-2CCC06B9A194}"/>
    <cellStyle name="Comma 10 2 2 5" xfId="11897" xr:uid="{0E6368C5-FFA4-4270-BA98-AC53929862DF}"/>
    <cellStyle name="Comma 10 2 2 5 2" xfId="21202" xr:uid="{0CC6724E-88BD-41D2-B87B-96B31C6D1964}"/>
    <cellStyle name="Comma 10 2 2 6" xfId="26098" xr:uid="{5D81050D-6FF6-4807-897A-AAB9809A56E1}"/>
    <cellStyle name="Comma 10 2 2 7" xfId="15050" xr:uid="{6A868D6B-187F-4BFD-BF4F-52E38F15F9AC}"/>
    <cellStyle name="Comma 10 2 3" xfId="1052" xr:uid="{00000000-0005-0000-0000-000044040000}"/>
    <cellStyle name="Comma 10 2 3 2" xfId="1053" xr:uid="{00000000-0005-0000-0000-000045040000}"/>
    <cellStyle name="Comma 10 2 3 2 2" xfId="4195" xr:uid="{BD03D1EF-93AB-4918-A7DE-8FAC8DCBDE29}"/>
    <cellStyle name="Comma 10 2 3 2 2 2" xfId="19568" xr:uid="{CBA14DDF-01BB-4EE7-A314-DD8E61EA057D}"/>
    <cellStyle name="Comma 10 2 3 2 3" xfId="12678" xr:uid="{F7F606B0-8CB5-449D-A88E-2F157C5F2C63}"/>
    <cellStyle name="Comma 10 2 3 2 3 2" xfId="22397" xr:uid="{6E75F0A0-2CA0-449E-864E-C94F80BBFCF9}"/>
    <cellStyle name="Comma 10 2 3 2 4" xfId="29236" xr:uid="{97A5A560-51EF-40B8-92D3-58AFC9D992FD}"/>
    <cellStyle name="Comma 10 2 3 2 5" xfId="28004" xr:uid="{B123B7A9-3A77-4ABA-9C85-28F5B010E633}"/>
    <cellStyle name="Comma 10 2 3 2 6" xfId="16829" xr:uid="{E6FD318D-658B-4015-9A56-76080D3A5F78}"/>
    <cellStyle name="Comma 10 2 3 3" xfId="1054" xr:uid="{00000000-0005-0000-0000-000046040000}"/>
    <cellStyle name="Comma 10 2 3 4" xfId="11446" xr:uid="{A4A74F2F-CD01-4D0C-86C1-8F6691E3BCC1}"/>
    <cellStyle name="Comma 10 2 3 5" xfId="25215" xr:uid="{C5363B55-277C-40EA-99AC-AA5F412DF707}"/>
    <cellStyle name="Comma 10 2 3 6" xfId="26703" xr:uid="{98B1680B-FB6F-420F-9740-E7457AB5F1D9}"/>
    <cellStyle name="Comma 10 2 3 7" xfId="14629" xr:uid="{3E0CC07E-F251-466D-B7C7-00B0C59F5ADF}"/>
    <cellStyle name="Comma 10 2 4" xfId="1055" xr:uid="{00000000-0005-0000-0000-000047040000}"/>
    <cellStyle name="Comma 10 2 4 2" xfId="5232" xr:uid="{97A6F9B2-487D-4994-9FB1-A294446479F4}"/>
    <cellStyle name="Comma 10 2 4 3" xfId="26133" xr:uid="{2ED89289-F277-4471-BB7F-49784759DF39}"/>
    <cellStyle name="Comma 10 2 4 4" xfId="25857" xr:uid="{2AC9B483-82DC-4673-9C0B-2ACC01E2CC4A}"/>
    <cellStyle name="Comma 10 2 4 5" xfId="27640" xr:uid="{20688EEC-9561-4ECF-90D6-DAA6766421CC}"/>
    <cellStyle name="Comma 10 2 5" xfId="4403" xr:uid="{716A31DA-45F4-4F92-9F34-D49EF94AC37B}"/>
    <cellStyle name="Comma 10 2 5 2" xfId="7157" xr:uid="{0A32C440-C794-496B-9F9D-803AF3473039}"/>
    <cellStyle name="Comma 10 2 5 2 2" xfId="26305" xr:uid="{0323B2FC-6C05-4158-900D-D149475BA108}"/>
    <cellStyle name="Comma 10 2 5 3" xfId="26779" xr:uid="{9E38D59C-A570-40C9-BC40-4E98A493CD4E}"/>
    <cellStyle name="Comma 10 2 5 4" xfId="27627" xr:uid="{C59BDBBA-0E99-4198-B961-47AAB66E0BDE}"/>
    <cellStyle name="Comma 10 2 6" xfId="4011" xr:uid="{9A9C2B4A-EC04-4850-8EF8-E2D6CED9523B}"/>
    <cellStyle name="Comma 10 2 6 2" xfId="5965" xr:uid="{C977EABF-DFF8-48DE-8EE6-B853D22307D3}"/>
    <cellStyle name="Comma 10 2 7" xfId="8711" xr:uid="{73796F95-501A-4F50-A602-CB3D6762B178}"/>
    <cellStyle name="Comma 10 2 7 2" xfId="29176" xr:uid="{27D582E1-99AD-4EF3-9267-CE791D341294}"/>
    <cellStyle name="Comma 10 3" xfId="1056" xr:uid="{00000000-0005-0000-0000-000048040000}"/>
    <cellStyle name="Comma 10 3 2" xfId="1057" xr:uid="{00000000-0005-0000-0000-000049040000}"/>
    <cellStyle name="Comma 10 3 2 2" xfId="1058" xr:uid="{00000000-0005-0000-0000-00004A040000}"/>
    <cellStyle name="Comma 10 3 2 2 2" xfId="4194" xr:uid="{B9F83307-257B-40ED-862F-2C6A14430569}"/>
    <cellStyle name="Comma 10 3 2 2 3" xfId="27087" xr:uid="{9AB4446D-7A2F-48FE-9193-F641FAC51674}"/>
    <cellStyle name="Comma 10 3 2 3" xfId="1059" xr:uid="{00000000-0005-0000-0000-00004B040000}"/>
    <cellStyle name="Comma 10 3 2 4" xfId="25146" xr:uid="{2A4DEF53-F4B4-4641-B335-EB778DFF30C0}"/>
    <cellStyle name="Comma 10 3 3" xfId="1060" xr:uid="{00000000-0005-0000-0000-00004C040000}"/>
    <cellStyle name="Comma 10 3 3 2" xfId="4369" xr:uid="{F46DB217-243C-4814-9775-12EDB096F834}"/>
    <cellStyle name="Comma 10 3 3 2 2" xfId="20394" xr:uid="{8D3FE4E9-E433-4FA5-8F3E-32A2C7E5AE60}"/>
    <cellStyle name="Comma 10 3 3 3" xfId="13380" xr:uid="{3F664AF6-C03D-4F71-9E96-858965D9DBC0}"/>
    <cellStyle name="Comma 10 3 3 3 2" xfId="23223" xr:uid="{CF50E3DC-6F39-4B9D-82E3-CCD934BF7E10}"/>
    <cellStyle name="Comma 10 3 3 4" xfId="28732" xr:uid="{72500002-6DED-429E-A3C1-5F88F8D0E610}"/>
    <cellStyle name="Comma 10 3 3 5" xfId="27614" xr:uid="{0A6F4DD2-55C0-47D6-B876-946BFFE49795}"/>
    <cellStyle name="Comma 10 3 3 6" xfId="17601" xr:uid="{BDCE8CB3-6B21-4AAB-9164-30E9B3EF66FB}"/>
    <cellStyle name="Comma 10 3 4" xfId="4400" xr:uid="{747CE3D7-59DB-4FCC-BEA2-0337DE5CC2D3}"/>
    <cellStyle name="Comma 10 3 4 2" xfId="7159" xr:uid="{A8D71243-8691-403A-B66C-D0C907B1732E}"/>
    <cellStyle name="Comma 10 3 4 2 2" xfId="20424" xr:uid="{E7F1F4A5-E4F4-4DAA-AE70-C72CDEAEE325}"/>
    <cellStyle name="Comma 10 3 4 2 3" xfId="11723" xr:uid="{B3836AD3-9161-421A-ADDB-7A315ABFE8D2}"/>
    <cellStyle name="Comma 10 3 4 3" xfId="13404" xr:uid="{3A5D5EF2-528B-4946-B9CE-555E48238C33}"/>
    <cellStyle name="Comma 10 3 4 3 2" xfId="23253" xr:uid="{4928D98A-4380-420C-A631-3B5887D56B41}"/>
    <cellStyle name="Comma 10 3 4 4" xfId="28713" xr:uid="{C4571487-722A-471B-8F41-22C9EF228322}"/>
    <cellStyle name="Comma 10 3 4 5" xfId="27345" xr:uid="{16BEB834-E702-476B-98B7-3E35EE87B2BE}"/>
    <cellStyle name="Comma 10 3 4 6" xfId="17631" xr:uid="{43D80B04-7D3E-4427-B614-3601F9347541}"/>
    <cellStyle name="Comma 10 3 5" xfId="4013" xr:uid="{F08BC43C-EF09-4D74-8C6B-A5D2D854BF49}"/>
    <cellStyle name="Comma 10 3 5 2" xfId="15674" xr:uid="{FD752E5E-6703-46EA-8F5D-54652FFB7D91}"/>
    <cellStyle name="Comma 10 3 6" xfId="11520" xr:uid="{6872BDA4-E58C-4EA7-B05D-0FF048AE87AB}"/>
    <cellStyle name="Comma 10 3 6 2" xfId="18410" xr:uid="{58C8657E-9B9B-4863-99A1-C9002C82B0FB}"/>
    <cellStyle name="Comma 10 3 7" xfId="11898" xr:uid="{CFCF5AF7-EE70-47C1-9282-73C033B02B5E}"/>
    <cellStyle name="Comma 10 3 7 2" xfId="21203" xr:uid="{65F74BF6-213F-4A03-99B3-2A102D82109C}"/>
    <cellStyle name="Comma 10 3 8" xfId="27753" xr:uid="{29EDC3B3-3AB9-40CD-9699-A3A6190FB3F8}"/>
    <cellStyle name="Comma 10 4" xfId="1061" xr:uid="{00000000-0005-0000-0000-00004D040000}"/>
    <cellStyle name="Comma 10 4 2" xfId="1062" xr:uid="{00000000-0005-0000-0000-00004E040000}"/>
    <cellStyle name="Comma 10 4 2 2" xfId="4258" xr:uid="{8AA7440B-6B91-487E-ABB4-E7D22A184D2D}"/>
    <cellStyle name="Comma 10 4 2 2 2" xfId="7161" xr:uid="{E1B4B11E-78BC-4EF0-B64B-63407F439EA8}"/>
    <cellStyle name="Comma 10 4 2 2 2 2" xfId="29380" xr:uid="{7DF33891-582A-4CBD-8D3F-0F89DEA7097F}"/>
    <cellStyle name="Comma 10 4 2 2 3" xfId="28703" xr:uid="{0DFA18C1-8849-4F46-98BD-0C3F593F7444}"/>
    <cellStyle name="Comma 10 4 2 2 4" xfId="19870" xr:uid="{98E24BEA-CE75-4EFD-8CE5-999D895F2589}"/>
    <cellStyle name="Comma 10 4 2 3" xfId="12886" xr:uid="{C7AD5823-1865-4C3B-B78F-AEFF1F8A895C}"/>
    <cellStyle name="Comma 10 4 2 3 2" xfId="22699" xr:uid="{23D5ADED-B702-455C-B02E-73C5F0E398E1}"/>
    <cellStyle name="Comma 10 4 2 3 3" xfId="30234" xr:uid="{844F9EFC-C96F-4540-94CE-E53B234D2948}"/>
    <cellStyle name="Comma 10 4 2 4" xfId="24676" xr:uid="{ECC79E9F-24F4-4A7F-9131-2876DEF22FBA}"/>
    <cellStyle name="Comma 10 4 2 5" xfId="17087" xr:uid="{59A06277-6AFE-43AC-A2E6-59CD31E68AE5}"/>
    <cellStyle name="Comma 10 4 3" xfId="1063" xr:uid="{00000000-0005-0000-0000-00004F040000}"/>
    <cellStyle name="Comma 10 4 3 2" xfId="30235" xr:uid="{E9F6B14C-5120-4B7C-9913-22E1F3B255AC}"/>
    <cellStyle name="Comma 10 4 3 3" xfId="30226" xr:uid="{8B26112F-47DF-4E0B-8C56-F8B65E1B78B9}"/>
    <cellStyle name="Comma 10 4 4" xfId="4977" xr:uid="{30EAC630-6B83-4307-81EC-52F0CAAD1498}"/>
    <cellStyle name="Comma 10 4 4 2" xfId="7160" xr:uid="{319378F1-78C8-4186-9B60-E96959EEA79B}"/>
    <cellStyle name="Comma 10 4 4 2 2" xfId="20944" xr:uid="{050AAFE1-A522-41DC-8E46-2C48D74B191F}"/>
    <cellStyle name="Comma 10 4 4 2 3" xfId="11780" xr:uid="{6B296A8A-DC32-4FA6-875A-B48F1F4641CF}"/>
    <cellStyle name="Comma 10 4 4 3" xfId="13836" xr:uid="{0091BBC1-B823-4D55-94ED-94AA2CCA63C8}"/>
    <cellStyle name="Comma 10 4 4 3 2" xfId="23773" xr:uid="{F7761CB3-73D4-45E3-976B-EA7544790702}"/>
    <cellStyle name="Comma 10 4 4 4" xfId="18151" xr:uid="{5E08DC8C-B56B-47F0-885B-B81EBD611D6F}"/>
    <cellStyle name="Comma 10 4 5" xfId="5964" xr:uid="{AB3C885C-E7F4-4A28-A2FE-1A92D867A2CC}"/>
    <cellStyle name="Comma 10 4 5 2" xfId="11447" xr:uid="{1FF2543E-C64A-4049-9146-8BF474C24A40}"/>
    <cellStyle name="Comma 10 4 6" xfId="8710" xr:uid="{538321E2-44FA-4D48-98B5-E1230E9BDB5F}"/>
    <cellStyle name="Comma 10 4 7" xfId="15051" xr:uid="{5DA91272-9DD3-408B-93AB-97ECCE9BC931}"/>
    <cellStyle name="Comma 10 5" xfId="1064" xr:uid="{00000000-0005-0000-0000-000050040000}"/>
    <cellStyle name="Comma 10 5 2" xfId="1065" xr:uid="{00000000-0005-0000-0000-000051040000}"/>
    <cellStyle name="Comma 10 5 2 2" xfId="4190" xr:uid="{6CC4A8B1-B8F0-4CB2-B821-98A1CBE323FC}"/>
    <cellStyle name="Comma 10 5 2 2 2" xfId="19559" xr:uid="{F99E3E1B-E7C7-4D10-B771-5EC5025B7A8A}"/>
    <cellStyle name="Comma 10 5 2 3" xfId="12670" xr:uid="{6F0498FA-CB25-49C7-84DD-B2DE38F54697}"/>
    <cellStyle name="Comma 10 5 2 3 2" xfId="22388" xr:uid="{810676B4-A9E9-42AB-B3DF-55E7D5D77E76}"/>
    <cellStyle name="Comma 10 5 2 4" xfId="27070" xr:uid="{1BB9F5CD-D110-4244-9CBD-1B4310D9DB0A}"/>
    <cellStyle name="Comma 10 5 2 5" xfId="27035" xr:uid="{A4C71F91-CC25-4534-9986-1B400061C5D7}"/>
    <cellStyle name="Comma 10 5 2 6" xfId="16821" xr:uid="{71E2E373-E63D-4589-A66E-14B965FFC2F8}"/>
    <cellStyle name="Comma 10 5 3" xfId="1066" xr:uid="{00000000-0005-0000-0000-000052040000}"/>
    <cellStyle name="Comma 10 5 4" xfId="11445" xr:uid="{5DEDDBDB-CE12-4644-8748-D147ADBB3232}"/>
    <cellStyle name="Comma 10 5 5" xfId="24821" xr:uid="{360511EA-8454-4394-ADAF-8329E3419FDB}"/>
    <cellStyle name="Comma 10 5 6" xfId="14620" xr:uid="{8140EF7D-014F-4C26-BA08-7C86048B0048}"/>
    <cellStyle name="Comma 10 6" xfId="1067" xr:uid="{00000000-0005-0000-0000-000053040000}"/>
    <cellStyle name="Comma 10 6 2" xfId="4108" xr:uid="{8F12ECB3-E36E-4931-8D20-9018F87CEFD5}"/>
    <cellStyle name="Comma 10 6 2 2" xfId="27594" xr:uid="{8E5E6903-3BCC-4C31-A7F0-0B11455568FA}"/>
    <cellStyle name="Comma 10 6 2 3" xfId="28569" xr:uid="{0DD936A0-1DAC-4976-8989-7846F12B864C}"/>
    <cellStyle name="Comma 10 6 2 4" xfId="19190" xr:uid="{B920FEC2-C888-48DA-ABA9-E7EA195ECA90}"/>
    <cellStyle name="Comma 10 6 3" xfId="12365" xr:uid="{E37F9A86-C34C-4FFC-AC07-462F44515DD1}"/>
    <cellStyle name="Comma 10 6 3 2" xfId="21995" xr:uid="{C2A54FE8-C3F8-4C85-BC3B-D086D77CCC1E}"/>
    <cellStyle name="Comma 10 6 4" xfId="25263" xr:uid="{EAAD5AEE-5F2E-4701-992B-A431317F7CFE}"/>
    <cellStyle name="Comma 10 6 5" xfId="16439" xr:uid="{412D72E6-0B4D-47D4-A648-7909D08F1E6B}"/>
    <cellStyle name="Comma 10 7" xfId="1048" xr:uid="{00000000-0005-0000-0000-000040040000}"/>
    <cellStyle name="Comma 10 7 2" xfId="28559" xr:uid="{77DBCF8F-3F9D-4386-81A7-F758958550A3}"/>
    <cellStyle name="Comma 10 7 3" xfId="25512" xr:uid="{75DD4290-E4E6-44E9-AB61-F9A756B55F93}"/>
    <cellStyle name="Comma 10 8" xfId="28727" xr:uid="{BEA1D46A-9C48-4D58-A923-C217C557CBF5}"/>
    <cellStyle name="Comma 10 9" xfId="27401" xr:uid="{6D57561F-1BAD-4378-9F1F-D78AA0C3D1C7}"/>
    <cellStyle name="Comma 11" xfId="1068" xr:uid="{00000000-0005-0000-0000-000054040000}"/>
    <cellStyle name="Comma 11 10" xfId="14628" xr:uid="{55587FE9-38A4-435B-8E02-5EE0EC98DCBA}"/>
    <cellStyle name="Comma 11 2" xfId="1069" xr:uid="{00000000-0005-0000-0000-000055040000}"/>
    <cellStyle name="Comma 11 2 2" xfId="1070" xr:uid="{00000000-0005-0000-0000-000056040000}"/>
    <cellStyle name="Comma 11 2 2 2" xfId="4259" xr:uid="{190EBF77-C909-4B39-AF66-CF9132AFD1C1}"/>
    <cellStyle name="Comma 11 2 2 2 2" xfId="19871" xr:uid="{A8CDF379-52D5-4484-A314-188C1721FC22}"/>
    <cellStyle name="Comma 11 2 2 2 3" xfId="30236" xr:uid="{1A69953D-1386-4D97-A171-FCFAC1CBBE7A}"/>
    <cellStyle name="Comma 11 2 2 3" xfId="12887" xr:uid="{1E5B7A2F-298A-46AB-A505-CA1354D8E29B}"/>
    <cellStyle name="Comma 11 2 2 3 2" xfId="22700" xr:uid="{69F5D535-F802-4C69-8DD1-03BD5881F6D6}"/>
    <cellStyle name="Comma 11 2 2 4" xfId="25080" xr:uid="{3A8CFF4B-B98E-4DA1-AFF8-46C159B57756}"/>
    <cellStyle name="Comma 11 2 2 5" xfId="28620" xr:uid="{6536E964-E536-4C02-8C6D-64402015B38E}"/>
    <cellStyle name="Comma 11 2 2 6" xfId="17088" xr:uid="{8CD1CEA0-DB71-4C44-9274-24E7AD7DD031}"/>
    <cellStyle name="Comma 11 2 3" xfId="1071" xr:uid="{00000000-0005-0000-0000-000057040000}"/>
    <cellStyle name="Comma 11 2 3 2" xfId="28319" xr:uid="{30353BC2-CBA3-4904-BB3B-4A0FA42DF16B}"/>
    <cellStyle name="Comma 11 2 3 3" xfId="27680" xr:uid="{E553CF59-4002-4E6B-86FD-486222F81622}"/>
    <cellStyle name="Comma 11 2 4" xfId="7163" xr:uid="{9EDF957D-2401-477C-917B-E7B9FDB08F33}"/>
    <cellStyle name="Comma 11 2 5" xfId="24053" xr:uid="{5F5DC11F-EAD5-454A-A724-0E78356DE601}"/>
    <cellStyle name="Comma 11 2 5 2" xfId="28329" xr:uid="{49158D87-DEE5-4878-84C0-C631DB5C7A2F}"/>
    <cellStyle name="Comma 11 2 6" xfId="27516" xr:uid="{5FCE3423-041A-4083-8890-D08B0B630200}"/>
    <cellStyle name="Comma 11 2 7" xfId="15052" xr:uid="{B8F57FE2-525E-46D2-8DC2-1AA43FB51226}"/>
    <cellStyle name="Comma 11 3" xfId="1072" xr:uid="{00000000-0005-0000-0000-000058040000}"/>
    <cellStyle name="Comma 11 3 2" xfId="1073" xr:uid="{00000000-0005-0000-0000-000059040000}"/>
    <cellStyle name="Comma 11 3 2 2" xfId="4193" xr:uid="{C264D690-3AD9-49B7-AE29-8978EE139A12}"/>
    <cellStyle name="Comma 11 3 2 2 2" xfId="19567" xr:uid="{3162EB85-2677-42A0-8EBF-493AE97166BF}"/>
    <cellStyle name="Comma 11 3 2 3" xfId="12677" xr:uid="{418CD4D3-ED55-4128-B8CA-D4281537EA35}"/>
    <cellStyle name="Comma 11 3 2 3 2" xfId="22396" xr:uid="{3542516E-9397-45DF-822D-6C7FD3613918}"/>
    <cellStyle name="Comma 11 3 2 4" xfId="16828" xr:uid="{81F078F0-C216-4DA5-8502-94A03F26272E}"/>
    <cellStyle name="Comma 11 3 3" xfId="1074" xr:uid="{00000000-0005-0000-0000-00005A040000}"/>
    <cellStyle name="Comma 11 3 4" xfId="25261" xr:uid="{5729C7FC-672D-4C90-A355-DCAE4B226CC8}"/>
    <cellStyle name="Comma 11 4" xfId="1075" xr:uid="{00000000-0005-0000-0000-00005B040000}"/>
    <cellStyle name="Comma 11 4 2" xfId="26824" xr:uid="{D73516B7-C123-49EA-9E14-E39937D8456F}"/>
    <cellStyle name="Comma 11 4 3" xfId="26851" xr:uid="{CAC9EAC3-B728-4FCA-A4A0-4B42046FCDF7}"/>
    <cellStyle name="Comma 11 5" xfId="4447" xr:uid="{1D35A855-7009-417F-8837-79A5D98E66DB}"/>
    <cellStyle name="Comma 11 5 2" xfId="7162" xr:uid="{69B1BA76-2FFD-4D68-8841-B8DE0E323C79}"/>
    <cellStyle name="Comma 11 5 2 2" xfId="29566" xr:uid="{AFFB2F9D-BED8-4211-A9A6-52CBA454ADD8}"/>
    <cellStyle name="Comma 11 5 2 3" xfId="27716" xr:uid="{BCB58C94-6D2C-494F-884B-E6D549706701}"/>
    <cellStyle name="Comma 11 5 2 4" xfId="20470" xr:uid="{81CA67A5-59C2-42AC-A28D-82A429274612}"/>
    <cellStyle name="Comma 11 5 2 5" xfId="11727" xr:uid="{8AD894FD-4927-4BAD-BA1B-9A03CDF03B83}"/>
    <cellStyle name="Comma 11 5 3" xfId="13447" xr:uid="{7467864E-F223-433C-B3C2-0BA24D0FBFB4}"/>
    <cellStyle name="Comma 11 5 3 2" xfId="23299" xr:uid="{EE6C9CAE-5B4B-4249-93DE-F721594C429B}"/>
    <cellStyle name="Comma 11 5 4" xfId="26668" xr:uid="{6FB01B53-B18C-4112-BA7C-091D94F3B305}"/>
    <cellStyle name="Comma 11 5 5" xfId="17677" xr:uid="{D484C2CB-C278-48F1-A926-7E14A618B547}"/>
    <cellStyle name="Comma 11 6" xfId="4014" xr:uid="{04BBEC26-14D6-43C7-AAC5-4ACC53AD2372}"/>
    <cellStyle name="Comma 11 6 2" xfId="28945" xr:uid="{81D71ADC-A995-4CAB-B2BE-D3E17414AAC8}"/>
    <cellStyle name="Comma 11 6 3" xfId="27806" xr:uid="{EA8424B7-211D-4D1F-A850-B0381A243332}"/>
    <cellStyle name="Comma 11 6 4" xfId="15675" xr:uid="{9386132C-C410-4988-B0B0-FF8428EE9EE5}"/>
    <cellStyle name="Comma 11 7" xfId="8764" xr:uid="{D69BC156-1650-4F71-9654-016ACF6D1AA8}"/>
    <cellStyle name="Comma 11 7 2" xfId="29277" xr:uid="{B4E1D003-4427-4A59-808B-7EEBEA8E30A4}"/>
    <cellStyle name="Comma 11 7 3" xfId="27328" xr:uid="{0192F854-9827-4FD4-ABE0-D5518973AE1E}"/>
    <cellStyle name="Comma 11 7 4" xfId="18411" xr:uid="{BDA20BE4-2296-4F34-B1D1-D6954AA742CE}"/>
    <cellStyle name="Comma 11 8" xfId="11899" xr:uid="{2D78D173-15CC-467F-8FC8-DCFFFD34450A}"/>
    <cellStyle name="Comma 11 8 2" xfId="21204" xr:uid="{CAB87A04-88EA-4D7B-9885-B8DC0A3D83C2}"/>
    <cellStyle name="Comma 11 9" xfId="25169" xr:uid="{344908BB-2DCC-4C64-ABDB-CC9C9102AFE2}"/>
    <cellStyle name="Comma 12" xfId="1076" xr:uid="{00000000-0005-0000-0000-00005C040000}"/>
    <cellStyle name="Comma 12 2" xfId="1077" xr:uid="{00000000-0005-0000-0000-00005D040000}"/>
    <cellStyle name="Comma 12 2 2" xfId="4142" xr:uid="{6A3DCB89-37F1-4189-B7D1-CA8C970CDEB2}"/>
    <cellStyle name="Comma 12 2 2 2" xfId="7165" xr:uid="{25AFF8EF-0C93-42A3-B609-79C6F669B028}"/>
    <cellStyle name="Comma 12 2 3" xfId="5561" xr:uid="{D146E339-FD02-4355-BF4D-FE26DFE3192A}"/>
    <cellStyle name="Comma 12 3" xfId="1078" xr:uid="{00000000-0005-0000-0000-00005E040000}"/>
    <cellStyle name="Comma 12 4" xfId="5425" xr:uid="{5518B492-60DA-4655-A45D-7C18F5A54C74}"/>
    <cellStyle name="Comma 12 4 2" xfId="7164" xr:uid="{20689B6D-07D4-40D2-B9F2-DF11CC7D8C0A}"/>
    <cellStyle name="Comma 12 5" xfId="6473" xr:uid="{3D799B79-B642-42DC-AC20-792DF62B1263}"/>
    <cellStyle name="Comma 12 5 2" xfId="25451" xr:uid="{799F70E1-008E-4AED-AF06-E7D8916E2931}"/>
    <cellStyle name="Comma 12 6" xfId="9250" xr:uid="{271EAB71-D2D1-4C10-A183-2E126C0C3A00}"/>
    <cellStyle name="Comma 13" xfId="6963" xr:uid="{24AD5BE8-13E2-4ECF-987F-58227C4B613B}"/>
    <cellStyle name="Comma 13 2" xfId="9761" xr:uid="{D98C8230-A2FF-4C95-8A68-432068AD0E2D}"/>
    <cellStyle name="Comma 13 3" xfId="28704" xr:uid="{99B35148-1699-499E-BB7F-AAA0822FFE32}"/>
    <cellStyle name="Comma 13 4" xfId="15672" xr:uid="{97509A34-8016-4BC5-BFF8-F3E944510286}"/>
    <cellStyle name="Comma 13 5" xfId="30201" xr:uid="{E62D24EF-6188-442D-AF9D-6B04C6620420}"/>
    <cellStyle name="Comma 13 6" xfId="30179" xr:uid="{6FAC4354-5BE3-4306-96A1-52C87882458F}"/>
    <cellStyle name="Comma 14" xfId="11518" xr:uid="{828E8B1B-400D-421A-B17B-EEF3DA2938FD}"/>
    <cellStyle name="Comma 14 2" xfId="18408" xr:uid="{073315FB-6171-4707-A2BF-46143E503948}"/>
    <cellStyle name="Comma 15" xfId="11896" xr:uid="{BDFE051C-4ED2-42CB-A349-CAD41E8C3697}"/>
    <cellStyle name="Comma 15 2" xfId="21201" xr:uid="{DE1016C3-8CF2-4D88-9A23-05E4C6E97EA0}"/>
    <cellStyle name="Comma 16" xfId="13955" xr:uid="{B57A7041-0FEA-42C5-9553-033BF9B8C404}"/>
    <cellStyle name="Comma 2" xfId="321" xr:uid="{00000000-0005-0000-0000-000040010000}"/>
    <cellStyle name="Comma 2 2" xfId="322" xr:uid="{00000000-0005-0000-0000-000041010000}"/>
    <cellStyle name="Comma 2 3" xfId="30128" xr:uid="{979FA8D0-3681-4E70-BF52-9F11837C2D0C}"/>
    <cellStyle name="Comma 2 3 2" xfId="30212" xr:uid="{0C59B5C4-5165-4273-9E76-610FA03BBF3B}"/>
    <cellStyle name="Comma 2 3 3" xfId="30182" xr:uid="{D89309AF-8D20-4F60-82A7-FD767919F50F}"/>
    <cellStyle name="Comma 2 4" xfId="30129" xr:uid="{B153C62F-3C7F-4D6B-BE5B-335BA295B123}"/>
    <cellStyle name="Comma 2 5" xfId="30127" xr:uid="{F258BA92-9F38-4789-BBC6-45D1C79A8EF0}"/>
    <cellStyle name="Comma 3" xfId="323" xr:uid="{00000000-0005-0000-0000-000042010000}"/>
    <cellStyle name="Comma 3 2" xfId="324" xr:uid="{00000000-0005-0000-0000-000043010000}"/>
    <cellStyle name="Comma 3 2 2" xfId="30132" xr:uid="{4CACE96C-2298-423F-8439-F0F6CF0007E2}"/>
    <cellStyle name="Comma 3 2 3" xfId="30131" xr:uid="{52C861CA-BDC9-464E-A548-38B9BFBB440B}"/>
    <cellStyle name="Comma 3 3" xfId="30133" xr:uid="{50DF295A-4DEA-4900-82EF-17E427D9BA0B}"/>
    <cellStyle name="Comma 3 3 2" xfId="30134" xr:uid="{8C303403-D05D-45AE-9A58-0E7F013C782F}"/>
    <cellStyle name="Comma 3 3 3" xfId="30213" xr:uid="{D3D5FF1E-BFAA-44FE-A8C5-A95972565DCA}"/>
    <cellStyle name="Comma 3 3 4" xfId="30183" xr:uid="{260F2AA9-8D95-4450-976D-62122E668764}"/>
    <cellStyle name="Comma 3 4" xfId="30135" xr:uid="{2B4F7F90-3764-4589-B97E-B3FF320E2C46}"/>
    <cellStyle name="Comma 3 5" xfId="30130" xr:uid="{806582F9-2BE5-4A00-9480-4F145C1FF351}"/>
    <cellStyle name="Comma 4" xfId="325" xr:uid="{00000000-0005-0000-0000-000044010000}"/>
    <cellStyle name="Comma 4 2" xfId="326" xr:uid="{00000000-0005-0000-0000-000045010000}"/>
    <cellStyle name="Comma 4 2 2" xfId="1080" xr:uid="{00000000-0005-0000-0000-000060040000}"/>
    <cellStyle name="Comma 4 2 2 2" xfId="26829" xr:uid="{E330CE53-D6A0-4D3C-BA7C-DBB4C17026BF}"/>
    <cellStyle name="Comma 4 2 2 3" xfId="24466" xr:uid="{399D4DDE-F6EA-4417-9126-AA045B665AFC}"/>
    <cellStyle name="Comma 4 2 3" xfId="1081" xr:uid="{00000000-0005-0000-0000-000061040000}"/>
    <cellStyle name="Comma 4 2 4" xfId="1082" xr:uid="{00000000-0005-0000-0000-000062040000}"/>
    <cellStyle name="Comma 4 2 5" xfId="1079" xr:uid="{00000000-0005-0000-0000-00005F040000}"/>
    <cellStyle name="Comma 4 3" xfId="327" xr:uid="{00000000-0005-0000-0000-000046010000}"/>
    <cellStyle name="Comma 4 4" xfId="1083" xr:uid="{00000000-0005-0000-0000-000063040000}"/>
    <cellStyle name="Comma 4 4 10" xfId="29096" xr:uid="{7932FFC8-AB27-4E21-9B34-09EEB6CF3328}"/>
    <cellStyle name="Comma 4 4 11" xfId="15676" xr:uid="{70D82162-2980-4F17-9044-5577ACA441D3}"/>
    <cellStyle name="Comma 4 4 2" xfId="1084" xr:uid="{00000000-0005-0000-0000-000064040000}"/>
    <cellStyle name="Comma 4 4 2 2" xfId="1085" xr:uid="{00000000-0005-0000-0000-000065040000}"/>
    <cellStyle name="Comma 4 4 2 3" xfId="1086" xr:uid="{00000000-0005-0000-0000-000066040000}"/>
    <cellStyle name="Comma 4 4 2 4" xfId="1087" xr:uid="{00000000-0005-0000-0000-000067040000}"/>
    <cellStyle name="Comma 4 4 2 5" xfId="4016" xr:uid="{E05361DA-0A68-47E1-874A-C3E35EA13072}"/>
    <cellStyle name="Comma 4 4 2 5 2" xfId="18413" xr:uid="{DDCA4522-35BA-406C-A1AA-B34D22C9069F}"/>
    <cellStyle name="Comma 4 4 2 6" xfId="11901" xr:uid="{BDC56EE0-636B-4070-9831-F1A2DED45022}"/>
    <cellStyle name="Comma 4 4 2 6 2" xfId="21206" xr:uid="{4AC4CC16-638A-4A6C-A3AB-2FB708F68CFD}"/>
    <cellStyle name="Comma 4 4 2 7" xfId="24934" xr:uid="{E554D773-0559-4F26-A943-664D9CB61F78}"/>
    <cellStyle name="Comma 4 4 2 8" xfId="15677" xr:uid="{17600689-F399-4F90-BA16-6D68BF8CB590}"/>
    <cellStyle name="Comma 4 4 3" xfId="1088" xr:uid="{00000000-0005-0000-0000-000068040000}"/>
    <cellStyle name="Comma 4 4 4" xfId="1089" xr:uid="{00000000-0005-0000-0000-000069040000}"/>
    <cellStyle name="Comma 4 4 5" xfId="1090" xr:uid="{00000000-0005-0000-0000-00006A040000}"/>
    <cellStyle name="Comma 4 4 6" xfId="4015" xr:uid="{039B9DAD-625C-4683-963F-D3591B5618F2}"/>
    <cellStyle name="Comma 4 4 6 2" xfId="18412" xr:uid="{4965161E-833A-4626-9C34-7729D5749936}"/>
    <cellStyle name="Comma 4 4 7" xfId="11900" xr:uid="{03FA2BB7-576B-475E-9A36-F841F051B23B}"/>
    <cellStyle name="Comma 4 4 7 2" xfId="21205" xr:uid="{AC2C7888-BB15-4952-94EC-98FA7A0A1D87}"/>
    <cellStyle name="Comma 4 4 8" xfId="26579" xr:uid="{4E4EE1D0-6602-4A4C-8CCF-739C81A35BB8}"/>
    <cellStyle name="Comma 4 4 9" xfId="24674" xr:uid="{212A8BAF-375E-43AC-A905-D6BBA571B866}"/>
    <cellStyle name="Comma 4 5" xfId="1091" xr:uid="{00000000-0005-0000-0000-00006B040000}"/>
    <cellStyle name="Comma 4 5 2" xfId="1092" xr:uid="{00000000-0005-0000-0000-00006C040000}"/>
    <cellStyle name="Comma 4 5 3" xfId="1093" xr:uid="{00000000-0005-0000-0000-00006D040000}"/>
    <cellStyle name="Comma 4 5 4" xfId="1094" xr:uid="{00000000-0005-0000-0000-00006E040000}"/>
    <cellStyle name="Comma 4 5 5" xfId="4017" xr:uid="{B02E5170-9619-44F6-A4C9-4E3055BAF7BE}"/>
    <cellStyle name="Comma 4 5 5 2" xfId="18414" xr:uid="{265642F5-D457-4D88-BC7D-367594005FA9}"/>
    <cellStyle name="Comma 4 5 6" xfId="11902" xr:uid="{A5CD6EB5-CAA5-4F11-BBD8-3672C9F02BB8}"/>
    <cellStyle name="Comma 4 5 6 2" xfId="21207" xr:uid="{0C53F61D-6292-417D-B556-5446C1B5674B}"/>
    <cellStyle name="Comma 4 5 7" xfId="26595" xr:uid="{6B01366A-350C-403D-81A4-8F498369BDF0}"/>
    <cellStyle name="Comma 4 5 8" xfId="15678" xr:uid="{F4DAC30D-AF36-43BE-B6CA-5C99653450B7}"/>
    <cellStyle name="Comma 4 6" xfId="1095" xr:uid="{00000000-0005-0000-0000-00006F040000}"/>
    <cellStyle name="Comma 4 7" xfId="30136" xr:uid="{19AFD72D-2DE1-4DCF-954F-BDB36BA13092}"/>
    <cellStyle name="Comma 5" xfId="328" xr:uid="{00000000-0005-0000-0000-000047010000}"/>
    <cellStyle name="Comma 5 10" xfId="329" xr:uid="{00000000-0005-0000-0000-000048010000}"/>
    <cellStyle name="Comma 5 10 10" xfId="14072" xr:uid="{D8801539-4D20-4A7C-AF9E-4397D3AE19CB}"/>
    <cellStyle name="Comma 5 10 2" xfId="1097" xr:uid="{00000000-0005-0000-0000-000071040000}"/>
    <cellStyle name="Comma 5 10 2 2" xfId="1098" xr:uid="{00000000-0005-0000-0000-000072040000}"/>
    <cellStyle name="Comma 5 10 2 2 2" xfId="4260" xr:uid="{993200BD-D016-444C-B271-FD055018D425}"/>
    <cellStyle name="Comma 5 10 2 2 2 2" xfId="7168" xr:uid="{A8056B9C-AD2A-4F4D-BE5A-FEA2BD4069EB}"/>
    <cellStyle name="Comma 5 10 2 2 2 2 2" xfId="19872" xr:uid="{F416BBFB-0C97-4ADA-AB4A-CF1C4E845A2B}"/>
    <cellStyle name="Comma 5 10 2 2 3" xfId="12888" xr:uid="{477DDB41-F83D-4640-AB32-8FC258CE9670}"/>
    <cellStyle name="Comma 5 10 2 2 3 2" xfId="22701" xr:uid="{9348A24D-1468-4EEF-BA9E-A397AD9B1FA3}"/>
    <cellStyle name="Comma 5 10 2 2 4" xfId="24381" xr:uid="{09342595-9D7E-4CD2-95E4-01808CE33A0C}"/>
    <cellStyle name="Comma 5 10 2 2 5" xfId="28935" xr:uid="{E4869816-5E30-4E3E-960B-EA7796BE9BDB}"/>
    <cellStyle name="Comma 5 10 2 2 6" xfId="17089" xr:uid="{74798C69-AE21-413E-B842-18E9A1B83732}"/>
    <cellStyle name="Comma 5 10 2 3" xfId="1099" xr:uid="{00000000-0005-0000-0000-000073040000}"/>
    <cellStyle name="Comma 5 10 2 3 2" xfId="27951" xr:uid="{390935AC-05C3-48BE-AAD0-5BAA6A93DCF8}"/>
    <cellStyle name="Comma 5 10 2 3 3" xfId="27246" xr:uid="{323D5352-216C-4507-8230-285B5F871613}"/>
    <cellStyle name="Comma 5 10 2 4" xfId="7167" xr:uid="{0F61E2D5-D632-4643-993E-D952DC95880E}"/>
    <cellStyle name="Comma 5 10 2 5" xfId="6475" xr:uid="{FB956894-72BD-400E-8B6D-9495C201854E}"/>
    <cellStyle name="Comma 5 10 2 5 2" xfId="26857" xr:uid="{C12E682E-E2F4-4842-8F25-C3BDB5BBDE31}"/>
    <cellStyle name="Comma 5 10 2 6" xfId="9252" xr:uid="{5BE438CE-214E-4BBA-90B1-0F60F36A379D}"/>
    <cellStyle name="Comma 5 10 2 7" xfId="15053" xr:uid="{32B7FE36-BC08-4B22-A4A8-C1810EAB375D}"/>
    <cellStyle name="Comma 5 10 3" xfId="1100" xr:uid="{00000000-0005-0000-0000-000074040000}"/>
    <cellStyle name="Comma 5 10 3 2" xfId="1101" xr:uid="{00000000-0005-0000-0000-000075040000}"/>
    <cellStyle name="Comma 5 10 3 2 2" xfId="4196" xr:uid="{32B77583-20C6-4578-AEAA-C83EA33FC15E}"/>
    <cellStyle name="Comma 5 10 3 2 2 2" xfId="7170" xr:uid="{45AD71B2-EF3D-49B7-89CD-72A289AA30C3}"/>
    <cellStyle name="Comma 5 10 3 2 2 2 2" xfId="19569" xr:uid="{876529DE-F52A-4CDC-A7F6-2500468540BA}"/>
    <cellStyle name="Comma 5 10 3 2 3" xfId="12679" xr:uid="{F785E965-CCAC-4514-A865-23BDF918CD1F}"/>
    <cellStyle name="Comma 5 10 3 2 3 2" xfId="22398" xr:uid="{81161379-00CF-44A0-9A4A-EB30373D9818}"/>
    <cellStyle name="Comma 5 10 3 2 4" xfId="16830" xr:uid="{1CB671D3-2A57-4549-A93F-CD9A31DB38D8}"/>
    <cellStyle name="Comma 5 10 3 3" xfId="1102" xr:uid="{00000000-0005-0000-0000-000076040000}"/>
    <cellStyle name="Comma 5 10 3 4" xfId="7169" xr:uid="{70DAEF8F-32E2-4FC0-AE09-A689748882E0}"/>
    <cellStyle name="Comma 5 10 3 5" xfId="6804" xr:uid="{532D7267-32D5-42D4-92FF-16CCB612E018}"/>
    <cellStyle name="Comma 5 10 3 6" xfId="9600" xr:uid="{5154C05D-2944-412A-BD0D-391AC672C845}"/>
    <cellStyle name="Comma 5 10 4" xfId="1103" xr:uid="{00000000-0005-0000-0000-000077040000}"/>
    <cellStyle name="Comma 5 10 4 2" xfId="1104" xr:uid="{00000000-0005-0000-0000-000078040000}"/>
    <cellStyle name="Comma 5 10 4 2 2" xfId="4111" xr:uid="{10384958-F07B-40F3-8ACC-680C0C612DC3}"/>
    <cellStyle name="Comma 5 10 4 2 2 2" xfId="19203" xr:uid="{B3068903-854B-4A39-8699-F86B36E11959}"/>
    <cellStyle name="Comma 5 10 4 2 2 3" xfId="30237" xr:uid="{E2DBD316-129C-4530-8F4C-27599DB5789B}"/>
    <cellStyle name="Comma 5 10 4 2 3" xfId="12368" xr:uid="{C845FD1D-3371-4B69-A49D-B4B81BE52DC9}"/>
    <cellStyle name="Comma 5 10 4 2 3 2" xfId="22008" xr:uid="{7DE3F41A-71FB-4D0C-B160-41F50B143D8F}"/>
    <cellStyle name="Comma 5 10 4 2 4" xfId="28989" xr:uid="{73129A16-8149-45D9-9F3A-44AA46AE7E79}"/>
    <cellStyle name="Comma 5 10 4 2 5" xfId="28992" xr:uid="{A284AECB-1DE2-43F8-9AA9-5FBE8376DCAA}"/>
    <cellStyle name="Comma 5 10 4 2 6" xfId="16452" xr:uid="{B9AFDD39-392A-4894-A19B-1A08A9B02C2C}"/>
    <cellStyle name="Comma 5 10 4 3" xfId="1105" xr:uid="{00000000-0005-0000-0000-000079040000}"/>
    <cellStyle name="Comma 5 10 4 4" xfId="7171" xr:uid="{2BFBE41F-18C4-4510-B659-04B33AC2EFD9}"/>
    <cellStyle name="Comma 5 10 5" xfId="1096" xr:uid="{00000000-0005-0000-0000-000070040000}"/>
    <cellStyle name="Comma 5 10 5 2" xfId="4449" xr:uid="{FF621E48-B7DF-4197-BEB0-C528EF5186D9}"/>
    <cellStyle name="Comma 5 10 5 2 2" xfId="7166" xr:uid="{13E0FF43-E579-46BB-8007-E35D392BD060}"/>
    <cellStyle name="Comma 5 10 5 2 2 2" xfId="29567" xr:uid="{9EF98E98-7B79-4ACC-BCB7-1DA5908D52C0}"/>
    <cellStyle name="Comma 5 10 5 2 3" xfId="27066" xr:uid="{AF0A9EE3-EE37-469B-A746-4649C7CD81B0}"/>
    <cellStyle name="Comma 5 10 5 2 4" xfId="20472" xr:uid="{2916FC7C-D84A-494C-9810-28EB17CB33E3}"/>
    <cellStyle name="Comma 5 10 5 3" xfId="13448" xr:uid="{D087483C-5700-4216-83AC-B94D5FC8DA4D}"/>
    <cellStyle name="Comma 5 10 5 3 2" xfId="23301" xr:uid="{F4A0448F-44C6-4836-ABA3-33F951BDC053}"/>
    <cellStyle name="Comma 5 10 5 4" xfId="26399" xr:uid="{E7F3A070-B310-4641-B8E4-B669D2FFE4F6}"/>
    <cellStyle name="Comma 5 10 5 5" xfId="17679" xr:uid="{CE9E2F46-E730-487D-ABE4-E182BFA95AA3}"/>
    <cellStyle name="Comma 5 10 6" xfId="6965" xr:uid="{C6CDDFA3-2039-43B8-8DD8-B3684BB22BCD}"/>
    <cellStyle name="Comma 5 10 6 2" xfId="9763" xr:uid="{65664A3E-5E89-4C00-AD13-E20C94A5D708}"/>
    <cellStyle name="Comma 5 10 6 3" xfId="27484" xr:uid="{EB741EEE-38BD-479F-BDAB-0A3721458224}"/>
    <cellStyle name="Comma 5 10 6 4" xfId="15680" xr:uid="{0427D468-78C8-4D1C-9AC7-F144E42F2861}"/>
    <cellStyle name="Comma 5 10 7" xfId="5992" xr:uid="{26733326-ADA6-43B3-8CD1-7559A44AD88B}"/>
    <cellStyle name="Comma 5 10 7 2" xfId="28746" xr:uid="{BFDD4037-818A-4231-B3C6-41C0C73FA3CA}"/>
    <cellStyle name="Comma 5 10 7 3" xfId="28183" xr:uid="{D85E120A-5F31-4EFD-98B1-722615E52C32}"/>
    <cellStyle name="Comma 5 10 7 4" xfId="18416" xr:uid="{00C11AA3-D3C3-4B15-8696-47ABD07B5C01}"/>
    <cellStyle name="Comma 5 10 8" xfId="8766" xr:uid="{C9650F29-9B94-4D18-B214-A37EB68529C7}"/>
    <cellStyle name="Comma 5 10 8 2" xfId="21209" xr:uid="{5466B1A7-D7A5-4265-BA24-9BFE5737E80D}"/>
    <cellStyle name="Comma 5 10 9" xfId="25121" xr:uid="{EBE74FFA-0FA5-4C5A-87FE-ECB4D7C5B98B}"/>
    <cellStyle name="Comma 5 11" xfId="330" xr:uid="{00000000-0005-0000-0000-000049010000}"/>
    <cellStyle name="Comma 5 11 10" xfId="14230" xr:uid="{70291892-2F8D-4D22-AD45-984038EA42E9}"/>
    <cellStyle name="Comma 5 11 2" xfId="1107" xr:uid="{00000000-0005-0000-0000-00007B040000}"/>
    <cellStyle name="Comma 5 11 2 2" xfId="1108" xr:uid="{00000000-0005-0000-0000-00007C040000}"/>
    <cellStyle name="Comma 5 11 2 2 2" xfId="4261" xr:uid="{E70DB3E0-845D-4F66-AAAF-28BB23E9DE4C}"/>
    <cellStyle name="Comma 5 11 2 2 2 2" xfId="7173" xr:uid="{7B3558E6-E5D3-46B5-829F-9917513E604D}"/>
    <cellStyle name="Comma 5 11 2 2 2 2 2" xfId="19873" xr:uid="{8C5A52BE-C04D-4F0F-9E33-0C0D6FC0105C}"/>
    <cellStyle name="Comma 5 11 2 2 3" xfId="12889" xr:uid="{AC58AEC1-AB85-4FD1-BD09-33B85BD50E2B}"/>
    <cellStyle name="Comma 5 11 2 2 3 2" xfId="22702" xr:uid="{C9BE3091-7A81-4452-A4B3-A3CFC640A41F}"/>
    <cellStyle name="Comma 5 11 2 2 4" xfId="27839" xr:uid="{1FAA5F03-F9E7-4C66-8878-F1A9C7D3897D}"/>
    <cellStyle name="Comma 5 11 2 2 5" xfId="27998" xr:uid="{EA14D7CD-C832-48FE-A266-B94ACC7769B3}"/>
    <cellStyle name="Comma 5 11 2 2 6" xfId="17090" xr:uid="{8B47628C-7C1D-467C-BEF3-49281FF9E3F9}"/>
    <cellStyle name="Comma 5 11 2 3" xfId="1109" xr:uid="{00000000-0005-0000-0000-00007D040000}"/>
    <cellStyle name="Comma 5 11 2 4" xfId="7172" xr:uid="{53B0FF34-C586-4F6F-BAD1-A86AA41D8ABD}"/>
    <cellStyle name="Comma 5 11 2 5" xfId="6476" xr:uid="{64C0AAB0-BD01-41CD-96B6-FFB93BF6DDA3}"/>
    <cellStyle name="Comma 5 11 2 6" xfId="9253" xr:uid="{8B4BA78A-5BB1-4752-9C9F-8D301B36ABCA}"/>
    <cellStyle name="Comma 5 11 3" xfId="1110" xr:uid="{00000000-0005-0000-0000-00007E040000}"/>
    <cellStyle name="Comma 5 11 3 2" xfId="5380" xr:uid="{3B65A2A1-4023-4FDC-9E9B-760803C06CE9}"/>
    <cellStyle name="Comma 5 11 3 2 2" xfId="7174" xr:uid="{CF4D5762-C42C-4298-A734-356497D2CDC8}"/>
    <cellStyle name="Comma 5 11 3 3" xfId="26206" xr:uid="{FD7C3A62-3A44-4FC8-8EB5-752B12C5BC78}"/>
    <cellStyle name="Comma 5 11 3 3 2" xfId="30239" xr:uid="{FAE391E8-50FF-4B04-8AD3-93CE6D775A18}"/>
    <cellStyle name="Comma 5 11 4" xfId="1111" xr:uid="{00000000-0005-0000-0000-00007F040000}"/>
    <cellStyle name="Comma 5 11 4 2" xfId="5461" xr:uid="{DD555173-87E3-4CCB-B09E-8100E3781289}"/>
    <cellStyle name="Comma 5 11 4 2 2" xfId="7175" xr:uid="{78ACFF52-C495-4E3D-B816-6FD3D8DC3A92}"/>
    <cellStyle name="Comma 5 11 4 3" xfId="26839" xr:uid="{615207EE-47CB-453C-AACC-EF4A624AAC60}"/>
    <cellStyle name="Comma 5 11 5" xfId="1106" xr:uid="{00000000-0005-0000-0000-00007A040000}"/>
    <cellStyle name="Comma 5 11 5 2" xfId="4704" xr:uid="{643B55CE-E7F0-415A-A0F1-540E0A5FD039}"/>
    <cellStyle name="Comma 5 11 5 2 2" xfId="20671" xr:uid="{DE803085-050A-4B3E-A3AD-C80B0F8B2A3A}"/>
    <cellStyle name="Comma 5 11 5 2 3" xfId="30238" xr:uid="{468C7931-9F75-46B8-96B4-DBA4E0E1EA39}"/>
    <cellStyle name="Comma 5 11 5 3" xfId="13599" xr:uid="{18B311A8-F551-4E3D-B861-3DE9098285AA}"/>
    <cellStyle name="Comma 5 11 5 3 2" xfId="23500" xr:uid="{840B6C44-B656-4E24-8EA7-7CCBEC2787E4}"/>
    <cellStyle name="Comma 5 11 5 4" xfId="27823" xr:uid="{1DCB1AF8-39B8-45A5-A6D6-FCFEA521FADD}"/>
    <cellStyle name="Comma 5 11 5 5" xfId="27064" xr:uid="{63C3ED10-E852-4327-8CF0-523C88B95D28}"/>
    <cellStyle name="Comma 5 11 5 6" xfId="17878" xr:uid="{009771F1-4AFE-4948-A687-65B7FB8CA3F7}"/>
    <cellStyle name="Comma 5 11 6" xfId="6966" xr:uid="{7EFF6EEC-0432-45B9-A236-BFB76E7E2129}"/>
    <cellStyle name="Comma 5 11 6 2" xfId="9764" xr:uid="{3906B6DC-4610-4E91-ADF0-B2A8560DADEC}"/>
    <cellStyle name="Comma 5 11 6 3" xfId="28241" xr:uid="{F14933CB-3CA6-468A-B30F-3FB4EA020FC6}"/>
    <cellStyle name="Comma 5 11 6 4" xfId="15681" xr:uid="{B1FD63C3-9CCC-443E-8264-1C073B7B6CA2}"/>
    <cellStyle name="Comma 5 11 7" xfId="5993" xr:uid="{2629AE5F-042F-4541-BA24-C2DED6DC420C}"/>
    <cellStyle name="Comma 5 11 7 2" xfId="18417" xr:uid="{F3D6FDEA-773F-4B61-8DFC-A888FD704C0A}"/>
    <cellStyle name="Comma 5 11 8" xfId="8767" xr:uid="{34C11E0D-2D6C-472C-AA51-BA3C4259E1BA}"/>
    <cellStyle name="Comma 5 11 8 2" xfId="21210" xr:uid="{A5996BE5-DF07-420F-96FE-6D1B120BD669}"/>
    <cellStyle name="Comma 5 11 9" xfId="26419" xr:uid="{7ADBD2F4-7868-4BF2-908E-B6EAA15DB2BB}"/>
    <cellStyle name="Comma 5 12" xfId="1112" xr:uid="{00000000-0005-0000-0000-000080040000}"/>
    <cellStyle name="Comma 5 12 2" xfId="1113" xr:uid="{00000000-0005-0000-0000-000081040000}"/>
    <cellStyle name="Comma 5 12 2 2" xfId="5460" xr:uid="{4575047A-75D4-423C-BA6C-1C5E06DD4AAA}"/>
    <cellStyle name="Comma 5 12 2 2 2" xfId="7177" xr:uid="{A7872680-CD8A-4CE1-BB1C-BBBEED6B1E2F}"/>
    <cellStyle name="Comma 5 12 2 3" xfId="26486" xr:uid="{C230BEDA-9095-4B9A-8027-451371CC9BC1}"/>
    <cellStyle name="Comma 5 12 2 3 2" xfId="30240" xr:uid="{5E1DD0F3-786A-4313-AD45-3F0E921F3FB1}"/>
    <cellStyle name="Comma 5 12 3" xfId="1114" xr:uid="{00000000-0005-0000-0000-000082040000}"/>
    <cellStyle name="Comma 5 12 3 2" xfId="24590" xr:uid="{CBB2537F-9BF2-4449-97C3-1DA58D77CF88}"/>
    <cellStyle name="Comma 5 12 3 3" xfId="25587" xr:uid="{EFC7DAA3-AF16-4DDD-BAB9-AC669040890F}"/>
    <cellStyle name="Comma 5 12 4" xfId="1115" xr:uid="{00000000-0005-0000-0000-000083040000}"/>
    <cellStyle name="Comma 5 12 4 2" xfId="30241" xr:uid="{E12AD2E4-C676-4B99-9BD6-B66FDE14202A}"/>
    <cellStyle name="Comma 5 12 4 3" xfId="30228" xr:uid="{4DF9EF41-557E-4A70-9DD6-A74D7461EB9C}"/>
    <cellStyle name="Comma 5 12 5" xfId="4018" xr:uid="{F8D0A760-FFB0-43D6-8F55-4887E97C34B2}"/>
    <cellStyle name="Comma 5 12 5 2" xfId="7176" xr:uid="{EE6E1414-5D1B-4C21-AA16-4B80BC04DE90}"/>
    <cellStyle name="Comma 5 12 5 2 2" xfId="15682" xr:uid="{A64E7D5D-D893-4C57-82F1-0D5289400C67}"/>
    <cellStyle name="Comma 5 12 6" xfId="5991" xr:uid="{28218C37-B2DF-4253-9C1C-AA0DEC63C59C}"/>
    <cellStyle name="Comma 5 12 6 2" xfId="18418" xr:uid="{E138A7CB-25B1-4FA3-A16A-B36211E2D2E2}"/>
    <cellStyle name="Comma 5 12 7" xfId="8765" xr:uid="{D6DF1A1A-5A29-4101-AE3D-B1552BAF535E}"/>
    <cellStyle name="Comma 5 12 7 2" xfId="21211" xr:uid="{69503BF7-4F88-4476-94A3-69BE80134D5C}"/>
    <cellStyle name="Comma 5 12 8" xfId="25963" xr:uid="{BFEA9072-A38E-4353-A1D5-16AADF78C743}"/>
    <cellStyle name="Comma 5 12 9" xfId="14920" xr:uid="{83E8F92C-A73D-4D04-A26D-A10051B7FD31}"/>
    <cellStyle name="Comma 5 13" xfId="1116" xr:uid="{00000000-0005-0000-0000-000084040000}"/>
    <cellStyle name="Comma 5 13 2" xfId="1117" xr:uid="{00000000-0005-0000-0000-000085040000}"/>
    <cellStyle name="Comma 5 13 2 2" xfId="4143" xr:uid="{AA3F871E-6C8C-49F3-8B28-52F18AA8A7CD}"/>
    <cellStyle name="Comma 5 13 2 2 2" xfId="7179" xr:uid="{2CBB067B-EE72-40D3-986B-B0AB696C5302}"/>
    <cellStyle name="Comma 5 13 2 2 2 2" xfId="19336" xr:uid="{542FBA5A-6D55-4833-83D1-B91B36863785}"/>
    <cellStyle name="Comma 5 13 2 3" xfId="12456" xr:uid="{42D019D6-7D0C-43CE-B383-301FDE1BA841}"/>
    <cellStyle name="Comma 5 13 2 3 2" xfId="22164" xr:uid="{65337B84-A083-4206-9A23-A74F25A4E4C2}"/>
    <cellStyle name="Comma 5 13 2 3 3" xfId="30242" xr:uid="{5CB290F8-D61D-4CDB-B5AC-BDD1FBC23448}"/>
    <cellStyle name="Comma 5 13 2 4" xfId="28546" xr:uid="{F8BD65F2-F106-4A4C-A7D0-C7BE7A8F60FE}"/>
    <cellStyle name="Comma 5 13 2 5" xfId="27557" xr:uid="{3403BEE8-99F2-47E2-81BA-304477B1E108}"/>
    <cellStyle name="Comma 5 13 2 6" xfId="16607" xr:uid="{806FE65C-0013-4602-ACAD-CBD706E5A0AF}"/>
    <cellStyle name="Comma 5 13 3" xfId="1118" xr:uid="{00000000-0005-0000-0000-000086040000}"/>
    <cellStyle name="Comma 5 13 3 2" xfId="30243" xr:uid="{D024253B-ED48-4A0C-BCE0-E0F99042C0B8}"/>
    <cellStyle name="Comma 5 13 3 3" xfId="30227" xr:uid="{E91E0BE9-2DBF-497C-AD44-1D7A8C6E3B6D}"/>
    <cellStyle name="Comma 5 13 4" xfId="7178" xr:uid="{4379B228-6F11-435C-8266-8C471DEEB5D4}"/>
    <cellStyle name="Comma 5 13 5" xfId="6474" xr:uid="{C5A573D5-B95E-4AE6-8FDE-781398B08F4C}"/>
    <cellStyle name="Comma 5 13 6" xfId="9251" xr:uid="{5E2C5A6F-DE88-4A54-A36D-6B1616F59B62}"/>
    <cellStyle name="Comma 5 14" xfId="1119" xr:uid="{00000000-0005-0000-0000-000087040000}"/>
    <cellStyle name="Comma 5 14 2" xfId="4087" xr:uid="{0A28F597-6FEB-424E-963F-FC120EA75D98}"/>
    <cellStyle name="Comma 5 14 2 2" xfId="7180" xr:uid="{57A86CB2-9D17-4A1B-A2D9-C4C622B92BDC}"/>
    <cellStyle name="Comma 5 14 2 2 2" xfId="28452" xr:uid="{2B68C68F-40C3-464A-8EC2-806ACC2F1678}"/>
    <cellStyle name="Comma 5 14 2 3" xfId="28951" xr:uid="{7CDE4ACF-A961-4E0C-92B4-B0757C33C353}"/>
    <cellStyle name="Comma 5 14 2 4" xfId="19097" xr:uid="{5AE67602-2460-4E3B-9765-D04EF1C6950A}"/>
    <cellStyle name="Comma 5 14 3" xfId="6788" xr:uid="{16B7BAA1-C90A-4D6B-B29E-CE2265BE155E}"/>
    <cellStyle name="Comma 5 14 3 2" xfId="21893" xr:uid="{87343580-62BE-4F91-8221-CC1FFE515C46}"/>
    <cellStyle name="Comma 5 14 3 3" xfId="30244" xr:uid="{905F4557-753E-44BE-9A9F-D6EA89E9DD67}"/>
    <cellStyle name="Comma 5 14 4" xfId="9584" xr:uid="{D28B3673-A63D-452F-AD25-F899B81FAD4F}"/>
    <cellStyle name="Comma 5 14 5" xfId="16337" xr:uid="{43C3445F-851C-40DA-A802-D3BE8CFB7DDD}"/>
    <cellStyle name="Comma 5 15" xfId="4375" xr:uid="{5DC51E44-BF03-4C8E-A76F-073F9260BAF4}"/>
    <cellStyle name="Comma 5 15 2" xfId="6964" xr:uid="{3E6195E4-BAD8-49BB-A029-84F21B7F365B}"/>
    <cellStyle name="Comma 5 15 2 2" xfId="20399" xr:uid="{AC0E6D04-0AAE-43D9-BA36-0A6B7D3D81BE}"/>
    <cellStyle name="Comma 5 15 3" xfId="9762" xr:uid="{A1C28430-0B34-423B-B937-B7A37F41E8EE}"/>
    <cellStyle name="Comma 5 15 3 2" xfId="23228" xr:uid="{C6D00CDC-E70C-4BD1-BAD4-459A151E91C9}"/>
    <cellStyle name="Comma 5 15 4" xfId="24904" xr:uid="{BAF191BA-4FF6-4C39-9042-3B5A8EBBEAD0}"/>
    <cellStyle name="Comma 5 15 5" xfId="28259" xr:uid="{8BC70AF9-B2EE-4DF4-8296-D17197C76B17}"/>
    <cellStyle name="Comma 5 15 6" xfId="17606" xr:uid="{3F0A04D9-DD88-4FB8-98AC-106B3D38231F}"/>
    <cellStyle name="Comma 5 16" xfId="5445" xr:uid="{BD481E24-C26A-4BB0-A5DC-F85A231D7A3F}"/>
    <cellStyle name="Comma 5 16 2" xfId="15679" xr:uid="{19C43045-1AA2-457C-9EC2-2F0E5637DE1B}"/>
    <cellStyle name="Comma 5 17" xfId="5902" xr:uid="{A666428C-9AE8-4D2C-9E64-E4C714F17DA5}"/>
    <cellStyle name="Comma 5 17 2" xfId="18415" xr:uid="{82A4B141-0FB4-4785-83E2-425B1583BD0C}"/>
    <cellStyle name="Comma 5 18" xfId="8642" xr:uid="{B8FCC101-3155-4E58-A8A9-7ECC5C20BD08}"/>
    <cellStyle name="Comma 5 18 2" xfId="21208" xr:uid="{E4205DF3-371F-4668-A031-2D59E4053195}"/>
    <cellStyle name="Comma 5 19" xfId="25830" xr:uid="{19DE09D2-BD6C-4FFC-BB81-991EAAF4BA46}"/>
    <cellStyle name="Comma 5 2" xfId="331" xr:uid="{00000000-0005-0000-0000-00004A010000}"/>
    <cellStyle name="Comma 5 2 10" xfId="5912" xr:uid="{7FF51F96-1A10-48F3-BA34-2DCA92C9341C}"/>
    <cellStyle name="Comma 5 2 11" xfId="8652" xr:uid="{9D956B06-00C9-4BCE-A54C-D37EBC3C7AA1}"/>
    <cellStyle name="Comma 5 2 2" xfId="332" xr:uid="{00000000-0005-0000-0000-00004B010000}"/>
    <cellStyle name="Comma 5 2 2 2" xfId="1121" xr:uid="{00000000-0005-0000-0000-000089040000}"/>
    <cellStyle name="Comma 5 2 2 2 2" xfId="5562" xr:uid="{615B174B-AA47-4B6A-80D8-F4D2294A32F5}"/>
    <cellStyle name="Comma 5 2 2 2 2 2" xfId="7182" xr:uid="{35E3395A-2493-4793-B366-36AADF7FBE27}"/>
    <cellStyle name="Comma 5 2 2 2 3" xfId="5426" xr:uid="{F95D21F1-8C10-499D-8E71-978629F78B39}"/>
    <cellStyle name="Comma 5 2 2 2 3 2" xfId="30245" xr:uid="{88BD34FC-E224-463B-AC99-E2905A63C9D8}"/>
    <cellStyle name="Comma 5 2 2 2 4" xfId="9254" xr:uid="{626E5BA9-4DAC-4BAC-BDCE-80D82EBD4728}"/>
    <cellStyle name="Comma 5 2 2 3" xfId="1122" xr:uid="{00000000-0005-0000-0000-00008A040000}"/>
    <cellStyle name="Comma 5 2 2 3 2" xfId="5863" xr:uid="{BDD7CF88-6143-41FA-80D6-D07D0CA40050}"/>
    <cellStyle name="Comma 5 2 2 3 2 2" xfId="7183" xr:uid="{F5457CD9-ED90-4959-B0FF-096E477DDD07}"/>
    <cellStyle name="Comma 5 2 2 3 3" xfId="5443" xr:uid="{F7391578-54EC-4870-8EB9-A291AD68CE26}"/>
    <cellStyle name="Comma 5 2 2 3 3 2" xfId="30246" xr:uid="{BD59505E-2467-4A30-AFCA-624BB6213C42}"/>
    <cellStyle name="Comma 5 2 2 3 4" xfId="9758" xr:uid="{420EBA13-22A4-4FDD-BF58-FFBAA0E11470}"/>
    <cellStyle name="Comma 5 2 2 4" xfId="1123" xr:uid="{00000000-0005-0000-0000-00008B040000}"/>
    <cellStyle name="Comma 5 2 2 4 2" xfId="5382" xr:uid="{CCC78CC9-C293-47E1-99B9-97B258AE09A8}"/>
    <cellStyle name="Comma 5 2 2 4 2 2" xfId="7184" xr:uid="{2DE6394F-7CF7-4630-BEF5-94F8653C81D5}"/>
    <cellStyle name="Comma 5 2 2 4 3" xfId="30247" xr:uid="{0A027ED8-336E-4A8E-ACCA-DA919A9AAEBA}"/>
    <cellStyle name="Comma 5 2 2 5" xfId="1120" xr:uid="{00000000-0005-0000-0000-000088040000}"/>
    <cellStyle name="Comma 5 2 2 5 2" xfId="5462" xr:uid="{A7DA3CC4-7316-4170-BCD2-56C888382099}"/>
    <cellStyle name="Comma 5 2 2 5 2 2" xfId="7181" xr:uid="{D32122C7-B061-4DCE-89ED-24732A5143B4}"/>
    <cellStyle name="Comma 5 2 2 6" xfId="6967" xr:uid="{FE82C551-CDCF-4843-A2DF-D18D5C422292}"/>
    <cellStyle name="Comma 5 2 2 6 2" xfId="9765" xr:uid="{5513C4BB-CDE5-4D09-A0DE-0719041E828D}"/>
    <cellStyle name="Comma 5 2 2 7" xfId="5994" xr:uid="{32692A6D-10A9-4977-B1D8-D6730044046D}"/>
    <cellStyle name="Comma 5 2 2 8" xfId="8768" xr:uid="{72711A23-0D76-4276-A09F-260B6F247AE5}"/>
    <cellStyle name="Comma 5 2 2 9" xfId="30138" xr:uid="{918149FB-1B80-4B6B-BA9B-864E187DA17B}"/>
    <cellStyle name="Comma 5 2 3" xfId="333" xr:uid="{00000000-0005-0000-0000-00004C010000}"/>
    <cellStyle name="Comma 5 2 3 2" xfId="30139" xr:uid="{A81CB286-E8B5-4103-9B4D-3EE76BD48C66}"/>
    <cellStyle name="Comma 5 2 4" xfId="334" xr:uid="{00000000-0005-0000-0000-00004D010000}"/>
    <cellStyle name="Comma 5 2 4 2" xfId="1124" xr:uid="{00000000-0005-0000-0000-00008C040000}"/>
    <cellStyle name="Comma 5 2 4 2 2" xfId="5563" xr:uid="{2DF452EA-36AE-4322-8953-1E4574C93E8B}"/>
    <cellStyle name="Comma 5 2 4 2 2 2" xfId="7185" xr:uid="{4905EA35-6D7E-41C2-B448-28967BE1A817}"/>
    <cellStyle name="Comma 5 2 4 2 3" xfId="5427" xr:uid="{DE9EC346-1A09-4B73-AC00-7A300EE6049F}"/>
    <cellStyle name="Comma 5 2 4 2 3 2" xfId="30248" xr:uid="{186C0C5B-BF04-4C16-B695-A3BF93E957C2}"/>
    <cellStyle name="Comma 5 2 4 2 4" xfId="9255" xr:uid="{A8F0CA20-9CDF-445F-9513-FDD6D0DFB470}"/>
    <cellStyle name="Comma 5 2 4 3" xfId="5383" xr:uid="{DFCEA0FB-7753-4220-9973-AEAE101039CA}"/>
    <cellStyle name="Comma 5 2 4 3 2" xfId="6968" xr:uid="{258540B1-05D8-43F7-BDFE-4406033F6E60}"/>
    <cellStyle name="Comma 5 2 4 3 3" xfId="9766" xr:uid="{E64BFC47-0566-43FF-BE00-A8553C5225EA}"/>
    <cellStyle name="Comma 5 2 4 4" xfId="5463" xr:uid="{8A7207C6-8F9D-41D9-93C7-2F9FBDD44E1F}"/>
    <cellStyle name="Comma 5 2 4 5" xfId="5995" xr:uid="{C2D9B061-535E-4CEF-BC7E-1B101F5131F3}"/>
    <cellStyle name="Comma 5 2 4 6" xfId="8769" xr:uid="{7044DB82-7B97-44EC-B72D-A3406C346869}"/>
    <cellStyle name="Comma 5 2 4 7" xfId="30137" xr:uid="{02E80A32-6CBE-4E99-8B33-D93BCD5928F4}"/>
    <cellStyle name="Comma 5 2 5" xfId="335" xr:uid="{00000000-0005-0000-0000-00004E010000}"/>
    <cellStyle name="Comma 5 2 5 2" xfId="1125" xr:uid="{00000000-0005-0000-0000-00008D040000}"/>
    <cellStyle name="Comma 5 2 5 2 2" xfId="5564" xr:uid="{4250BD20-2F43-42F9-8E23-B1ECA4AEE41F}"/>
    <cellStyle name="Comma 5 2 5 2 2 2" xfId="7186" xr:uid="{A06010DE-CC7C-419F-83E8-77B05C40B0A0}"/>
    <cellStyle name="Comma 5 2 5 2 3" xfId="5428" xr:uid="{D6508C01-DF86-48AF-A14F-6B988705EDB5}"/>
    <cellStyle name="Comma 5 2 5 2 3 2" xfId="30249" xr:uid="{0606CA03-F816-4F23-99E3-F405CF255F4B}"/>
    <cellStyle name="Comma 5 2 5 2 4" xfId="9256" xr:uid="{9B67CAB5-7A52-44E3-BF1D-CED3F3DF5984}"/>
    <cellStyle name="Comma 5 2 5 3" xfId="5464" xr:uid="{5788A9DA-C957-40D0-82E7-1DE5CCA6480F}"/>
    <cellStyle name="Comma 5 2 5 3 2" xfId="6969" xr:uid="{82348B9A-EFE2-4C18-A828-C85C5267E707}"/>
    <cellStyle name="Comma 5 2 5 3 3" xfId="9767" xr:uid="{8B825D80-885B-47B6-AF10-FB7F06D85A00}"/>
    <cellStyle name="Comma 5 2 5 4" xfId="5996" xr:uid="{0C85E004-BA14-49BF-8C45-18E38C805703}"/>
    <cellStyle name="Comma 5 2 5 5" xfId="8770" xr:uid="{40F1994C-EFEF-4B97-97E3-005F5E0AA589}"/>
    <cellStyle name="Comma 5 2 6" xfId="5381" xr:uid="{1A00433D-186F-4230-88EC-30E01FB25B5E}"/>
    <cellStyle name="Comma 5 2 7" xfId="5439" xr:uid="{E95E1215-9D9F-43C1-AA34-02BF8D3104A3}"/>
    <cellStyle name="Comma 5 2 7 2" xfId="5726" xr:uid="{15830D48-6816-45DD-98A5-A58FDA7FD90C}"/>
    <cellStyle name="Comma 5 2 7 3" xfId="6795" xr:uid="{06D6A809-716B-4B2F-B16A-18AA5D50D6AB}"/>
    <cellStyle name="Comma 5 2 7 4" xfId="9591" xr:uid="{34F66A6C-B2B0-48F6-A647-A7615BC8FEF9}"/>
    <cellStyle name="Comma 5 2 8" xfId="5378" xr:uid="{9A6016E9-8A4D-44F3-9D26-E282F9CB1A64}"/>
    <cellStyle name="Comma 5 2 8 2" xfId="30233" xr:uid="{624AA707-3925-450B-A37D-7234D359CBAD}"/>
    <cellStyle name="Comma 5 2 9" xfId="5453" xr:uid="{57C99CFD-CA1B-41A1-A8A4-FAEAC9D415A0}"/>
    <cellStyle name="Comma 5 20" xfId="13956" xr:uid="{114428DA-74DF-49E7-908A-62529347FB1A}"/>
    <cellStyle name="Comma 5 3" xfId="336" xr:uid="{00000000-0005-0000-0000-00004F010000}"/>
    <cellStyle name="Comma 5 3 10" xfId="6970" xr:uid="{570ACFDB-473D-4053-8A90-0B2FFC34FE43}"/>
    <cellStyle name="Comma 5 3 10 2" xfId="9768" xr:uid="{92229256-EF31-4EA3-898D-73D5C10BEF42}"/>
    <cellStyle name="Comma 5 3 11" xfId="5997" xr:uid="{32F14875-C9CF-4C16-83A2-05D0B5FF661D}"/>
    <cellStyle name="Comma 5 3 11 2" xfId="18419" xr:uid="{BD0E79D5-8A1D-4810-9F94-5C4336B7A8F6}"/>
    <cellStyle name="Comma 5 3 12" xfId="8771" xr:uid="{09D0CB08-C030-4EBC-BBBE-DBEDE1F3BA32}"/>
    <cellStyle name="Comma 5 3 12 2" xfId="21212" xr:uid="{D7F57208-3E6D-4580-9630-4861AD76BC07}"/>
    <cellStyle name="Comma 5 3 13" xfId="26405" xr:uid="{8FEFFBD5-6478-4A39-BEE5-D3D060864B37}"/>
    <cellStyle name="Comma 5 3 14" xfId="13981" xr:uid="{8EFC2F9F-1E08-4D19-9B90-02EA2B78BB4F}"/>
    <cellStyle name="Comma 5 3 2" xfId="337" xr:uid="{00000000-0005-0000-0000-000050010000}"/>
    <cellStyle name="Comma 5 3 2 10" xfId="5998" xr:uid="{352D2826-7114-4649-8056-6777CB6688EA}"/>
    <cellStyle name="Comma 5 3 2 10 2" xfId="18420" xr:uid="{D1089A01-E184-491D-B6F1-81E282D40B6C}"/>
    <cellStyle name="Comma 5 3 2 11" xfId="8772" xr:uid="{747A411D-90AB-4A62-B84C-9D41777B1C12}"/>
    <cellStyle name="Comma 5 3 2 11 2" xfId="21213" xr:uid="{FCD2E191-E363-454D-8988-622E8B4A3C26}"/>
    <cellStyle name="Comma 5 3 2 12" xfId="25172" xr:uid="{5F9A317F-A2C4-44F9-93E9-B8856B46A7D0}"/>
    <cellStyle name="Comma 5 3 2 13" xfId="14041" xr:uid="{89DA17BA-6BE8-457D-A367-A7CAFE7DD5CC}"/>
    <cellStyle name="Comma 5 3 2 2" xfId="1128" xr:uid="{00000000-0005-0000-0000-000090040000}"/>
    <cellStyle name="Comma 5 3 2 2 10" xfId="14602" xr:uid="{E0C4D35E-F48B-4F73-A161-D1EB25AE02F2}"/>
    <cellStyle name="Comma 5 3 2 2 2" xfId="1129" xr:uid="{00000000-0005-0000-0000-000091040000}"/>
    <cellStyle name="Comma 5 3 2 2 2 2" xfId="1130" xr:uid="{00000000-0005-0000-0000-000092040000}"/>
    <cellStyle name="Comma 5 3 2 2 2 2 2" xfId="4264" xr:uid="{7A113CF7-D7A2-4E50-B355-B8B30BA92990}"/>
    <cellStyle name="Comma 5 3 2 2 2 2 2 2" xfId="7189" xr:uid="{3D80FB0E-5DDA-4179-9739-917B6C9FA6A2}"/>
    <cellStyle name="Comma 5 3 2 2 2 2 2 3" xfId="26903" xr:uid="{C3810471-A4DD-40BA-A034-F443C8B4DA65}"/>
    <cellStyle name="Comma 5 3 2 2 2 2 2 4" xfId="17093" xr:uid="{BA3F3CA9-9ECB-49E1-A683-6B290516F06E}"/>
    <cellStyle name="Comma 5 3 2 2 2 2 3" xfId="11612" xr:uid="{A9F53931-42EF-478A-A802-ABC8862BAD33}"/>
    <cellStyle name="Comma 5 3 2 2 2 2 3 2" xfId="29381" xr:uid="{EABDC52D-6874-42D9-8741-2B3B692AC2CD}"/>
    <cellStyle name="Comma 5 3 2 2 2 2 3 3" xfId="28089" xr:uid="{63832EB1-8AC4-4B00-BAB2-45EEE464807C}"/>
    <cellStyle name="Comma 5 3 2 2 2 2 3 4" xfId="19876" xr:uid="{78E40563-97B7-4E25-8D53-29BD41C51E5D}"/>
    <cellStyle name="Comma 5 3 2 2 2 2 4" xfId="12892" xr:uid="{38E04528-A2F6-4BEE-BCF4-308A46F22F45}"/>
    <cellStyle name="Comma 5 3 2 2 2 2 4 2" xfId="22705" xr:uid="{8DF902DB-A05D-4243-BCD0-382A335CEA0E}"/>
    <cellStyle name="Comma 5 3 2 2 2 2 5" xfId="25533" xr:uid="{1C10125D-AF55-45C1-BB3D-434771FED377}"/>
    <cellStyle name="Comma 5 3 2 2 2 2 6" xfId="15056" xr:uid="{C5F1029D-F8FB-4BFD-990D-4DBB0E2F213D}"/>
    <cellStyle name="Comma 5 3 2 2 2 3" xfId="1131" xr:uid="{00000000-0005-0000-0000-000093040000}"/>
    <cellStyle name="Comma 5 3 2 2 2 3 2" xfId="4199" xr:uid="{DB4F9A63-99F2-49E6-B657-765D435E0D6D}"/>
    <cellStyle name="Comma 5 3 2 2 2 3 2 2" xfId="28351" xr:uid="{427D0FB8-B664-4F8B-B7B3-1F788FBB6F48}"/>
    <cellStyle name="Comma 5 3 2 2 2 3 2 3" xfId="28594" xr:uid="{4614E2C7-7195-4499-80F5-A27EAF619D62}"/>
    <cellStyle name="Comma 5 3 2 2 2 3 2 4" xfId="19572" xr:uid="{871592BD-61AB-4D22-B050-BAEE4432B612}"/>
    <cellStyle name="Comma 5 3 2 2 2 3 3" xfId="12682" xr:uid="{ED9EB78D-CA98-4330-AB61-79A1E436396D}"/>
    <cellStyle name="Comma 5 3 2 2 2 3 3 2" xfId="22401" xr:uid="{55070234-39E1-411F-81EE-561B16C1085F}"/>
    <cellStyle name="Comma 5 3 2 2 2 3 4" xfId="25934" xr:uid="{421A3619-5A20-4EF4-B800-43A42154CF54}"/>
    <cellStyle name="Comma 5 3 2 2 2 3 5" xfId="16833" xr:uid="{717F2E4C-0441-4198-B6DF-90A076206F03}"/>
    <cellStyle name="Comma 5 3 2 2 2 4" xfId="1132" xr:uid="{00000000-0005-0000-0000-000094040000}"/>
    <cellStyle name="Comma 5 3 2 2 2 5" xfId="4838" xr:uid="{EF0D78BF-D10E-4314-B9D9-8599F0607110}"/>
    <cellStyle name="Comma 5 3 2 2 2 5 2" xfId="7188" xr:uid="{0748B202-59A7-4F1F-BB86-E6531C741B9C}"/>
    <cellStyle name="Comma 5 3 2 2 2 5 2 2" xfId="20805" xr:uid="{1FAB92E2-122F-4458-B985-BBE5159378DA}"/>
    <cellStyle name="Comma 5 3 2 2 2 5 2 3" xfId="11751" xr:uid="{ED9582E4-4225-4EB1-BA6B-149B04AA17A6}"/>
    <cellStyle name="Comma 5 3 2 2 2 5 3" xfId="13697" xr:uid="{2739EC1A-FA41-4FA8-945E-09B1DD573334}"/>
    <cellStyle name="Comma 5 3 2 2 2 5 3 2" xfId="23634" xr:uid="{589B03B5-A85B-4464-AD7C-288670EE384E}"/>
    <cellStyle name="Comma 5 3 2 2 2 5 4" xfId="18012" xr:uid="{21850A69-89B4-4BE9-B760-EB4C08C5C6DA}"/>
    <cellStyle name="Comma 5 3 2 2 2 6" xfId="5967" xr:uid="{F48129F5-342B-461C-9469-5E0FF188B813}"/>
    <cellStyle name="Comma 5 3 2 2 2 6 2" xfId="11449" xr:uid="{78471AF5-948E-44F5-9183-9872B457F624}"/>
    <cellStyle name="Comma 5 3 2 2 2 7" xfId="8714" xr:uid="{3296A2BB-6D93-43C9-BBD0-AD2DF9365F2C}"/>
    <cellStyle name="Comma 5 3 2 2 2 8" xfId="14632" xr:uid="{C48B8DD1-2EA5-47B6-B5ED-F5CA89A7C502}"/>
    <cellStyle name="Comma 5 3 2 2 3" xfId="1133" xr:uid="{00000000-0005-0000-0000-000095040000}"/>
    <cellStyle name="Comma 5 3 2 2 3 2" xfId="1134" xr:uid="{00000000-0005-0000-0000-000096040000}"/>
    <cellStyle name="Comma 5 3 2 2 3 2 2" xfId="4265" xr:uid="{A2440EFA-F5F3-419A-B19B-B9B4F5E77273}"/>
    <cellStyle name="Comma 5 3 2 2 3 2 2 2" xfId="29382" xr:uid="{530A2D0A-812B-4886-A729-82960FCAAB46}"/>
    <cellStyle name="Comma 5 3 2 2 3 2 2 3" xfId="28609" xr:uid="{C2C484BE-560E-42A3-AC47-43413DE72100}"/>
    <cellStyle name="Comma 5 3 2 2 3 2 2 4" xfId="19877" xr:uid="{92BC4F6B-7241-4C00-97E2-190CF29D0118}"/>
    <cellStyle name="Comma 5 3 2 2 3 2 3" xfId="12893" xr:uid="{3A79DA84-543B-4FBC-B816-A693C2C8D1B9}"/>
    <cellStyle name="Comma 5 3 2 2 3 2 3 2" xfId="22706" xr:uid="{4154BB85-0D2D-411A-8018-FA734A986AA4}"/>
    <cellStyle name="Comma 5 3 2 2 3 2 4" xfId="24615" xr:uid="{4CF524C3-CBBC-4930-97DC-0D86888B7B73}"/>
    <cellStyle name="Comma 5 3 2 2 3 2 5" xfId="17094" xr:uid="{AD394577-06BE-40C6-AB1B-5E7E1410F686}"/>
    <cellStyle name="Comma 5 3 2 2 3 3" xfId="1135" xr:uid="{00000000-0005-0000-0000-000097040000}"/>
    <cellStyle name="Comma 5 3 2 2 3 4" xfId="4978" xr:uid="{EF246177-D051-4D92-8B77-4330762598B3}"/>
    <cellStyle name="Comma 5 3 2 2 3 4 2" xfId="7190" xr:uid="{B0CC4843-D265-4674-8AEF-40870690F1D7}"/>
    <cellStyle name="Comma 5 3 2 2 3 4 2 2" xfId="20945" xr:uid="{E6C97620-E7EC-4D3D-9BCD-2E9B7B204A59}"/>
    <cellStyle name="Comma 5 3 2 2 3 4 2 3" xfId="11781" xr:uid="{1038B0FB-AA44-4764-A43A-BD680FE619E6}"/>
    <cellStyle name="Comma 5 3 2 2 3 4 3" xfId="13837" xr:uid="{B628B182-2BFF-410A-A630-4883CDD95E06}"/>
    <cellStyle name="Comma 5 3 2 2 3 4 3 2" xfId="23774" xr:uid="{361C167D-6FAD-4B01-8AFE-2046813755FC}"/>
    <cellStyle name="Comma 5 3 2 2 3 4 4" xfId="18152" xr:uid="{CFD0031B-8996-44F1-8EE8-3DBC9B9544CD}"/>
    <cellStyle name="Comma 5 3 2 2 3 5" xfId="11450" xr:uid="{3386DE8B-971F-427C-8883-A039B2014C83}"/>
    <cellStyle name="Comma 5 3 2 2 3 6" xfId="26284" xr:uid="{6A5A0582-6C79-4548-ACC2-858169B09BC3}"/>
    <cellStyle name="Comma 5 3 2 2 3 7" xfId="15057" xr:uid="{AB2B2EB6-E290-4527-B491-3DA1EF58E725}"/>
    <cellStyle name="Comma 5 3 2 2 4" xfId="1136" xr:uid="{00000000-0005-0000-0000-000098040000}"/>
    <cellStyle name="Comma 5 3 2 2 4 2" xfId="1137" xr:uid="{00000000-0005-0000-0000-000099040000}"/>
    <cellStyle name="Comma 5 3 2 2 4 2 2" xfId="4263" xr:uid="{2A7A2E99-6548-4503-81A1-7136923640D4}"/>
    <cellStyle name="Comma 5 3 2 2 4 2 2 2" xfId="19875" xr:uid="{1AFB2EE2-90A3-4874-884E-DDA01DA35852}"/>
    <cellStyle name="Comma 5 3 2 2 4 2 3" xfId="12891" xr:uid="{D48F353B-07E9-4AD9-B3F6-43DFDCF6B4EC}"/>
    <cellStyle name="Comma 5 3 2 2 4 2 3 2" xfId="22704" xr:uid="{79EAD1BE-1C01-480D-A051-D5F70369D455}"/>
    <cellStyle name="Comma 5 3 2 2 4 2 4" xfId="29294" xr:uid="{ED57F1A8-E413-46D2-AC7E-FD785408383E}"/>
    <cellStyle name="Comma 5 3 2 2 4 2 5" xfId="26956" xr:uid="{90D148F1-E191-43FF-A026-053671224D40}"/>
    <cellStyle name="Comma 5 3 2 2 4 2 6" xfId="17092" xr:uid="{1E03F70E-5B89-4654-95F9-B79726B6080A}"/>
    <cellStyle name="Comma 5 3 2 2 4 3" xfId="1138" xr:uid="{00000000-0005-0000-0000-00009A040000}"/>
    <cellStyle name="Comma 5 3 2 2 4 4" xfId="11448" xr:uid="{69D29AFF-62F0-4619-BA93-C27CA40976CB}"/>
    <cellStyle name="Comma 5 3 2 2 4 5" xfId="25432" xr:uid="{74B54CD7-9750-4068-A0DA-0FE57AF96DA0}"/>
    <cellStyle name="Comma 5 3 2 2 4 6" xfId="15055" xr:uid="{67334927-78BF-42F9-BA05-00EFF508C4E0}"/>
    <cellStyle name="Comma 5 3 2 2 5" xfId="4824" xr:uid="{0D589C86-AE20-4024-8D0F-26A2EDF583C3}"/>
    <cellStyle name="Comma 5 3 2 2 5 2" xfId="7187" xr:uid="{55531225-C82F-49EC-B383-0BEBCAC79382}"/>
    <cellStyle name="Comma 5 3 2 2 5 2 2" xfId="29685" xr:uid="{43C0DACA-1067-4543-B2F8-B6F755F3582D}"/>
    <cellStyle name="Comma 5 3 2 2 5 2 3" xfId="29105" xr:uid="{64C22D46-5A50-4108-8CF6-8FF3739C6EC6}"/>
    <cellStyle name="Comma 5 3 2 2 5 2 4" xfId="20791" xr:uid="{B314ECA3-E898-4C75-9356-1DF160D21D5E}"/>
    <cellStyle name="Comma 5 3 2 2 5 2 5" xfId="11749" xr:uid="{6FC1AD9E-9414-42E3-A60A-C1FEB84EA188}"/>
    <cellStyle name="Comma 5 3 2 2 5 3" xfId="13683" xr:uid="{3AF5072B-DEA3-4F02-8AE1-1CCCED1FE7FD}"/>
    <cellStyle name="Comma 5 3 2 2 5 3 2" xfId="23620" xr:uid="{BF78E9DA-B0FD-46F2-8CFC-4BB3A7EF9A00}"/>
    <cellStyle name="Comma 5 3 2 2 5 4" xfId="24065" xr:uid="{7D318E12-0DCC-4F6F-BE02-B99EF2F450B5}"/>
    <cellStyle name="Comma 5 3 2 2 5 5" xfId="17998" xr:uid="{61086A40-84C4-4A01-A2A5-4B8A6BE18BC3}"/>
    <cellStyle name="Comma 5 3 2 2 6" xfId="4019" xr:uid="{5DEB0E48-2F82-4199-8EDF-8A725206F805}"/>
    <cellStyle name="Comma 5 3 2 2 6 2" xfId="29193" xr:uid="{F634D8FF-9934-4160-94CF-D9978B663719}"/>
    <cellStyle name="Comma 5 3 2 2 6 3" xfId="27152" xr:uid="{D37F1630-070E-48D6-AB3B-EDA61C9FEAE1}"/>
    <cellStyle name="Comma 5 3 2 2 6 4" xfId="15683" xr:uid="{FFF920FB-EEFE-4656-97B2-5245AB7334FB}"/>
    <cellStyle name="Comma 5 3 2 2 7" xfId="8696" xr:uid="{B0EAA643-7DB5-453D-9ADC-00906A5D464E}"/>
    <cellStyle name="Comma 5 3 2 2 7 2" xfId="28880" xr:uid="{34017C27-F77E-4B81-8DC8-CA5AADF90FBC}"/>
    <cellStyle name="Comma 5 3 2 2 7 3" xfId="27028" xr:uid="{F1B670AA-6DBA-49D5-A6D8-2F05AD30F555}"/>
    <cellStyle name="Comma 5 3 2 2 7 4" xfId="18421" xr:uid="{A3E231B2-5D50-4455-B487-533FE56D9A2F}"/>
    <cellStyle name="Comma 5 3 2 2 8" xfId="11903" xr:uid="{EDC8ACCF-A7B7-4B7A-8252-F35C9702D1B5}"/>
    <cellStyle name="Comma 5 3 2 2 8 2" xfId="21214" xr:uid="{F7532055-0B23-411D-8BA1-7AE7F3FD0536}"/>
    <cellStyle name="Comma 5 3 2 2 9" xfId="24612" xr:uid="{35A6669D-B845-4A26-A3B6-EE4F2ABF24EC}"/>
    <cellStyle name="Comma 5 3 2 3" xfId="1139" xr:uid="{00000000-0005-0000-0000-00009B040000}"/>
    <cellStyle name="Comma 5 3 2 3 2" xfId="1140" xr:uid="{00000000-0005-0000-0000-00009C040000}"/>
    <cellStyle name="Comma 5 3 2 3 2 2" xfId="4266" xr:uid="{725E0275-18B8-4ECD-8F6A-EBC4054BA122}"/>
    <cellStyle name="Comma 5 3 2 3 2 2 2" xfId="7192" xr:uid="{976BA10E-7C1D-4732-AE31-094EAE799DC6}"/>
    <cellStyle name="Comma 5 3 2 3 2 2 2 2" xfId="27048" xr:uid="{379A6B31-64E6-48FC-B850-CE10D5D41091}"/>
    <cellStyle name="Comma 5 3 2 3 2 2 2 3" xfId="26724" xr:uid="{8D7825CE-B333-40A3-B91E-AC64F0D89DCC}"/>
    <cellStyle name="Comma 5 3 2 3 2 2 3" xfId="28906" xr:uid="{9C68CAB1-27FB-42F0-A491-623CF8AA119B}"/>
    <cellStyle name="Comma 5 3 2 3 2 2 4" xfId="17095" xr:uid="{50D1E28E-2E50-4E03-8CCC-3E8B3E30A7CA}"/>
    <cellStyle name="Comma 5 3 2 3 2 3" xfId="11613" xr:uid="{AE156BD7-AC88-4391-9F6B-E591DE0232A0}"/>
    <cellStyle name="Comma 5 3 2 3 2 3 2" xfId="29383" xr:uid="{532F8138-0BC4-4797-B631-F99D324A0D71}"/>
    <cellStyle name="Comma 5 3 2 3 2 3 3" xfId="27623" xr:uid="{CB3004DE-9A89-4F59-9945-15181216BAFA}"/>
    <cellStyle name="Comma 5 3 2 3 2 3 4" xfId="19878" xr:uid="{33E86420-8289-4826-8CEA-C15630CCB47C}"/>
    <cellStyle name="Comma 5 3 2 3 2 4" xfId="12894" xr:uid="{E2F9BDF8-CB28-4FE8-84E5-F265EC6C5092}"/>
    <cellStyle name="Comma 5 3 2 3 2 4 2" xfId="22707" xr:uid="{5D17545E-3693-4A9E-97A5-2FFBDD7926B9}"/>
    <cellStyle name="Comma 5 3 2 3 2 5" xfId="25271" xr:uid="{9052CB9C-63D2-48F8-BE75-9577967B68E3}"/>
    <cellStyle name="Comma 5 3 2 3 2 6" xfId="15058" xr:uid="{E16DAE13-2639-4A9B-ADA0-FFECE9ABD998}"/>
    <cellStyle name="Comma 5 3 2 3 3" xfId="1141" xr:uid="{00000000-0005-0000-0000-00009D040000}"/>
    <cellStyle name="Comma 5 3 2 3 3 2" xfId="4198" xr:uid="{08B670CD-F8EC-42B3-A1C3-6960A0C82667}"/>
    <cellStyle name="Comma 5 3 2 3 3 2 2" xfId="29079" xr:uid="{94E173A0-5E67-4AD0-A638-B70FEADF2D1A}"/>
    <cellStyle name="Comma 5 3 2 3 3 2 3" xfId="28618" xr:uid="{A3F1AFB2-D662-47BA-BCCC-351A80C82C29}"/>
    <cellStyle name="Comma 5 3 2 3 3 2 4" xfId="19571" xr:uid="{1DF7CD43-5DA5-4345-8093-FA80C05290E7}"/>
    <cellStyle name="Comma 5 3 2 3 3 3" xfId="12681" xr:uid="{41C42B42-0D29-4CFD-B6C6-F89DD7492DB5}"/>
    <cellStyle name="Comma 5 3 2 3 3 3 2" xfId="22400" xr:uid="{D2D70E01-FF55-48D0-8470-9229D174BACC}"/>
    <cellStyle name="Comma 5 3 2 3 3 4" xfId="26477" xr:uid="{66892973-E498-4CAA-B2D9-59C163457138}"/>
    <cellStyle name="Comma 5 3 2 3 3 5" xfId="16832" xr:uid="{9D45C7D8-1DFC-4230-8767-560D4CB18E68}"/>
    <cellStyle name="Comma 5 3 2 3 4" xfId="1142" xr:uid="{00000000-0005-0000-0000-00009E040000}"/>
    <cellStyle name="Comma 5 3 2 3 5" xfId="4837" xr:uid="{CA3B831B-A1B0-43B0-9794-52467DBA547A}"/>
    <cellStyle name="Comma 5 3 2 3 5 2" xfId="7191" xr:uid="{0E6E52D0-D9FE-4AED-BFAB-1A0F23B9D8AF}"/>
    <cellStyle name="Comma 5 3 2 3 5 2 2" xfId="20804" xr:uid="{083C7F99-29D6-4EE7-9818-EDFD98AD06CF}"/>
    <cellStyle name="Comma 5 3 2 3 5 2 3" xfId="11750" xr:uid="{4FC5B0DD-9A88-4EA1-A48C-E4C567D5AF4D}"/>
    <cellStyle name="Comma 5 3 2 3 5 3" xfId="13696" xr:uid="{A87FB133-AC16-4E0B-B5FB-BFC01D498C6E}"/>
    <cellStyle name="Comma 5 3 2 3 5 3 2" xfId="23633" xr:uid="{021A4A2F-C172-48F5-B6CA-9513955D34D3}"/>
    <cellStyle name="Comma 5 3 2 3 5 4" xfId="18011" xr:uid="{CCD423E1-B9A6-4FC1-BD94-5BD086DA3680}"/>
    <cellStyle name="Comma 5 3 2 3 6" xfId="5966" xr:uid="{F5E56278-5A8C-48AF-B84D-10E3B0D94460}"/>
    <cellStyle name="Comma 5 3 2 3 6 2" xfId="11451" xr:uid="{64E40A24-04F5-4BCB-AA95-905CCEF6D379}"/>
    <cellStyle name="Comma 5 3 2 3 7" xfId="8713" xr:uid="{7D72BF8C-E824-4175-B23A-092937E20CA3}"/>
    <cellStyle name="Comma 5 3 2 3 8" xfId="14631" xr:uid="{A297293F-F1E1-476C-84A9-772728A54715}"/>
    <cellStyle name="Comma 5 3 2 4" xfId="1143" xr:uid="{00000000-0005-0000-0000-00009F040000}"/>
    <cellStyle name="Comma 5 3 2 4 2" xfId="1144" xr:uid="{00000000-0005-0000-0000-0000A0040000}"/>
    <cellStyle name="Comma 5 3 2 4 2 2" xfId="4267" xr:uid="{D0EE7B8D-EAA3-4D67-9B92-9BCC303030D9}"/>
    <cellStyle name="Comma 5 3 2 4 2 2 2" xfId="7194" xr:uid="{BFBBC99D-74CA-4315-8D44-B7BC55F9311B}"/>
    <cellStyle name="Comma 5 3 2 4 2 2 2 2" xfId="29384" xr:uid="{34D2E88B-3EEA-4505-9D7E-A8877698D3D6}"/>
    <cellStyle name="Comma 5 3 2 4 2 2 3" xfId="29010" xr:uid="{D1F63BC2-B9A9-4AEC-9F78-14CAA6DEE145}"/>
    <cellStyle name="Comma 5 3 2 4 2 2 4" xfId="19879" xr:uid="{08E149B0-4ABB-4449-9F1D-1F75DD84BB6D}"/>
    <cellStyle name="Comma 5 3 2 4 2 3" xfId="12895" xr:uid="{AA679D48-8250-478F-9ED5-EBEFED70D2EB}"/>
    <cellStyle name="Comma 5 3 2 4 2 3 2" xfId="22708" xr:uid="{F388022B-0EEE-42B9-B41E-898F933D75C1}"/>
    <cellStyle name="Comma 5 3 2 4 2 4" xfId="26804" xr:uid="{1F71B5D1-7525-466F-8CB7-ABC30F1DE3F0}"/>
    <cellStyle name="Comma 5 3 2 4 2 5" xfId="17096" xr:uid="{B93553A5-0BA7-414C-8DFD-4D39BFCB8379}"/>
    <cellStyle name="Comma 5 3 2 4 3" xfId="1145" xr:uid="{00000000-0005-0000-0000-0000A1040000}"/>
    <cellStyle name="Comma 5 3 2 4 4" xfId="4979" xr:uid="{D1241A8D-3E3B-406A-87BF-4CEF9949644F}"/>
    <cellStyle name="Comma 5 3 2 4 4 2" xfId="7193" xr:uid="{E2EB63C8-04AF-4202-B919-0BB85A433F3E}"/>
    <cellStyle name="Comma 5 3 2 4 4 2 2" xfId="20946" xr:uid="{1049A1BF-AF93-409B-B41A-6C13A092F1FC}"/>
    <cellStyle name="Comma 5 3 2 4 4 2 3" xfId="11782" xr:uid="{D50205BD-0109-40BB-B194-330E1EB730A3}"/>
    <cellStyle name="Comma 5 3 2 4 4 3" xfId="13838" xr:uid="{F5594A29-7DBA-4EB7-93E0-E5E8D03031A0}"/>
    <cellStyle name="Comma 5 3 2 4 4 3 2" xfId="23775" xr:uid="{07C5DB68-471B-4557-8FF2-CF869C1B5133}"/>
    <cellStyle name="Comma 5 3 2 4 4 4" xfId="18153" xr:uid="{1816AC17-5AC1-462E-9ED1-1FD32A0EA7D5}"/>
    <cellStyle name="Comma 5 3 2 4 5" xfId="6478" xr:uid="{64F25FC5-5B48-4CA2-8698-18C303943BD5}"/>
    <cellStyle name="Comma 5 3 2 4 5 2" xfId="11452" xr:uid="{CB8C8648-9CD5-4921-A265-3140102FB1A2}"/>
    <cellStyle name="Comma 5 3 2 4 6" xfId="9258" xr:uid="{4D47FB1C-5E33-44EF-A761-257D2CFEC282}"/>
    <cellStyle name="Comma 5 3 2 4 7" xfId="15059" xr:uid="{0EEBA186-B425-4079-AC03-62B31597C5F8}"/>
    <cellStyle name="Comma 5 3 2 5" xfId="1146" xr:uid="{00000000-0005-0000-0000-0000A2040000}"/>
    <cellStyle name="Comma 5 3 2 5 2" xfId="1147" xr:uid="{00000000-0005-0000-0000-0000A3040000}"/>
    <cellStyle name="Comma 5 3 2 5 2 2" xfId="4262" xr:uid="{B19D6F56-0AF5-45CD-9CB9-1217822CF295}"/>
    <cellStyle name="Comma 5 3 2 5 2 2 2" xfId="19874" xr:uid="{1CDA6C7A-43F4-4D5B-B5C0-982BDCFBA850}"/>
    <cellStyle name="Comma 5 3 2 5 2 2 3" xfId="30251" xr:uid="{6A44B9FC-E4CB-43C6-98D2-5A3A35627398}"/>
    <cellStyle name="Comma 5 3 2 5 2 3" xfId="12890" xr:uid="{20CA76BE-F1BE-4387-8207-F48DD15ABC51}"/>
    <cellStyle name="Comma 5 3 2 5 2 3 2" xfId="22703" xr:uid="{8BFF11C4-483D-421B-B45B-6C6CDC7E9C80}"/>
    <cellStyle name="Comma 5 3 2 5 2 4" xfId="29196" xr:uid="{69C6B96F-FAA0-47A1-A60E-9CF169F831D5}"/>
    <cellStyle name="Comma 5 3 2 5 2 5" xfId="27950" xr:uid="{36C48795-3073-493F-9A00-7A72BB5ED1E4}"/>
    <cellStyle name="Comma 5 3 2 5 2 6" xfId="17091" xr:uid="{88143FF0-81DF-4104-8D6D-95C0EED4645F}"/>
    <cellStyle name="Comma 5 3 2 5 3" xfId="1148" xr:uid="{00000000-0005-0000-0000-0000A4040000}"/>
    <cellStyle name="Comma 5 3 2 5 4" xfId="7195" xr:uid="{8E8FAE88-FC0C-4F80-A9B7-777053D5F52D}"/>
    <cellStyle name="Comma 5 3 2 5 5" xfId="25664" xr:uid="{EE550244-C562-4B72-AE85-34022F06FC41}"/>
    <cellStyle name="Comma 5 3 2 5 6" xfId="15054" xr:uid="{1C00A422-BF94-462D-8622-51DCEB3C4EDC}"/>
    <cellStyle name="Comma 5 3 2 6" xfId="1149" xr:uid="{00000000-0005-0000-0000-0000A5040000}"/>
    <cellStyle name="Comma 5 3 2 6 2" xfId="4167" xr:uid="{3FA2437A-064D-4541-B903-0F65B91F0A0D}"/>
    <cellStyle name="Comma 5 3 2 6 2 2" xfId="7196" xr:uid="{88602676-2CF5-4D2D-BEB4-F7B5B1A87A97}"/>
    <cellStyle name="Comma 5 3 2 6 2 2 2" xfId="28904" xr:uid="{38A9B91B-FBD5-4D02-9F9B-E0338CF4FD7D}"/>
    <cellStyle name="Comma 5 3 2 6 2 3" xfId="27278" xr:uid="{22743EA2-F10D-4917-8AA9-4DBB94B71C9F}"/>
    <cellStyle name="Comma 5 3 2 6 2 4" xfId="16715" xr:uid="{38DE54CA-10EF-4E28-8166-1BF476BDBDDF}"/>
    <cellStyle name="Comma 5 3 2 6 3" xfId="11524" xr:uid="{5D5E61CE-A779-43CE-92F7-7607D4A3710C}"/>
    <cellStyle name="Comma 5 3 2 6 3 2" xfId="19452" xr:uid="{96F68235-DC84-44E8-BFF8-78F56C07E382}"/>
    <cellStyle name="Comma 5 3 2 6 4" xfId="12564" xr:uid="{F0BB1AFE-ECD7-41B2-B918-3DC0547883F8}"/>
    <cellStyle name="Comma 5 3 2 6 4 2" xfId="22281" xr:uid="{1D6C29B5-4CF1-4458-94EF-E6F63B661629}"/>
    <cellStyle name="Comma 5 3 2 6 5" xfId="24341" xr:uid="{3B2B61DF-4C92-4A21-A408-119A8B142ECD}"/>
    <cellStyle name="Comma 5 3 2 6 6" xfId="14499" xr:uid="{56F50564-7A51-44AC-9C19-DBF171378412}"/>
    <cellStyle name="Comma 5 3 2 7" xfId="1150" xr:uid="{00000000-0005-0000-0000-0000A6040000}"/>
    <cellStyle name="Comma 5 3 2 7 2" xfId="4105" xr:uid="{CF52DC86-5725-45C1-8EEB-1AD3BFAD510B}"/>
    <cellStyle name="Comma 5 3 2 7 2 2" xfId="19172" xr:uid="{56532664-1322-465E-865B-17D6A2A4F67F}"/>
    <cellStyle name="Comma 5 3 2 7 3" xfId="12349" xr:uid="{CB33846B-2667-4C06-AE51-562A6D93B965}"/>
    <cellStyle name="Comma 5 3 2 7 3 2" xfId="21977" xr:uid="{2E42C002-D6B4-4D5F-BA1D-6F4B1D5BF7BA}"/>
    <cellStyle name="Comma 5 3 2 7 4" xfId="26629" xr:uid="{EF1D8DDF-F096-4929-AD82-5350FCBC6F18}"/>
    <cellStyle name="Comma 5 3 2 7 5" xfId="28518" xr:uid="{460183FB-5888-4A3D-B3F6-1DDE29D2BF99}"/>
    <cellStyle name="Comma 5 3 2 7 6" xfId="16421" xr:uid="{AC48B728-6BA8-44E9-853F-983A1E338EAD}"/>
    <cellStyle name="Comma 5 3 2 8" xfId="1127" xr:uid="{00000000-0005-0000-0000-00008F040000}"/>
    <cellStyle name="Comma 5 3 2 8 2" xfId="4386" xr:uid="{405E1F44-6DFD-455F-A800-3946E7CDF0FD}"/>
    <cellStyle name="Comma 5 3 2 8 2 2" xfId="20410" xr:uid="{4DC760F2-026B-4C3C-B48C-78A76A800E7D}"/>
    <cellStyle name="Comma 5 3 2 8 3" xfId="13390" xr:uid="{A4ACC915-B071-4F88-B0AF-6EF79F6D96DC}"/>
    <cellStyle name="Comma 5 3 2 8 3 2" xfId="23239" xr:uid="{8D24336E-A2CF-4F11-8785-DE8DD2DD4938}"/>
    <cellStyle name="Comma 5 3 2 8 4" xfId="27801" xr:uid="{CEC780C9-B669-403F-ABDB-EDED0294CD6E}"/>
    <cellStyle name="Comma 5 3 2 8 5" xfId="27983" xr:uid="{264D3ECA-2BEB-46AF-8A8E-916BF2D763F7}"/>
    <cellStyle name="Comma 5 3 2 8 6" xfId="17617" xr:uid="{A43EA416-9196-47AD-AAC1-34896F4A9FAC}"/>
    <cellStyle name="Comma 5 3 2 9" xfId="6971" xr:uid="{B8057936-7F27-4E55-884B-2EB22743CAC3}"/>
    <cellStyle name="Comma 5 3 2 9 2" xfId="9769" xr:uid="{4F3D3A2B-1BDA-4FC9-89A2-B215EFA95525}"/>
    <cellStyle name="Comma 5 3 3" xfId="1151" xr:uid="{00000000-0005-0000-0000-0000A7040000}"/>
    <cellStyle name="Comma 5 3 3 10" xfId="11904" xr:uid="{952459FF-365D-490E-8D65-71E724693885}"/>
    <cellStyle name="Comma 5 3 3 10 2" xfId="21215" xr:uid="{943C5F69-9FC5-4326-8D73-AB1085728E25}"/>
    <cellStyle name="Comma 5 3 3 11" xfId="24353" xr:uid="{74851C44-0996-4201-85F7-875FE3B26ABB}"/>
    <cellStyle name="Comma 5 3 3 12" xfId="14074" xr:uid="{F030BC1E-FF54-4125-B6F1-1DDC930954D3}"/>
    <cellStyle name="Comma 5 3 3 2" xfId="1152" xr:uid="{00000000-0005-0000-0000-0000A8040000}"/>
    <cellStyle name="Comma 5 3 3 2 2" xfId="1153" xr:uid="{00000000-0005-0000-0000-0000A9040000}"/>
    <cellStyle name="Comma 5 3 3 2 2 2" xfId="4269" xr:uid="{51CB8D89-1CAA-4551-AD88-3AD1CC3532C9}"/>
    <cellStyle name="Comma 5 3 3 2 2 2 2" xfId="7199" xr:uid="{7E716811-7020-437A-BBE8-C5E8986B6CB9}"/>
    <cellStyle name="Comma 5 3 3 2 2 2 2 2" xfId="29080" xr:uid="{0B8E81E5-8842-42FC-82EA-BDA61C984D1E}"/>
    <cellStyle name="Comma 5 3 3 2 2 2 2 3" xfId="25679" xr:uid="{553628CA-8085-42CD-8E3F-D667C744F2C6}"/>
    <cellStyle name="Comma 5 3 3 2 2 2 3" xfId="26883" xr:uid="{2176D9E2-39C5-44BB-909B-E27153F1BE37}"/>
    <cellStyle name="Comma 5 3 3 2 2 2 4" xfId="17098" xr:uid="{D0F2FB98-D1D6-4F24-8C66-EFE02FE10086}"/>
    <cellStyle name="Comma 5 3 3 2 2 3" xfId="11614" xr:uid="{7BC03907-B636-4A1A-8A8A-192E5FFDF55D}"/>
    <cellStyle name="Comma 5 3 3 2 2 3 2" xfId="29386" xr:uid="{8CCFD120-4147-4E76-938F-29E902D74D2F}"/>
    <cellStyle name="Comma 5 3 3 2 2 3 3" xfId="28300" xr:uid="{9B465B5F-9A52-4090-A182-6D8962AFE4CD}"/>
    <cellStyle name="Comma 5 3 3 2 2 3 4" xfId="19881" xr:uid="{8F0D7B4C-6D6F-48E5-8586-CBD8F4D1921F}"/>
    <cellStyle name="Comma 5 3 3 2 2 4" xfId="12897" xr:uid="{17C6ACDA-F512-480A-9BF2-DA8D5897081D}"/>
    <cellStyle name="Comma 5 3 3 2 2 4 2" xfId="22710" xr:uid="{15A70355-E4B1-437C-BD47-243B17E5A712}"/>
    <cellStyle name="Comma 5 3 3 2 2 5" xfId="26011" xr:uid="{CBDD4413-591E-4D04-BADA-3C37BC607AF8}"/>
    <cellStyle name="Comma 5 3 3 2 2 6" xfId="15061" xr:uid="{51B62989-CB90-4C75-9BF9-5DCB43E15FA7}"/>
    <cellStyle name="Comma 5 3 3 2 3" xfId="1154" xr:uid="{00000000-0005-0000-0000-0000AA040000}"/>
    <cellStyle name="Comma 5 3 3 2 3 2" xfId="4200" xr:uid="{49AA5994-A3E2-4E47-83C6-F5D40D1AF59A}"/>
    <cellStyle name="Comma 5 3 3 2 3 2 2" xfId="27040" xr:uid="{6749FC8A-6E25-482A-B3A9-0B6E2BD79FF2}"/>
    <cellStyle name="Comma 5 3 3 2 3 2 3" xfId="28209" xr:uid="{EC9999AF-B659-4266-A8CF-2ECDB75A5767}"/>
    <cellStyle name="Comma 5 3 3 2 3 2 4" xfId="19573" xr:uid="{1B23C1B7-8A7D-4375-991F-C31B9B24F846}"/>
    <cellStyle name="Comma 5 3 3 2 3 3" xfId="12683" xr:uid="{7C0129CE-D6E8-44D2-80EA-958BC8706F11}"/>
    <cellStyle name="Comma 5 3 3 2 3 3 2" xfId="22402" xr:uid="{4FD8F531-12D9-40FC-AACC-273641759F30}"/>
    <cellStyle name="Comma 5 3 3 2 3 4" xfId="25982" xr:uid="{73D74762-6BEB-48E1-9A1F-C347A96BAC03}"/>
    <cellStyle name="Comma 5 3 3 2 3 5" xfId="16834" xr:uid="{D3684BC8-BA17-4BEF-9C9A-4562A96087A7}"/>
    <cellStyle name="Comma 5 3 3 2 4" xfId="1155" xr:uid="{00000000-0005-0000-0000-0000AB040000}"/>
    <cellStyle name="Comma 5 3 3 2 5" xfId="4839" xr:uid="{8E782C08-D5E1-4F89-89B4-A741126D2071}"/>
    <cellStyle name="Comma 5 3 3 2 5 2" xfId="7198" xr:uid="{E3B466A7-1F6A-42F0-9389-33535C881893}"/>
    <cellStyle name="Comma 5 3 3 2 5 2 2" xfId="20806" xr:uid="{514B95B2-9334-475D-A11F-7B3747E7FD2F}"/>
    <cellStyle name="Comma 5 3 3 2 5 2 3" xfId="11752" xr:uid="{B270F074-D48B-438E-8C7A-2FC8877E3728}"/>
    <cellStyle name="Comma 5 3 3 2 5 3" xfId="13698" xr:uid="{0649383D-B23D-441F-9E92-1C7EBEE6F2C5}"/>
    <cellStyle name="Comma 5 3 3 2 5 3 2" xfId="23635" xr:uid="{D231528D-2E4F-48C1-B422-2190F91532C3}"/>
    <cellStyle name="Comma 5 3 3 2 5 4" xfId="27505" xr:uid="{19C5EF7C-A5CC-4377-9CFF-5D2FC0EE436D}"/>
    <cellStyle name="Comma 5 3 3 2 5 5" xfId="27458" xr:uid="{FBB9D4BD-1A98-41FD-8511-7B3867D940C6}"/>
    <cellStyle name="Comma 5 3 3 2 5 6" xfId="18013" xr:uid="{0048DB6B-BFC4-4B0A-AE05-779330F5FD77}"/>
    <cellStyle name="Comma 5 3 3 2 6" xfId="5968" xr:uid="{462BE208-34E3-4AE1-9F1C-8603DEE7DAD9}"/>
    <cellStyle name="Comma 5 3 3 2 6 2" xfId="11454" xr:uid="{7947EA53-F3E2-4B83-A7F4-FD19A5C7BAC6}"/>
    <cellStyle name="Comma 5 3 3 2 7" xfId="8715" xr:uid="{B7973EEC-B510-43E1-8B62-C26D10393F1A}"/>
    <cellStyle name="Comma 5 3 3 2 8" xfId="14633" xr:uid="{9E4C8355-D1E3-4B55-873D-DF087EB9BA60}"/>
    <cellStyle name="Comma 5 3 3 3" xfId="1156" xr:uid="{00000000-0005-0000-0000-0000AC040000}"/>
    <cellStyle name="Comma 5 3 3 3 2" xfId="1157" xr:uid="{00000000-0005-0000-0000-0000AD040000}"/>
    <cellStyle name="Comma 5 3 3 3 2 2" xfId="4270" xr:uid="{12AB2927-5A98-421D-A486-E2A1791274CA}"/>
    <cellStyle name="Comma 5 3 3 3 2 2 2" xfId="29387" xr:uid="{059542F9-346C-4B13-AACF-4CB897DDE288}"/>
    <cellStyle name="Comma 5 3 3 3 2 2 3" xfId="28173" xr:uid="{532C3DA1-4FFC-4F57-B0B4-A328A2A5FFE2}"/>
    <cellStyle name="Comma 5 3 3 3 2 2 4" xfId="19882" xr:uid="{55297316-FA59-47F9-B155-CCE283A32994}"/>
    <cellStyle name="Comma 5 3 3 3 2 3" xfId="12898" xr:uid="{A9D5BC4D-D147-4BED-B4C7-7CFA166B8FC0}"/>
    <cellStyle name="Comma 5 3 3 3 2 3 2" xfId="22711" xr:uid="{03548D47-D93A-407F-B57B-76B1629BB58C}"/>
    <cellStyle name="Comma 5 3 3 3 2 4" xfId="26834" xr:uid="{7BB27554-7B05-4DEC-9A56-0B58A87E5552}"/>
    <cellStyle name="Comma 5 3 3 3 2 5" xfId="17099" xr:uid="{F27D6811-0EBC-4898-96DE-E689F39F05DE}"/>
    <cellStyle name="Comma 5 3 3 3 3" xfId="1158" xr:uid="{00000000-0005-0000-0000-0000AE040000}"/>
    <cellStyle name="Comma 5 3 3 3 4" xfId="4980" xr:uid="{1A686F81-48FE-4242-973D-1F37D661F25F}"/>
    <cellStyle name="Comma 5 3 3 3 4 2" xfId="7200" xr:uid="{8676CA70-8959-4323-9150-A673DC9CCE13}"/>
    <cellStyle name="Comma 5 3 3 3 4 2 2" xfId="20947" xr:uid="{A2FE91A9-6C55-4717-9D23-A61E4B1E9B50}"/>
    <cellStyle name="Comma 5 3 3 3 4 2 3" xfId="11783" xr:uid="{BAA4124C-FB19-40E8-B95E-E0C747F294EF}"/>
    <cellStyle name="Comma 5 3 3 3 4 3" xfId="13839" xr:uid="{B1899B94-DCF6-431F-936E-EA97C7711FEF}"/>
    <cellStyle name="Comma 5 3 3 3 4 3 2" xfId="23776" xr:uid="{23059335-E1BA-49D4-B3C3-B87D261392A2}"/>
    <cellStyle name="Comma 5 3 3 3 4 4" xfId="18154" xr:uid="{6F05B071-83B7-439C-A477-BDDC60D40484}"/>
    <cellStyle name="Comma 5 3 3 3 5" xfId="11455" xr:uid="{D03F9E9C-3ADC-4CAF-8921-A2036AFEEDDE}"/>
    <cellStyle name="Comma 5 3 3 3 6" xfId="25586" xr:uid="{32FA7CBE-F7BC-4ED9-9832-058F9ACCC02B}"/>
    <cellStyle name="Comma 5 3 3 3 7" xfId="15062" xr:uid="{F511B8C7-721F-4124-840C-67F3C8A29FEE}"/>
    <cellStyle name="Comma 5 3 3 4" xfId="1159" xr:uid="{00000000-0005-0000-0000-0000AF040000}"/>
    <cellStyle name="Comma 5 3 3 4 2" xfId="1160" xr:uid="{00000000-0005-0000-0000-0000B0040000}"/>
    <cellStyle name="Comma 5 3 3 4 2 2" xfId="4268" xr:uid="{6350E586-1F5E-434A-B24F-8478A83E4317}"/>
    <cellStyle name="Comma 5 3 3 4 2 2 2" xfId="29385" xr:uid="{DCC6B383-6C2C-49A4-80FB-5D72A1524AFB}"/>
    <cellStyle name="Comma 5 3 3 4 2 2 3" xfId="27348" xr:uid="{37184B47-053F-4321-B72E-3E37669CE73D}"/>
    <cellStyle name="Comma 5 3 3 4 2 2 4" xfId="19880" xr:uid="{5C7BC068-2B28-4DF3-8205-7501E8FA690A}"/>
    <cellStyle name="Comma 5 3 3 4 2 3" xfId="12896" xr:uid="{9E5EA7DD-B669-4D64-9A07-070FCFAB4FBB}"/>
    <cellStyle name="Comma 5 3 3 4 2 3 2" xfId="22709" xr:uid="{DFB010F9-D21E-48EA-92EA-9D4DA74F5043}"/>
    <cellStyle name="Comma 5 3 3 4 2 4" xfId="26116" xr:uid="{821C5700-6245-41A0-8718-2E58DF83D9A4}"/>
    <cellStyle name="Comma 5 3 3 4 2 5" xfId="17097" xr:uid="{2651903A-C726-4B35-8336-05664DE68B7B}"/>
    <cellStyle name="Comma 5 3 3 4 3" xfId="1161" xr:uid="{00000000-0005-0000-0000-0000B1040000}"/>
    <cellStyle name="Comma 5 3 3 4 4" xfId="11453" xr:uid="{9FDBE4D7-76DB-4666-B778-E67E730F0D3E}"/>
    <cellStyle name="Comma 5 3 3 4 5" xfId="24164" xr:uid="{458F0A13-E794-46FB-9CE1-5628283697B0}"/>
    <cellStyle name="Comma 5 3 3 4 6" xfId="15060" xr:uid="{922D7043-5B5B-469F-AA25-A906CC444807}"/>
    <cellStyle name="Comma 5 3 3 5" xfId="1162" xr:uid="{00000000-0005-0000-0000-0000B2040000}"/>
    <cellStyle name="Comma 5 3 3 5 2" xfId="4176" xr:uid="{6E7306CA-0AEE-4449-A31C-7E06C82CA0C1}"/>
    <cellStyle name="Comma 5 3 3 5 2 2" xfId="29356" xr:uid="{4CDF18E7-0687-4CCF-931C-22162FAE298B}"/>
    <cellStyle name="Comma 5 3 3 5 2 3" xfId="29322" xr:uid="{5CDC8F81-303F-458F-B08B-A54722D6A642}"/>
    <cellStyle name="Comma 5 3 3 5 2 4" xfId="16758" xr:uid="{296EB22F-8E07-45F9-9681-996B179CC722}"/>
    <cellStyle name="Comma 5 3 3 5 3" xfId="11529" xr:uid="{650AC0A0-9707-4AF4-9B5A-C0A169F6B578}"/>
    <cellStyle name="Comma 5 3 3 5 3 2" xfId="19495" xr:uid="{E527B7EE-FB3D-4B40-AE5E-EA9B1411C33D}"/>
    <cellStyle name="Comma 5 3 3 5 4" xfId="12607" xr:uid="{8272262C-2A0F-446F-B724-B4EAB278FB1B}"/>
    <cellStyle name="Comma 5 3 3 5 4 2" xfId="22324" xr:uid="{B28302FA-CED9-4E31-BBAE-20B1CD822BBC}"/>
    <cellStyle name="Comma 5 3 3 5 5" xfId="26278" xr:uid="{48B189BB-F4AB-4A95-A37A-89E96106D32E}"/>
    <cellStyle name="Comma 5 3 3 5 6" xfId="14542" xr:uid="{FF69C889-2A6B-4321-9AC1-FF6E72FC6C83}"/>
    <cellStyle name="Comma 5 3 3 6" xfId="1163" xr:uid="{00000000-0005-0000-0000-0000B3040000}"/>
    <cellStyle name="Comma 5 3 3 6 2" xfId="4112" xr:uid="{78A04C8D-2336-411D-8D3A-B81C86187F59}"/>
    <cellStyle name="Comma 5 3 3 6 2 2" xfId="19205" xr:uid="{723C2273-B04C-49F4-8B9B-E226FCD79CD5}"/>
    <cellStyle name="Comma 5 3 3 6 3" xfId="12369" xr:uid="{39163190-61B8-4EDB-BEA7-6EE0D4ABD0BA}"/>
    <cellStyle name="Comma 5 3 3 6 3 2" xfId="22010" xr:uid="{F2932AAA-A008-4978-B1B1-0AD2943F0024}"/>
    <cellStyle name="Comma 5 3 3 6 4" xfId="24849" xr:uid="{6BF93D9F-E72A-4242-89D2-C337AF201AA8}"/>
    <cellStyle name="Comma 5 3 3 6 5" xfId="28058" xr:uid="{6624BD8E-5155-4BC9-A2B8-C6AFD39587E7}"/>
    <cellStyle name="Comma 5 3 3 6 6" xfId="16454" xr:uid="{3721968F-7547-4E5B-8B80-1779CE19D549}"/>
    <cellStyle name="Comma 5 3 3 7" xfId="4404" xr:uid="{AD7701B3-FF82-4F43-82EF-79A5D988B1E0}"/>
    <cellStyle name="Comma 5 3 3 7 2" xfId="7197" xr:uid="{CDF7C5DC-06C6-413A-B31A-4B85C8312333}"/>
    <cellStyle name="Comma 5 3 3 7 2 2" xfId="20427" xr:uid="{535C30A0-BDC8-484D-93EA-367F1B2B7CFB}"/>
    <cellStyle name="Comma 5 3 3 7 2 3" xfId="11724" xr:uid="{CA5627F0-0441-4536-A368-A577FDA9096E}"/>
    <cellStyle name="Comma 5 3 3 7 3" xfId="13405" xr:uid="{D8E958F4-C284-42E6-B48E-75A4467E51D9}"/>
    <cellStyle name="Comma 5 3 3 7 3 2" xfId="23256" xr:uid="{13EBDC54-C40E-4AB7-94CD-ED63B09BF092}"/>
    <cellStyle name="Comma 5 3 3 7 4" xfId="28611" xr:uid="{A8F523B0-237B-4F50-966F-F4B6B669A233}"/>
    <cellStyle name="Comma 5 3 3 7 5" xfId="28460" xr:uid="{8E353B73-351F-46F5-97A2-92BFD16EB7AD}"/>
    <cellStyle name="Comma 5 3 3 7 6" xfId="17634" xr:uid="{6CFA83C0-4666-4038-A1A7-3DAC14551CD1}"/>
    <cellStyle name="Comma 5 3 3 8" xfId="4020" xr:uid="{C40C3101-D18C-4AEA-88FD-91CF9358037D}"/>
    <cellStyle name="Comma 5 3 3 8 2" xfId="15684" xr:uid="{1DECC457-9129-482F-AA3D-240180B94817}"/>
    <cellStyle name="Comma 5 3 3 9" xfId="8662" xr:uid="{18CA1EBE-E147-4043-8134-67E2D132E3F0}"/>
    <cellStyle name="Comma 5 3 3 9 2" xfId="18422" xr:uid="{ABC3771B-A868-4FEC-A877-8888C43AEA1D}"/>
    <cellStyle name="Comma 5 3 4" xfId="1164" xr:uid="{00000000-0005-0000-0000-0000B4040000}"/>
    <cellStyle name="Comma 5 3 4 10" xfId="14232" xr:uid="{68DDA7B2-0773-4E47-A87F-8A3BD1DBB44F}"/>
    <cellStyle name="Comma 5 3 4 2" xfId="1165" xr:uid="{00000000-0005-0000-0000-0000B5040000}"/>
    <cellStyle name="Comma 5 3 4 2 2" xfId="1166" xr:uid="{00000000-0005-0000-0000-0000B6040000}"/>
    <cellStyle name="Comma 5 3 4 2 2 2" xfId="4271" xr:uid="{7E6D34DA-3BE4-4BB8-817A-D150B8A1339C}"/>
    <cellStyle name="Comma 5 3 4 2 2 2 2" xfId="29388" xr:uid="{F1580E02-765D-4619-85C7-1018976F149D}"/>
    <cellStyle name="Comma 5 3 4 2 2 2 3" xfId="28580" xr:uid="{1269D6C0-D70C-4A20-A8BB-20DCAC4258B4}"/>
    <cellStyle name="Comma 5 3 4 2 2 2 4" xfId="19883" xr:uid="{20CF0A24-9B97-4FF1-9163-A819CE1FAB40}"/>
    <cellStyle name="Comma 5 3 4 2 2 3" xfId="12899" xr:uid="{AC13DDC3-F187-4F9B-B683-0ABCF50B34B1}"/>
    <cellStyle name="Comma 5 3 4 2 2 3 2" xfId="22712" xr:uid="{13A38DB5-6E95-4D1D-B3B3-52521BE4B0AD}"/>
    <cellStyle name="Comma 5 3 4 2 2 4" xfId="24247" xr:uid="{D5353E52-2A64-4DBE-8BE4-06044C7158B6}"/>
    <cellStyle name="Comma 5 3 4 2 2 5" xfId="17100" xr:uid="{1787B02D-A02B-4E90-B81C-563EFD948179}"/>
    <cellStyle name="Comma 5 3 4 2 3" xfId="1167" xr:uid="{00000000-0005-0000-0000-0000B7040000}"/>
    <cellStyle name="Comma 5 3 4 2 4" xfId="7202" xr:uid="{E571B082-B7E1-4F20-9746-0010062C9FDC}"/>
    <cellStyle name="Comma 5 3 4 2 5" xfId="24298" xr:uid="{1958E76F-F769-490C-9354-3435C0360329}"/>
    <cellStyle name="Comma 5 3 4 2 6" xfId="15063" xr:uid="{46283312-A6A6-4249-A650-26AE2D235307}"/>
    <cellStyle name="Comma 5 3 4 3" xfId="1168" xr:uid="{00000000-0005-0000-0000-0000B8040000}"/>
    <cellStyle name="Comma 5 3 4 3 2" xfId="1169" xr:uid="{00000000-0005-0000-0000-0000B9040000}"/>
    <cellStyle name="Comma 5 3 4 3 2 2" xfId="4197" xr:uid="{3E0AC207-8EBB-48A3-91C1-DF9609D20591}"/>
    <cellStyle name="Comma 5 3 4 3 2 2 2" xfId="19570" xr:uid="{02D90D5F-0225-4BE9-BB8A-7989C2B71FAB}"/>
    <cellStyle name="Comma 5 3 4 3 2 3" xfId="12680" xr:uid="{C88DBC72-793D-4584-A84C-85B5B70AEDA7}"/>
    <cellStyle name="Comma 5 3 4 3 2 3 2" xfId="22399" xr:uid="{21171D86-5EDC-4C2E-B566-BA1A427BBD50}"/>
    <cellStyle name="Comma 5 3 4 3 2 4" xfId="29259" xr:uid="{5E1BCB9A-7072-4DA4-ACAD-FB8B12D1C16A}"/>
    <cellStyle name="Comma 5 3 4 3 2 5" xfId="28022" xr:uid="{20A4157C-41E0-4B9D-AE52-66FA1B5553BC}"/>
    <cellStyle name="Comma 5 3 4 3 2 6" xfId="16831" xr:uid="{6911A3F6-BFD1-4F44-B298-CD6EECF62764}"/>
    <cellStyle name="Comma 5 3 4 3 3" xfId="1170" xr:uid="{00000000-0005-0000-0000-0000BA040000}"/>
    <cellStyle name="Comma 5 3 4 3 4" xfId="11456" xr:uid="{6EFB1D5F-EB6F-427C-AB2F-EB8A852D1544}"/>
    <cellStyle name="Comma 5 3 4 3 5" xfId="24126" xr:uid="{B608E7A0-59FF-4F92-9039-33CFFCF2E738}"/>
    <cellStyle name="Comma 5 3 4 3 6" xfId="14630" xr:uid="{504A9607-21F0-460C-8E42-98C5831BDBC7}"/>
    <cellStyle name="Comma 5 3 4 4" xfId="1171" xr:uid="{00000000-0005-0000-0000-0000BB040000}"/>
    <cellStyle name="Comma 5 3 4 4 2" xfId="5219" xr:uid="{D6F8365E-58C6-4CE7-B9EC-C8745782BEAB}"/>
    <cellStyle name="Comma 5 3 4 4 2 2" xfId="11880" xr:uid="{4540075A-EC28-42C6-9155-E28FC360937B}"/>
    <cellStyle name="Comma 5 3 4 4 2 2 2" xfId="21185" xr:uid="{E7225DF4-02DF-4B83-91B8-70BB907B4A84}"/>
    <cellStyle name="Comma 5 3 4 4 2 3" xfId="13935" xr:uid="{16EFDE58-3640-4B57-8D8E-A643BA5DA966}"/>
    <cellStyle name="Comma 5 3 4 4 2 3 2" xfId="24014" xr:uid="{9A490F73-776C-48E9-BF20-BD3A6E794E9B}"/>
    <cellStyle name="Comma 5 3 4 4 2 4" xfId="18392" xr:uid="{16E96C4C-1FF4-4BCA-B7F9-123001B17648}"/>
    <cellStyle name="Comma 5 3 4 4 3" xfId="24420" xr:uid="{C175050D-41B6-407F-AEAC-00F10CA729FD}"/>
    <cellStyle name="Comma 5 3 4 5" xfId="4706" xr:uid="{90BC0A10-98AE-41F2-92A7-9ACC65347EF7}"/>
    <cellStyle name="Comma 5 3 4 5 2" xfId="7201" xr:uid="{62014518-41B0-418D-A422-A9D94D4D745C}"/>
    <cellStyle name="Comma 5 3 4 5 2 2" xfId="20673" xr:uid="{6C68B54D-B6B9-47FB-B2BE-7750F573F0AB}"/>
    <cellStyle name="Comma 5 3 4 5 2 3" xfId="11729" xr:uid="{03B3E398-9DC2-4386-BA3B-E5F01D725760}"/>
    <cellStyle name="Comma 5 3 4 5 3" xfId="13600" xr:uid="{4C1AC165-9942-4DF7-855F-FA42E696A373}"/>
    <cellStyle name="Comma 5 3 4 5 3 2" xfId="23502" xr:uid="{45952EF9-A7ED-4760-ABA7-F70BC4C20477}"/>
    <cellStyle name="Comma 5 3 4 5 4" xfId="27206" xr:uid="{0FB83BF9-A665-4AE2-8E41-72A0B8BEBD67}"/>
    <cellStyle name="Comma 5 3 4 5 5" xfId="28663" xr:uid="{4A03239E-3A33-478F-BEF0-5A8854ADE0E2}"/>
    <cellStyle name="Comma 5 3 4 5 6" xfId="17880" xr:uid="{F38546BB-51F2-4941-AE4F-2B88684E5DB4}"/>
    <cellStyle name="Comma 5 3 4 6" xfId="4021" xr:uid="{F40A2A80-802E-4DDA-8790-79FFE9B4F5E6}"/>
    <cellStyle name="Comma 5 3 4 6 2" xfId="15685" xr:uid="{6A02217F-78E6-416D-A7F0-DA1727A7BD8E}"/>
    <cellStyle name="Comma 5 3 4 7" xfId="8712" xr:uid="{20FB6138-26A7-4539-B9B6-AE4509E23E22}"/>
    <cellStyle name="Comma 5 3 4 7 2" xfId="18423" xr:uid="{F88C02AD-5D5C-4A94-B11B-22C62F40FB03}"/>
    <cellStyle name="Comma 5 3 4 8" xfId="11905" xr:uid="{E90DF289-48CB-4D63-9007-DD331CC2EADA}"/>
    <cellStyle name="Comma 5 3 4 8 2" xfId="21216" xr:uid="{F74CCC02-6F4D-4EA0-B9BB-8B8282AB46A6}"/>
    <cellStyle name="Comma 5 3 4 9" xfId="26286" xr:uid="{4E2C05AE-56BE-4288-B876-6C4C114C19F8}"/>
    <cellStyle name="Comma 5 3 5" xfId="1172" xr:uid="{00000000-0005-0000-0000-0000BC040000}"/>
    <cellStyle name="Comma 5 3 5 2" xfId="1173" xr:uid="{00000000-0005-0000-0000-0000BD040000}"/>
    <cellStyle name="Comma 5 3 5 2 2" xfId="4272" xr:uid="{19494F53-0174-48D8-AD21-32968D8E33B4}"/>
    <cellStyle name="Comma 5 3 5 2 2 2" xfId="7204" xr:uid="{D584C716-B908-4BC4-943A-7E25693674D7}"/>
    <cellStyle name="Comma 5 3 5 2 2 2 2" xfId="29389" xr:uid="{55ACAACE-D442-46E6-9710-6E70ACE50CD0}"/>
    <cellStyle name="Comma 5 3 5 2 2 3" xfId="26953" xr:uid="{C3A6B7C3-93B2-4F4B-97DA-99BFCF6914B2}"/>
    <cellStyle name="Comma 5 3 5 2 2 4" xfId="19884" xr:uid="{0B48BEDF-1904-47EE-88F7-286C60266071}"/>
    <cellStyle name="Comma 5 3 5 2 3" xfId="12900" xr:uid="{9FDF22B4-231D-4726-9248-5B3715DA1411}"/>
    <cellStyle name="Comma 5 3 5 2 3 2" xfId="22713" xr:uid="{B852F5EE-DB94-489C-9294-5A78A648CC6F}"/>
    <cellStyle name="Comma 5 3 5 2 4" xfId="26723" xr:uid="{821360B9-B542-48AA-9303-3EA86E8341E5}"/>
    <cellStyle name="Comma 5 3 5 2 5" xfId="17101" xr:uid="{655FAC55-3C66-4C9B-96FD-02759F8FCF2B}"/>
    <cellStyle name="Comma 5 3 5 3" xfId="1174" xr:uid="{00000000-0005-0000-0000-0000BE040000}"/>
    <cellStyle name="Comma 5 3 5 4" xfId="4981" xr:uid="{2ED79864-A355-4A55-B3DA-B612A0AC40EE}"/>
    <cellStyle name="Comma 5 3 5 4 2" xfId="7203" xr:uid="{2FA02378-447B-4406-AE0D-A54D286AD852}"/>
    <cellStyle name="Comma 5 3 5 4 2 2" xfId="20948" xr:uid="{DF48FDE2-7170-42EA-A0A9-781F03AED051}"/>
    <cellStyle name="Comma 5 3 5 4 2 3" xfId="11784" xr:uid="{A35F2926-7306-45E8-962E-B925FEEB5166}"/>
    <cellStyle name="Comma 5 3 5 4 3" xfId="13840" xr:uid="{E0953609-9AEA-4ED7-9590-45AF880FB184}"/>
    <cellStyle name="Comma 5 3 5 4 3 2" xfId="23777" xr:uid="{8FC02498-1048-4E8E-A039-A1A21D54C734}"/>
    <cellStyle name="Comma 5 3 5 4 4" xfId="18155" xr:uid="{9BC2119A-630A-4E9E-9C0C-9288DB6F5126}"/>
    <cellStyle name="Comma 5 3 5 5" xfId="6477" xr:uid="{E190846B-D241-437F-96D5-5E1B9FBFDABD}"/>
    <cellStyle name="Comma 5 3 5 5 2" xfId="11457" xr:uid="{4DF5DA0E-5AF2-4B75-91FC-DBB50B21D02C}"/>
    <cellStyle name="Comma 5 3 5 6" xfId="9257" xr:uid="{49A11E01-4F77-4607-BB53-B6B910E27F43}"/>
    <cellStyle name="Comma 5 3 5 7" xfId="15064" xr:uid="{0B47DE99-7705-4F2C-8E52-61EAE946A2DC}"/>
    <cellStyle name="Comma 5 3 6" xfId="1175" xr:uid="{00000000-0005-0000-0000-0000BF040000}"/>
    <cellStyle name="Comma 5 3 6 2" xfId="1176" xr:uid="{00000000-0005-0000-0000-0000C0040000}"/>
    <cellStyle name="Comma 5 3 6 2 2" xfId="4236" xr:uid="{DA88981A-6F1A-400F-961C-09033E19C516}"/>
    <cellStyle name="Comma 5 3 6 2 2 2" xfId="7206" xr:uid="{5D2736BF-C4C9-476F-8453-F42C5B03EFB3}"/>
    <cellStyle name="Comma 5 3 6 2 2 2 2" xfId="28117" xr:uid="{EDB4A5F5-A64E-43A7-8294-4C7FD240F56E}"/>
    <cellStyle name="Comma 5 3 6 2 2 3" xfId="27564" xr:uid="{10E46725-0760-40B0-9C42-F8B41372E897}"/>
    <cellStyle name="Comma 5 3 6 2 2 4" xfId="19766" xr:uid="{9670D79B-FE89-436F-B579-74BF9BD57DC4}"/>
    <cellStyle name="Comma 5 3 6 2 3" xfId="12860" xr:uid="{75E20A14-0049-4A82-B17F-E3C7ACE6B164}"/>
    <cellStyle name="Comma 5 3 6 2 3 2" xfId="22595" xr:uid="{DE614267-FFDF-41F2-A0E8-7984761B23E0}"/>
    <cellStyle name="Comma 5 3 6 2 4" xfId="25394" xr:uid="{A606B058-528C-45D6-85B6-4CCA7715F0B8}"/>
    <cellStyle name="Comma 5 3 6 2 5" xfId="17011" xr:uid="{2B3F309B-CA5D-4130-9209-28CA89B902A2}"/>
    <cellStyle name="Comma 5 3 6 3" xfId="1177" xr:uid="{00000000-0005-0000-0000-0000C1040000}"/>
    <cellStyle name="Comma 5 3 6 4" xfId="7205" xr:uid="{C717C570-9DC3-4581-AD3B-837955452D8B}"/>
    <cellStyle name="Comma 5 3 6 5" xfId="6945" xr:uid="{490D1E4B-9ECA-4E6D-B4E7-67C1D5E6E7C8}"/>
    <cellStyle name="Comma 5 3 6 6" xfId="9741" xr:uid="{E55DDB32-E326-43A8-8611-CCE9364A4A5B}"/>
    <cellStyle name="Comma 5 3 7" xfId="1178" xr:uid="{00000000-0005-0000-0000-0000C2040000}"/>
    <cellStyle name="Comma 5 3 7 2" xfId="1179" xr:uid="{00000000-0005-0000-0000-0000C3040000}"/>
    <cellStyle name="Comma 5 3 7 2 2" xfId="4155" xr:uid="{3F982992-0AFE-4288-87E0-B919360CFC4E}"/>
    <cellStyle name="Comma 5 3 7 2 2 2" xfId="19392" xr:uid="{AA6A9186-B40E-4720-A675-9532F2DAD401}"/>
    <cellStyle name="Comma 5 3 7 2 2 3" xfId="30252" xr:uid="{3F951456-D88B-4908-884C-3AB4B1E42313}"/>
    <cellStyle name="Comma 5 3 7 2 3" xfId="12504" xr:uid="{E57AEB9A-9AA8-4DD3-B543-FE631A32ADE8}"/>
    <cellStyle name="Comma 5 3 7 2 3 2" xfId="22221" xr:uid="{20345833-21F2-4D15-AE64-E13B005CC764}"/>
    <cellStyle name="Comma 5 3 7 2 4" xfId="27761" xr:uid="{C3CDCED9-EF26-43CE-9F81-9CCB51DFBE93}"/>
    <cellStyle name="Comma 5 3 7 2 5" xfId="27865" xr:uid="{C945C903-25AF-47CE-89DC-7318CDA152DD}"/>
    <cellStyle name="Comma 5 3 7 2 6" xfId="16655" xr:uid="{9C00BAA4-F8C7-4CF3-9E1B-505DC87C95BE}"/>
    <cellStyle name="Comma 5 3 7 3" xfId="1180" xr:uid="{00000000-0005-0000-0000-0000C4040000}"/>
    <cellStyle name="Comma 5 3 7 4" xfId="7207" xr:uid="{61FCB15E-92E2-447D-B161-DC37C9DB6001}"/>
    <cellStyle name="Comma 5 3 7 5" xfId="24511" xr:uid="{4A95A730-E320-4309-A4EB-F917F91EF8EA}"/>
    <cellStyle name="Comma 5 3 7 6" xfId="14439" xr:uid="{DB82DDE5-1E47-44AD-9F3F-60693CD9FF4E}"/>
    <cellStyle name="Comma 5 3 8" xfId="1181" xr:uid="{00000000-0005-0000-0000-0000C5040000}"/>
    <cellStyle name="Comma 5 3 8 2" xfId="4093" xr:uid="{DE2F1137-96B3-4723-B63E-DD46F23E86F9}"/>
    <cellStyle name="Comma 5 3 8 2 2" xfId="7208" xr:uid="{F97DDEF6-1C0F-4C98-A588-33AF9EEF1E23}"/>
    <cellStyle name="Comma 5 3 8 2 2 2" xfId="19112" xr:uid="{980DFB59-EF8C-4E0E-B101-CE1C32805D8D}"/>
    <cellStyle name="Comma 5 3 8 3" xfId="12334" xr:uid="{FE87ED7B-F174-40B7-BBDE-AE1A59CB0DC3}"/>
    <cellStyle name="Comma 5 3 8 3 2" xfId="21917" xr:uid="{672E4842-9C67-4D7C-9679-B51397DF1BBE}"/>
    <cellStyle name="Comma 5 3 8 4" xfId="24166" xr:uid="{29E376CF-3B31-4A53-BFA0-5D068C7038E3}"/>
    <cellStyle name="Comma 5 3 8 5" xfId="28894" xr:uid="{3D1D306B-DBD5-4A76-8AFB-043686F79503}"/>
    <cellStyle name="Comma 5 3 8 6" xfId="16361" xr:uid="{94AF2FE1-706B-4D04-9748-5ECCE66245C4}"/>
    <cellStyle name="Comma 5 3 9" xfId="1126" xr:uid="{00000000-0005-0000-0000-00008E040000}"/>
    <cellStyle name="Comma 5 3 9 2" xfId="4450" xr:uid="{A1591EE1-9B7A-4C4A-98BD-BC9842D64C1F}"/>
    <cellStyle name="Comma 5 3 9 2 2" xfId="20473" xr:uid="{69CDFFD0-B737-4AB4-95D1-6DB37364F050}"/>
    <cellStyle name="Comma 5 3 9 2 3" xfId="30250" xr:uid="{9820B48C-E9FA-4997-AA77-9C5347D279DB}"/>
    <cellStyle name="Comma 5 3 9 3" xfId="13449" xr:uid="{32E5F210-7078-467A-A7AA-7E23A8FA8900}"/>
    <cellStyle name="Comma 5 3 9 3 2" xfId="23302" xr:uid="{53DFC160-BDF7-4E64-BC3A-313F4F178A56}"/>
    <cellStyle name="Comma 5 3 9 4" xfId="27412" xr:uid="{1B53C88B-8D55-45C3-A0F9-246633247FE4}"/>
    <cellStyle name="Comma 5 3 9 5" xfId="27007" xr:uid="{44D28ADE-225D-4DC6-ADC6-BEECE5F63C56}"/>
    <cellStyle name="Comma 5 3 9 6" xfId="17680" xr:uid="{BE8AC268-EE12-42EA-AF99-52A7AAD75112}"/>
    <cellStyle name="Comma 5 4" xfId="338" xr:uid="{00000000-0005-0000-0000-000051010000}"/>
    <cellStyle name="Comma 5 4 10" xfId="6972" xr:uid="{FE6C5CCC-9264-4741-AAB2-D8771D6AF529}"/>
    <cellStyle name="Comma 5 4 10 2" xfId="9770" xr:uid="{0CC98F6D-5894-420E-BCF9-0230A87D6FAC}"/>
    <cellStyle name="Comma 5 4 11" xfId="5999" xr:uid="{56B7C134-9FAA-4761-A0FC-1357E4D5E39F}"/>
    <cellStyle name="Comma 5 4 11 2" xfId="18424" xr:uid="{6A8A6069-0CA5-483B-996B-C9A44B3F226B}"/>
    <cellStyle name="Comma 5 4 12" xfId="8773" xr:uid="{550F1E3A-EA86-4EED-BAC3-BAAF0E57D3A2}"/>
    <cellStyle name="Comma 5 4 12 2" xfId="21217" xr:uid="{E504B583-1978-423A-A430-5BA5E9366C60}"/>
    <cellStyle name="Comma 5 4 13" xfId="25908" xr:uid="{D30A4F7B-9EEE-461A-AA94-D32948868A68}"/>
    <cellStyle name="Comma 5 4 14" xfId="14015" xr:uid="{3F136011-8435-4950-8971-83637F541FFD}"/>
    <cellStyle name="Comma 5 4 2" xfId="339" xr:uid="{00000000-0005-0000-0000-000052010000}"/>
    <cellStyle name="Comma 5 4 2 10" xfId="8774" xr:uid="{2128D1FD-E724-49EE-9BBD-48A4F94E09E2}"/>
    <cellStyle name="Comma 5 4 2 10 2" xfId="21218" xr:uid="{653747DD-4481-4062-8815-597E73A54650}"/>
    <cellStyle name="Comma 5 4 2 11" xfId="24439" xr:uid="{8DF0352D-D92E-49A8-830E-A65697F5C622}"/>
    <cellStyle name="Comma 5 4 2 12" xfId="14075" xr:uid="{A4B9B96C-1C12-4150-8AD6-45FAEF6E985D}"/>
    <cellStyle name="Comma 5 4 2 2" xfId="1184" xr:uid="{00000000-0005-0000-0000-0000C8040000}"/>
    <cellStyle name="Comma 5 4 2 2 10" xfId="14635" xr:uid="{99C72C3E-3ECB-4EE3-A1A4-5207F2DA8F03}"/>
    <cellStyle name="Comma 5 4 2 2 2" xfId="1185" xr:uid="{00000000-0005-0000-0000-0000C9040000}"/>
    <cellStyle name="Comma 5 4 2 2 2 2" xfId="1186" xr:uid="{00000000-0005-0000-0000-0000CA040000}"/>
    <cellStyle name="Comma 5 4 2 2 2 2 2" xfId="4274" xr:uid="{E91A17C0-1231-47C1-A5C3-4B41FB762909}"/>
    <cellStyle name="Comma 5 4 2 2 2 2 2 2" xfId="29391" xr:uid="{4BFAC0E7-FAFC-4984-ADAC-DA02D5E476B8}"/>
    <cellStyle name="Comma 5 4 2 2 2 2 2 3" xfId="27209" xr:uid="{86FE4E52-3F17-4691-A3A6-91A8B5368BEE}"/>
    <cellStyle name="Comma 5 4 2 2 2 2 2 4" xfId="19886" xr:uid="{7399F806-8A43-4017-B01A-5E0D4580677C}"/>
    <cellStyle name="Comma 5 4 2 2 2 2 3" xfId="12902" xr:uid="{BC66A004-C6C9-4E18-912A-82EFA859EBF0}"/>
    <cellStyle name="Comma 5 4 2 2 2 2 3 2" xfId="22715" xr:uid="{C0C15510-D5EF-4ACF-98E8-CEF65EEF2A3B}"/>
    <cellStyle name="Comma 5 4 2 2 2 2 4" xfId="26773" xr:uid="{F99DCA28-F4C2-46EC-AA81-2C3A5FDA5335}"/>
    <cellStyle name="Comma 5 4 2 2 2 2 5" xfId="17103" xr:uid="{09F69BB9-B205-40A0-B64B-559C9D9B35E4}"/>
    <cellStyle name="Comma 5 4 2 2 2 3" xfId="1187" xr:uid="{00000000-0005-0000-0000-0000CB040000}"/>
    <cellStyle name="Comma 5 4 2 2 2 4" xfId="7210" xr:uid="{FCF1A4C8-017A-4A7E-8B7F-8B330BE140D3}"/>
    <cellStyle name="Comma 5 4 2 2 2 5" xfId="24769" xr:uid="{8B98A05F-0C7E-4D0C-820E-CDCFC1D4864F}"/>
    <cellStyle name="Comma 5 4 2 2 2 6" xfId="15066" xr:uid="{185CBA2B-5BA5-4EE0-8714-1586D2F5660A}"/>
    <cellStyle name="Comma 5 4 2 2 3" xfId="1188" xr:uid="{00000000-0005-0000-0000-0000CC040000}"/>
    <cellStyle name="Comma 5 4 2 2 3 2" xfId="5215" xr:uid="{EB05FEDA-732F-40B0-8C77-F56C49EA2BEE}"/>
    <cellStyle name="Comma 5 4 2 2 3 2 2" xfId="11876" xr:uid="{E7DFB9C6-AA41-4441-BDA1-218731EA8420}"/>
    <cellStyle name="Comma 5 4 2 2 3 2 2 2" xfId="21181" xr:uid="{AB9AD8DC-8527-4E0A-85C3-89CD31FAB011}"/>
    <cellStyle name="Comma 5 4 2 2 3 2 3" xfId="13931" xr:uid="{CD567FD3-C252-4186-B781-D5D4D1829959}"/>
    <cellStyle name="Comma 5 4 2 2 3 2 3 2" xfId="24010" xr:uid="{CF7AA681-0AFA-48AD-A63E-CDC70E19C1AB}"/>
    <cellStyle name="Comma 5 4 2 2 3 2 4" xfId="28515" xr:uid="{1B940D4F-61CF-46B2-88FD-4740492C754D}"/>
    <cellStyle name="Comma 5 4 2 2 3 2 5" xfId="27228" xr:uid="{B6E8614F-AF47-424F-B2BB-0DF475F67997}"/>
    <cellStyle name="Comma 5 4 2 2 3 2 6" xfId="18388" xr:uid="{A7880D24-C1FA-49AD-B04F-63F331E24309}"/>
    <cellStyle name="Comma 5 4 2 2 3 3" xfId="24095" xr:uid="{DC846FD7-1FDA-468E-92C0-CF3F6B4CCD8A}"/>
    <cellStyle name="Comma 5 4 2 2 4" xfId="1189" xr:uid="{00000000-0005-0000-0000-0000CD040000}"/>
    <cellStyle name="Comma 5 4 2 2 4 2" xfId="27782" xr:uid="{EEA43CF9-76A9-4DDD-B408-E5CED8A86A9E}"/>
    <cellStyle name="Comma 5 4 2 2 4 3" xfId="27286" xr:uid="{F918FE02-E2FE-44DE-89A4-16023F3FF90E}"/>
    <cellStyle name="Comma 5 4 2 2 5" xfId="4841" xr:uid="{A837F20D-D8C4-4577-9724-82F8FFF6488A}"/>
    <cellStyle name="Comma 5 4 2 2 5 2" xfId="7209" xr:uid="{C4AC0CE0-4550-4876-B156-1E4C0D6B459F}"/>
    <cellStyle name="Comma 5 4 2 2 5 2 2" xfId="20808" xr:uid="{37D79384-E36F-4194-9B9F-ED707B892BF2}"/>
    <cellStyle name="Comma 5 4 2 2 5 2 3" xfId="11754" xr:uid="{45B0DC28-3D31-4BA2-8A5A-A420F08BAEA5}"/>
    <cellStyle name="Comma 5 4 2 2 5 3" xfId="13700" xr:uid="{1AA9099B-D412-4AC5-A762-1FE0BF324880}"/>
    <cellStyle name="Comma 5 4 2 2 5 3 2" xfId="23637" xr:uid="{F4DD9F1D-8365-49DA-8278-EBAAB9DAF8AB}"/>
    <cellStyle name="Comma 5 4 2 2 5 4" xfId="27492" xr:uid="{FE2B7139-029C-44B9-862B-F4034316A629}"/>
    <cellStyle name="Comma 5 4 2 2 5 5" xfId="28941" xr:uid="{2D1FA657-5316-4BDF-9014-81C08EFD2101}"/>
    <cellStyle name="Comma 5 4 2 2 5 6" xfId="18015" xr:uid="{D875E2A1-F36C-4EDD-8D5C-B8C8233DFCAB}"/>
    <cellStyle name="Comma 5 4 2 2 6" xfId="4022" xr:uid="{8DCB1D11-46BA-488D-B30C-955C58EC6074}"/>
    <cellStyle name="Comma 5 4 2 2 6 2" xfId="27167" xr:uid="{4A2A6BFB-3EFA-4A65-9045-25357A7196A6}"/>
    <cellStyle name="Comma 5 4 2 2 6 3" xfId="28683" xr:uid="{B2861683-685D-4971-9F8A-F8009AA262F1}"/>
    <cellStyle name="Comma 5 4 2 2 6 4" xfId="15686" xr:uid="{A5F05A0E-B3CA-4D45-83CC-848BD749ECBE}"/>
    <cellStyle name="Comma 5 4 2 2 7" xfId="8717" xr:uid="{2FAA623F-4D0D-4370-BC41-FE954FEF0638}"/>
    <cellStyle name="Comma 5 4 2 2 7 2" xfId="18426" xr:uid="{E757F388-14F7-43FA-A6CC-2CD28B7D2E13}"/>
    <cellStyle name="Comma 5 4 2 2 8" xfId="11906" xr:uid="{5474FBF3-AC93-4793-8146-390504CC5283}"/>
    <cellStyle name="Comma 5 4 2 2 8 2" xfId="21219" xr:uid="{11D2F2EE-A346-41B2-A455-5DD8072A58F9}"/>
    <cellStyle name="Comma 5 4 2 2 9" xfId="24739" xr:uid="{1FCFB4AB-1BD5-42A1-8CED-84BEBB6F705D}"/>
    <cellStyle name="Comma 5 4 2 3" xfId="1190" xr:uid="{00000000-0005-0000-0000-0000CE040000}"/>
    <cellStyle name="Comma 5 4 2 3 2" xfId="1191" xr:uid="{00000000-0005-0000-0000-0000CF040000}"/>
    <cellStyle name="Comma 5 4 2 3 2 2" xfId="4275" xr:uid="{5746E6D5-7F14-4F90-9859-D8D0332AB4B1}"/>
    <cellStyle name="Comma 5 4 2 3 2 2 2" xfId="7212" xr:uid="{A7A2A704-0070-489C-B24D-5CF450FC707E}"/>
    <cellStyle name="Comma 5 4 2 3 2 2 2 2" xfId="29392" xr:uid="{0FBC4107-531B-44D2-9446-EC4438CC5CEB}"/>
    <cellStyle name="Comma 5 4 2 3 2 2 3" xfId="27701" xr:uid="{056D272E-4170-4D77-B88F-4A796F61150F}"/>
    <cellStyle name="Comma 5 4 2 3 2 2 4" xfId="19887" xr:uid="{865352BA-41DF-427B-B9B8-1BC16D7802B1}"/>
    <cellStyle name="Comma 5 4 2 3 2 3" xfId="12903" xr:uid="{FFAC1F3A-7F62-4F11-94EE-BA5096F9263A}"/>
    <cellStyle name="Comma 5 4 2 3 2 3 2" xfId="22716" xr:uid="{822C816B-4EAE-4516-B395-49FC60E587BC}"/>
    <cellStyle name="Comma 5 4 2 3 2 4" xfId="25631" xr:uid="{FE2AFE5E-67F0-4AA3-A422-7A8265567977}"/>
    <cellStyle name="Comma 5 4 2 3 2 5" xfId="17104" xr:uid="{754A68AE-9094-4152-BB3B-443DB9365BF8}"/>
    <cellStyle name="Comma 5 4 2 3 3" xfId="1192" xr:uid="{00000000-0005-0000-0000-0000D0040000}"/>
    <cellStyle name="Comma 5 4 2 3 4" xfId="4982" xr:uid="{A41A89B1-0AE3-43A9-8C72-3935C0BB9E22}"/>
    <cellStyle name="Comma 5 4 2 3 4 2" xfId="7211" xr:uid="{E1D47C3C-5CE8-4DF8-8863-8C20A8194FE3}"/>
    <cellStyle name="Comma 5 4 2 3 4 2 2" xfId="20949" xr:uid="{F4E593EA-EDE0-45F6-8288-0B06846116FA}"/>
    <cellStyle name="Comma 5 4 2 3 4 2 3" xfId="11785" xr:uid="{76BCC640-6A9C-4E99-8501-74BCB01744FC}"/>
    <cellStyle name="Comma 5 4 2 3 4 3" xfId="13841" xr:uid="{4EA7A888-3F07-44A5-8E75-DDE42E8DEF21}"/>
    <cellStyle name="Comma 5 4 2 3 4 3 2" xfId="23778" xr:uid="{8278F5F0-4723-49CE-B41D-F19DB4AFD4D8}"/>
    <cellStyle name="Comma 5 4 2 3 4 4" xfId="18156" xr:uid="{7AE975F7-F3E5-4358-8CFB-B22D56A53B8B}"/>
    <cellStyle name="Comma 5 4 2 3 5" xfId="6480" xr:uid="{ABBD808E-D4A1-4065-83B3-3F4D11A77687}"/>
    <cellStyle name="Comma 5 4 2 3 5 2" xfId="11458" xr:uid="{CBDB84FB-5208-404B-A45D-4E7D6A7F8116}"/>
    <cellStyle name="Comma 5 4 2 3 6" xfId="9260" xr:uid="{E1A592C3-ACFB-4523-9EA7-B60BB3594FB3}"/>
    <cellStyle name="Comma 5 4 2 3 7" xfId="15067" xr:uid="{992F4BD0-F298-4D5F-A06B-2773EEF49960}"/>
    <cellStyle name="Comma 5 4 2 4" xfId="1193" xr:uid="{00000000-0005-0000-0000-0000D1040000}"/>
    <cellStyle name="Comma 5 4 2 4 2" xfId="1194" xr:uid="{00000000-0005-0000-0000-0000D2040000}"/>
    <cellStyle name="Comma 5 4 2 4 2 2" xfId="4273" xr:uid="{321A7422-BBE5-4B0F-A9F2-A6A6C60ED71C}"/>
    <cellStyle name="Comma 5 4 2 4 2 2 2" xfId="29390" xr:uid="{FF0ED7B3-8B03-4927-86ED-047EE611BEFC}"/>
    <cellStyle name="Comma 5 4 2 4 2 2 3" xfId="28671" xr:uid="{098A861D-E24C-45D5-A94F-968FB4C09341}"/>
    <cellStyle name="Comma 5 4 2 4 2 2 4" xfId="19885" xr:uid="{3D809C39-3D04-442F-9606-3DF72506EB53}"/>
    <cellStyle name="Comma 5 4 2 4 2 3" xfId="12901" xr:uid="{1807072D-E504-47DB-A17B-01799914E333}"/>
    <cellStyle name="Comma 5 4 2 4 2 3 2" xfId="22714" xr:uid="{572A571F-314E-44B0-B3F6-76B4026CDE59}"/>
    <cellStyle name="Comma 5 4 2 4 2 4" xfId="26495" xr:uid="{80DA0B16-369B-4426-8F0D-A16FCAF4C70E}"/>
    <cellStyle name="Comma 5 4 2 4 2 5" xfId="17102" xr:uid="{BAACDCA1-4359-4959-9AB7-C6115C3A4542}"/>
    <cellStyle name="Comma 5 4 2 4 3" xfId="1195" xr:uid="{00000000-0005-0000-0000-0000D3040000}"/>
    <cellStyle name="Comma 5 4 2 4 4" xfId="7213" xr:uid="{A07E463F-2BBD-4BA1-834D-0E7E0FA5B32B}"/>
    <cellStyle name="Comma 5 4 2 4 5" xfId="26541" xr:uid="{0B0068FD-BF46-487E-928A-D0149AFF0E2F}"/>
    <cellStyle name="Comma 5 4 2 4 6" xfId="15065" xr:uid="{3E5E3962-47A3-4624-8484-96C2FC6643D2}"/>
    <cellStyle name="Comma 5 4 2 5" xfId="1196" xr:uid="{00000000-0005-0000-0000-0000D4040000}"/>
    <cellStyle name="Comma 5 4 2 5 2" xfId="1197" xr:uid="{00000000-0005-0000-0000-0000D5040000}"/>
    <cellStyle name="Comma 5 4 2 5 2 2" xfId="4161" xr:uid="{27DBD902-23B8-4BC6-973C-629F8022001D}"/>
    <cellStyle name="Comma 5 4 2 5 2 2 2" xfId="19426" xr:uid="{52980D83-7915-4782-AA1B-3589AE02D133}"/>
    <cellStyle name="Comma 5 4 2 5 2 3" xfId="12538" xr:uid="{9E8CB541-22CF-4F40-98A7-80BCB760794E}"/>
    <cellStyle name="Comma 5 4 2 5 2 3 2" xfId="22255" xr:uid="{D32D6AAA-2250-4555-A632-98D6C6D797C8}"/>
    <cellStyle name="Comma 5 4 2 5 2 4" xfId="27668" xr:uid="{DF593632-D6A3-4492-AA7E-5245E9CE1B80}"/>
    <cellStyle name="Comma 5 4 2 5 2 5" xfId="28186" xr:uid="{971E458E-177B-40F3-9B4B-B595A41BA7FD}"/>
    <cellStyle name="Comma 5 4 2 5 2 6" xfId="16689" xr:uid="{136527B3-E3D7-4CCE-9141-00E8FA1221E7}"/>
    <cellStyle name="Comma 5 4 2 5 3" xfId="1198" xr:uid="{00000000-0005-0000-0000-0000D6040000}"/>
    <cellStyle name="Comma 5 4 2 5 4" xfId="7214" xr:uid="{425AFDB9-0BBB-466A-9F84-7860E0AB7786}"/>
    <cellStyle name="Comma 5 4 2 5 5" xfId="25467" xr:uid="{D5AA04B5-1EB3-4ABA-A28A-DE4ADF2DBF04}"/>
    <cellStyle name="Comma 5 4 2 5 6" xfId="14473" xr:uid="{36512AD3-AC0E-409F-8B31-689F0EDCDECC}"/>
    <cellStyle name="Comma 5 4 2 6" xfId="1199" xr:uid="{00000000-0005-0000-0000-0000D7040000}"/>
    <cellStyle name="Comma 5 4 2 6 2" xfId="4113" xr:uid="{54F8998B-120F-4969-B70A-B4F4DB0FCF39}"/>
    <cellStyle name="Comma 5 4 2 6 2 2" xfId="19206" xr:uid="{68B56390-BFAE-45F6-846B-D09180BC3A87}"/>
    <cellStyle name="Comma 5 4 2 6 3" xfId="12370" xr:uid="{4BE5A400-A676-4465-B115-3ED71D8A6AE7}"/>
    <cellStyle name="Comma 5 4 2 6 3 2" xfId="22011" xr:uid="{5472EEDE-7768-4AEF-B4AD-5FB4195BE2D9}"/>
    <cellStyle name="Comma 5 4 2 6 4" xfId="24577" xr:uid="{C1737DBA-EB17-4CA3-9157-EDD600942F3F}"/>
    <cellStyle name="Comma 5 4 2 6 5" xfId="27258" xr:uid="{DF98394D-0032-4D3B-B128-5DDE7A71FAC6}"/>
    <cellStyle name="Comma 5 4 2 6 6" xfId="16455" xr:uid="{CCA5BF59-4B05-4EDE-833B-6E7E54AAD003}"/>
    <cellStyle name="Comma 5 4 2 7" xfId="1183" xr:uid="{00000000-0005-0000-0000-0000C7040000}"/>
    <cellStyle name="Comma 5 4 2 7 2" xfId="4405" xr:uid="{91E56296-FB15-4070-9490-7CB9B39FE340}"/>
    <cellStyle name="Comma 5 4 2 7 2 2" xfId="20428" xr:uid="{E54DCA6F-3C0F-4F6D-B5BD-61CA10FF0DF6}"/>
    <cellStyle name="Comma 5 4 2 7 3" xfId="13406" xr:uid="{A16AAEDE-8CDE-4344-AC68-74B9B7F86E6C}"/>
    <cellStyle name="Comma 5 4 2 7 3 2" xfId="23257" xr:uid="{A411E211-B4FF-40E8-8704-B0E32883C173}"/>
    <cellStyle name="Comma 5 4 2 7 4" xfId="27876" xr:uid="{635D914C-C92A-46BD-843C-615C2D02A038}"/>
    <cellStyle name="Comma 5 4 2 7 5" xfId="29000" xr:uid="{E2ADBE4C-0CD9-4C06-AB25-AD5278E98F45}"/>
    <cellStyle name="Comma 5 4 2 7 6" xfId="17635" xr:uid="{DC622432-0D9E-42EE-8053-0913572EC690}"/>
    <cellStyle name="Comma 5 4 2 8" xfId="6973" xr:uid="{81292935-87E9-41A1-AC9E-0890B006CE81}"/>
    <cellStyle name="Comma 5 4 2 8 2" xfId="9771" xr:uid="{579DAB97-17E1-415A-965D-E21DCACC8503}"/>
    <cellStyle name="Comma 5 4 2 9" xfId="6000" xr:uid="{B4A15371-E1E3-400F-A80C-0C7418990622}"/>
    <cellStyle name="Comma 5 4 2 9 2" xfId="18425" xr:uid="{20B0AB8B-F389-4011-A7E9-075D90037EE7}"/>
    <cellStyle name="Comma 5 4 3" xfId="1200" xr:uid="{00000000-0005-0000-0000-0000D8040000}"/>
    <cellStyle name="Comma 5 4 3 10" xfId="24994" xr:uid="{AF228897-E402-4728-AB14-2832950561A0}"/>
    <cellStyle name="Comma 5 4 3 11" xfId="14233" xr:uid="{28A4CF68-D3D9-4424-978B-B6ACB3EC46F9}"/>
    <cellStyle name="Comma 5 4 3 2" xfId="1201" xr:uid="{00000000-0005-0000-0000-0000D9040000}"/>
    <cellStyle name="Comma 5 4 3 2 2" xfId="1202" xr:uid="{00000000-0005-0000-0000-0000DA040000}"/>
    <cellStyle name="Comma 5 4 3 2 2 2" xfId="4277" xr:uid="{D125F37C-3FDE-4FDC-BBC9-C31F628AD94E}"/>
    <cellStyle name="Comma 5 4 3 2 2 2 2" xfId="7217" xr:uid="{118DCD26-BE81-4ADF-A44E-1686490053EF}"/>
    <cellStyle name="Comma 5 4 3 2 2 2 2 2" xfId="27115" xr:uid="{FA0B7537-20E7-4569-8232-236039EEBC98}"/>
    <cellStyle name="Comma 5 4 3 2 2 2 2 3" xfId="26539" xr:uid="{DC4F449F-272B-4AA3-A781-24CE933DF98A}"/>
    <cellStyle name="Comma 5 4 3 2 2 2 3" xfId="27972" xr:uid="{305247E3-F0D2-496B-9BFB-3161CDFC4865}"/>
    <cellStyle name="Comma 5 4 3 2 2 2 4" xfId="17106" xr:uid="{9940D07F-5ADA-4A61-BEB5-5886DA691675}"/>
    <cellStyle name="Comma 5 4 3 2 2 3" xfId="11615" xr:uid="{72AC61F1-322C-4CFB-AA8E-A517A5015191}"/>
    <cellStyle name="Comma 5 4 3 2 2 3 2" xfId="29394" xr:uid="{280810F4-DA1A-487C-A19D-FD307B95870E}"/>
    <cellStyle name="Comma 5 4 3 2 2 3 3" xfId="27424" xr:uid="{1909E8BA-2CB6-41A4-82A7-E0C7E7037492}"/>
    <cellStyle name="Comma 5 4 3 2 2 3 4" xfId="19889" xr:uid="{01EE8F7E-5F30-4BC8-8AAC-1D66EB56A49A}"/>
    <cellStyle name="Comma 5 4 3 2 2 4" xfId="12905" xr:uid="{B65A8001-E081-4820-A8F2-0FF9871872C3}"/>
    <cellStyle name="Comma 5 4 3 2 2 4 2" xfId="22718" xr:uid="{F5FC2DC4-17A3-45E7-AD33-F29BF0F9C20B}"/>
    <cellStyle name="Comma 5 4 3 2 2 5" xfId="25242" xr:uid="{42C9928C-14E3-4DAF-BBF7-E63884810D13}"/>
    <cellStyle name="Comma 5 4 3 2 2 6" xfId="15069" xr:uid="{B0F4031B-76E5-4F19-A18C-4290193130CE}"/>
    <cellStyle name="Comma 5 4 3 2 3" xfId="1203" xr:uid="{00000000-0005-0000-0000-0000DB040000}"/>
    <cellStyle name="Comma 5 4 3 2 3 2" xfId="4201" xr:uid="{1CB84EEB-2F4D-4548-B1B9-AA8B500107E8}"/>
    <cellStyle name="Comma 5 4 3 2 3 2 2" xfId="27385" xr:uid="{293D4AD6-4E6D-470D-80B3-A7A7C1420E4E}"/>
    <cellStyle name="Comma 5 4 3 2 3 2 3" xfId="28344" xr:uid="{E88E78C1-0318-43F9-A996-C60B277AA3DB}"/>
    <cellStyle name="Comma 5 4 3 2 3 2 4" xfId="19574" xr:uid="{E34B33F6-DBD0-4BA9-9C90-48F46543D760}"/>
    <cellStyle name="Comma 5 4 3 2 3 3" xfId="12684" xr:uid="{C82BAAB8-7DEC-4E70-90F0-FC115888A44A}"/>
    <cellStyle name="Comma 5 4 3 2 3 3 2" xfId="22403" xr:uid="{F709A4C8-1613-4448-873A-F791AAC7A5FA}"/>
    <cellStyle name="Comma 5 4 3 2 3 4" xfId="24230" xr:uid="{10CE8482-6168-41F8-B08A-44EA66759ABE}"/>
    <cellStyle name="Comma 5 4 3 2 3 5" xfId="16835" xr:uid="{F0CA34A3-AA57-42E8-A6C4-0C301E71F2BE}"/>
    <cellStyle name="Comma 5 4 3 2 4" xfId="1204" xr:uid="{00000000-0005-0000-0000-0000DC040000}"/>
    <cellStyle name="Comma 5 4 3 2 5" xfId="4842" xr:uid="{F2B50119-31D5-4EBB-A6CA-4CB850D6D3EC}"/>
    <cellStyle name="Comma 5 4 3 2 5 2" xfId="7216" xr:uid="{13682C5D-69C7-4B0B-959D-CB01B16224CB}"/>
    <cellStyle name="Comma 5 4 3 2 5 2 2" xfId="20809" xr:uid="{CC6BAE3D-9343-4779-BAD5-65DA1C290914}"/>
    <cellStyle name="Comma 5 4 3 2 5 2 3" xfId="11755" xr:uid="{484E6D27-CDDC-4031-B75E-336D67A23781}"/>
    <cellStyle name="Comma 5 4 3 2 5 3" xfId="13701" xr:uid="{7657DAD7-404B-4444-84E3-9E92D039A72D}"/>
    <cellStyle name="Comma 5 4 3 2 5 3 2" xfId="23638" xr:uid="{5E277915-3FB0-4C32-B1C1-536F172EE295}"/>
    <cellStyle name="Comma 5 4 3 2 5 4" xfId="27037" xr:uid="{7518335B-E543-4385-89DD-5F28D41B27B3}"/>
    <cellStyle name="Comma 5 4 3 2 5 5" xfId="27653" xr:uid="{04D8BB65-E8B6-49DD-A45D-3D4BAB6741CF}"/>
    <cellStyle name="Comma 5 4 3 2 5 6" xfId="18016" xr:uid="{E9518BDE-8816-48AE-9F9B-72165F608CA7}"/>
    <cellStyle name="Comma 5 4 3 2 6" xfId="5969" xr:uid="{975AD305-A3AE-483B-B4AF-8CF9D7116652}"/>
    <cellStyle name="Comma 5 4 3 2 6 2" xfId="11460" xr:uid="{C9D2D477-0838-4048-B570-7E5DDC5D42B2}"/>
    <cellStyle name="Comma 5 4 3 2 7" xfId="8718" xr:uid="{E78E8B03-BD35-4564-9274-84777E1652FF}"/>
    <cellStyle name="Comma 5 4 3 2 8" xfId="14636" xr:uid="{127815A7-FEB5-4C1B-BFC2-9B225DB4ABAD}"/>
    <cellStyle name="Comma 5 4 3 3" xfId="1205" xr:uid="{00000000-0005-0000-0000-0000DD040000}"/>
    <cellStyle name="Comma 5 4 3 3 2" xfId="1206" xr:uid="{00000000-0005-0000-0000-0000DE040000}"/>
    <cellStyle name="Comma 5 4 3 3 2 2" xfId="4278" xr:uid="{C88A1E5A-72CE-4914-9F79-A355A9703B5C}"/>
    <cellStyle name="Comma 5 4 3 3 2 2 2" xfId="29395" xr:uid="{038C8A9F-60FA-4426-9B2E-CC0E120A16C3}"/>
    <cellStyle name="Comma 5 4 3 3 2 2 3" xfId="29272" xr:uid="{B8753566-A267-4CD1-9B02-965624DC26DA}"/>
    <cellStyle name="Comma 5 4 3 3 2 2 4" xfId="19890" xr:uid="{0E9A8A12-16DF-499C-846E-BAB169D97882}"/>
    <cellStyle name="Comma 5 4 3 3 2 3" xfId="12906" xr:uid="{E22EBEDC-AC92-4995-B168-9169B3A7DAA3}"/>
    <cellStyle name="Comma 5 4 3 3 2 3 2" xfId="22719" xr:uid="{80487B1F-2152-4C13-AEED-BEA210809577}"/>
    <cellStyle name="Comma 5 4 3 3 2 4" xfId="24990" xr:uid="{754B098D-C455-4C93-B296-784029E085F7}"/>
    <cellStyle name="Comma 5 4 3 3 2 5" xfId="17107" xr:uid="{1333157A-95EA-42BF-B4EC-240D2D13A83B}"/>
    <cellStyle name="Comma 5 4 3 3 3" xfId="1207" xr:uid="{00000000-0005-0000-0000-0000DF040000}"/>
    <cellStyle name="Comma 5 4 3 3 4" xfId="4983" xr:uid="{FFCDC0FF-A93D-48A1-8864-A82E696E251C}"/>
    <cellStyle name="Comma 5 4 3 3 4 2" xfId="7218" xr:uid="{86335595-45AA-4983-BE43-A599AF5C796D}"/>
    <cellStyle name="Comma 5 4 3 3 4 2 2" xfId="20950" xr:uid="{1FC13757-4F95-4FEA-A7B0-A9FAF4C5CE1D}"/>
    <cellStyle name="Comma 5 4 3 3 4 2 3" xfId="11786" xr:uid="{A0800213-B098-432E-A01E-96B738CF954A}"/>
    <cellStyle name="Comma 5 4 3 3 4 3" xfId="13842" xr:uid="{C3D4C532-F37E-4455-B12A-3744AE450DA1}"/>
    <cellStyle name="Comma 5 4 3 3 4 3 2" xfId="23779" xr:uid="{4549E462-6452-476F-AED1-3ECAEC27B745}"/>
    <cellStyle name="Comma 5 4 3 3 4 4" xfId="18157" xr:uid="{2B929EA9-C4C0-4536-B067-1FAA9F973DD2}"/>
    <cellStyle name="Comma 5 4 3 3 5" xfId="11461" xr:uid="{D9EEFBA0-F65F-48D0-A239-A57C42425A39}"/>
    <cellStyle name="Comma 5 4 3 3 6" xfId="26280" xr:uid="{187F55B7-70AB-4641-A053-660FFC71B725}"/>
    <cellStyle name="Comma 5 4 3 3 7" xfId="15070" xr:uid="{19FBA9D0-7755-4B9D-814B-B10F3C9C798B}"/>
    <cellStyle name="Comma 5 4 3 4" xfId="1208" xr:uid="{00000000-0005-0000-0000-0000E0040000}"/>
    <cellStyle name="Comma 5 4 3 4 2" xfId="1209" xr:uid="{00000000-0005-0000-0000-0000E1040000}"/>
    <cellStyle name="Comma 5 4 3 4 2 2" xfId="4276" xr:uid="{670020B2-5CFF-43BA-8DA8-83AE11DBA408}"/>
    <cellStyle name="Comma 5 4 3 4 2 2 2" xfId="29393" xr:uid="{4AAEC2E5-7332-4F73-8EEA-24B3D7C3289F}"/>
    <cellStyle name="Comma 5 4 3 4 2 2 3" xfId="27085" xr:uid="{A78E0664-C0E0-4E42-AA28-23E7D43F4BD9}"/>
    <cellStyle name="Comma 5 4 3 4 2 2 4" xfId="19888" xr:uid="{3002AE80-574B-4B2C-8FEB-C407917E52F2}"/>
    <cellStyle name="Comma 5 4 3 4 2 3" xfId="12904" xr:uid="{666667F9-947D-4A75-A14C-8E1CFE8038ED}"/>
    <cellStyle name="Comma 5 4 3 4 2 3 2" xfId="22717" xr:uid="{96F2F9BD-94AD-4996-8AC9-246BAD1502F0}"/>
    <cellStyle name="Comma 5 4 3 4 2 4" xfId="25438" xr:uid="{317445DD-679A-4023-BDDA-137913A35BC7}"/>
    <cellStyle name="Comma 5 4 3 4 2 5" xfId="17105" xr:uid="{61A2F317-BDE2-4852-998C-53E425FAE7A9}"/>
    <cellStyle name="Comma 5 4 3 4 3" xfId="1210" xr:uid="{00000000-0005-0000-0000-0000E2040000}"/>
    <cellStyle name="Comma 5 4 3 4 4" xfId="11459" xr:uid="{DA5BC06C-A45D-4012-AF7B-A4B44D90C136}"/>
    <cellStyle name="Comma 5 4 3 4 5" xfId="24350" xr:uid="{3835B8DC-EDD7-4358-9839-E59232A6AC4A}"/>
    <cellStyle name="Comma 5 4 3 4 6" xfId="15068" xr:uid="{1C0453F3-CE24-4629-A4D6-D5678DBD3176}"/>
    <cellStyle name="Comma 5 4 3 5" xfId="1211" xr:uid="{00000000-0005-0000-0000-0000E3040000}"/>
    <cellStyle name="Comma 5 4 3 5 2" xfId="4182" xr:uid="{68EABE4E-A835-4AB7-A4F9-CE12D5D4826D}"/>
    <cellStyle name="Comma 5 4 3 5 2 2" xfId="28065" xr:uid="{CEA2E5E8-7A2C-4B49-B509-2462356E8840}"/>
    <cellStyle name="Comma 5 4 3 5 2 3" xfId="29302" xr:uid="{ED530B99-7DF1-4F88-9000-BBB45503ADE7}"/>
    <cellStyle name="Comma 5 4 3 5 2 4" xfId="16792" xr:uid="{F6B1226C-71C2-4FC7-98BC-0900BD3ED86A}"/>
    <cellStyle name="Comma 5 4 3 5 3" xfId="11545" xr:uid="{CD04213C-7D49-438F-9495-C1C5BCF1EE08}"/>
    <cellStyle name="Comma 5 4 3 5 3 2" xfId="19529" xr:uid="{30F93324-F2E3-44AC-873F-A412BC3AE41C}"/>
    <cellStyle name="Comma 5 4 3 5 4" xfId="12641" xr:uid="{E20C9C95-67F4-446C-AE8A-43ECE5CEE762}"/>
    <cellStyle name="Comma 5 4 3 5 4 2" xfId="22358" xr:uid="{C2AF24F6-FA33-42E1-9551-935175A462E0}"/>
    <cellStyle name="Comma 5 4 3 5 5" xfId="24852" xr:uid="{3FDC575A-2A45-4CF5-BAF6-EEDBBE1A7B02}"/>
    <cellStyle name="Comma 5 4 3 5 6" xfId="14576" xr:uid="{5C960C5E-874C-45A4-8CB0-FC0B392BB7D0}"/>
    <cellStyle name="Comma 5 4 3 6" xfId="4707" xr:uid="{C2C5CE98-0733-43B9-A6DC-6C805032EE82}"/>
    <cellStyle name="Comma 5 4 3 6 2" xfId="7215" xr:uid="{77431E3F-D1DA-4F08-BEBF-3D47A4D0F4BD}"/>
    <cellStyle name="Comma 5 4 3 6 2 2" xfId="20674" xr:uid="{13DA299B-2DB3-4A02-B03C-358242CF039C}"/>
    <cellStyle name="Comma 5 4 3 6 2 3" xfId="11730" xr:uid="{3B72D45D-897C-418D-A609-B36253201A2A}"/>
    <cellStyle name="Comma 5 4 3 6 3" xfId="13601" xr:uid="{5D1B6286-5F21-4069-A32C-349C6DACE55A}"/>
    <cellStyle name="Comma 5 4 3 6 3 2" xfId="23503" xr:uid="{29F79B0C-E082-48D0-A3C3-D473F8E41211}"/>
    <cellStyle name="Comma 5 4 3 6 4" xfId="25168" xr:uid="{179EF91E-03E7-4D87-BB16-5F5235F1D817}"/>
    <cellStyle name="Comma 5 4 3 6 5" xfId="27536" xr:uid="{BCFB676B-6345-428B-9403-0C0167388E8A}"/>
    <cellStyle name="Comma 5 4 3 6 6" xfId="17881" xr:uid="{7F5D99F8-9EE9-4218-9A41-7D0DEB87497E}"/>
    <cellStyle name="Comma 5 4 3 7" xfId="4023" xr:uid="{43EC4CDD-09DB-48BC-A2DB-C1A492B01361}"/>
    <cellStyle name="Comma 5 4 3 7 2" xfId="27945" xr:uid="{4B3A2303-90F6-4944-BAFD-48E219F24626}"/>
    <cellStyle name="Comma 5 4 3 7 3" xfId="28484" xr:uid="{A87D98CD-1807-4C8E-B2FB-D950E80600DB}"/>
    <cellStyle name="Comma 5 4 3 7 4" xfId="15687" xr:uid="{CBA2F3FD-B65A-47A1-B2AF-69F19B924BED}"/>
    <cellStyle name="Comma 5 4 3 8" xfId="8676" xr:uid="{1FF2BECB-4B8F-498C-94FC-59BD6D759F7D}"/>
    <cellStyle name="Comma 5 4 3 8 2" xfId="18427" xr:uid="{F3B3BAE0-EFFB-4A85-A46A-E4F5168E5DEA}"/>
    <cellStyle name="Comma 5 4 3 9" xfId="11907" xr:uid="{E18201EE-1A35-4DE5-B396-D8849815B686}"/>
    <cellStyle name="Comma 5 4 3 9 2" xfId="21220" xr:uid="{8B62B21C-6196-4E55-B76E-F60AD9EFE18C}"/>
    <cellStyle name="Comma 5 4 4" xfId="1212" xr:uid="{00000000-0005-0000-0000-0000E4040000}"/>
    <cellStyle name="Comma 5 4 4 10" xfId="14634" xr:uid="{DC306210-5B30-43B8-8574-5B4FC0C926EE}"/>
    <cellStyle name="Comma 5 4 4 2" xfId="1213" xr:uid="{00000000-0005-0000-0000-0000E5040000}"/>
    <cellStyle name="Comma 5 4 4 2 2" xfId="1214" xr:uid="{00000000-0005-0000-0000-0000E6040000}"/>
    <cellStyle name="Comma 5 4 4 2 2 2" xfId="4279" xr:uid="{7907178E-5D2C-41CA-8606-8ADA192F2AF0}"/>
    <cellStyle name="Comma 5 4 4 2 2 2 2" xfId="29396" xr:uid="{FEE7D576-B624-4D40-ABBE-8FE59A671E55}"/>
    <cellStyle name="Comma 5 4 4 2 2 2 3" xfId="27247" xr:uid="{6A49C49E-B08D-46CF-8150-75B9EEA8FE56}"/>
    <cellStyle name="Comma 5 4 4 2 2 2 4" xfId="19891" xr:uid="{53BA8C04-6878-40C4-8B33-1DF02677A2C1}"/>
    <cellStyle name="Comma 5 4 4 2 2 3" xfId="12907" xr:uid="{CC596B7D-D1E8-4919-ACAA-1021E9D1C4B1}"/>
    <cellStyle name="Comma 5 4 4 2 2 3 2" xfId="22720" xr:uid="{9850D1BB-6B30-4710-8AE7-936A0E53628A}"/>
    <cellStyle name="Comma 5 4 4 2 2 4" xfId="25961" xr:uid="{F55207EA-F9A1-4184-AAFD-9BFE2F6DDC9C}"/>
    <cellStyle name="Comma 5 4 4 2 2 5" xfId="17108" xr:uid="{F20C433C-04AA-46CA-A9BB-C3862CDA56D7}"/>
    <cellStyle name="Comma 5 4 4 2 3" xfId="1215" xr:uid="{00000000-0005-0000-0000-0000E7040000}"/>
    <cellStyle name="Comma 5 4 4 2 4" xfId="7220" xr:uid="{9E7BE7AE-AE61-45C8-894A-8CF1955B25EA}"/>
    <cellStyle name="Comma 5 4 4 2 5" xfId="24355" xr:uid="{C4CCDDB0-1B38-41BE-9255-1814BD6DEC2C}"/>
    <cellStyle name="Comma 5 4 4 2 6" xfId="15071" xr:uid="{8ED542AA-C783-4486-82F8-285936B13645}"/>
    <cellStyle name="Comma 5 4 4 3" xfId="1216" xr:uid="{00000000-0005-0000-0000-0000E8040000}"/>
    <cellStyle name="Comma 5 4 4 3 2" xfId="5217" xr:uid="{4E2D66A6-6D8A-4F81-B639-54F4010B58FD}"/>
    <cellStyle name="Comma 5 4 4 3 2 2" xfId="11878" xr:uid="{202D1D37-8654-49F5-96CB-0C11D4A6CEC9}"/>
    <cellStyle name="Comma 5 4 4 3 2 2 2" xfId="21183" xr:uid="{F09E5D88-B6DA-498E-88F4-06D2B55888C4}"/>
    <cellStyle name="Comma 5 4 4 3 2 3" xfId="13933" xr:uid="{EFA1391C-FB88-44AF-B578-C19307E376DB}"/>
    <cellStyle name="Comma 5 4 4 3 2 3 2" xfId="24012" xr:uid="{FC81CFC3-76B9-491A-9785-E93D8F30C15B}"/>
    <cellStyle name="Comma 5 4 4 3 2 4" xfId="28105" xr:uid="{0A3ED780-5047-42AA-875D-482ABA3A75F1}"/>
    <cellStyle name="Comma 5 4 4 3 2 5" xfId="27602" xr:uid="{6A1DD7E0-F655-44DD-8699-EA61322ACDE9}"/>
    <cellStyle name="Comma 5 4 4 3 2 6" xfId="18390" xr:uid="{E6E0CF6E-E28E-4F77-9958-D925659C9528}"/>
    <cellStyle name="Comma 5 4 4 3 3" xfId="25599" xr:uid="{FAFAF6AA-038C-4534-AE23-BD0C7B3FC0FB}"/>
    <cellStyle name="Comma 5 4 4 4" xfId="1217" xr:uid="{00000000-0005-0000-0000-0000E9040000}"/>
    <cellStyle name="Comma 5 4 4 5" xfId="4840" xr:uid="{22809343-A3C9-48D6-AE7D-BE9C129DC12C}"/>
    <cellStyle name="Comma 5 4 4 5 2" xfId="7219" xr:uid="{A3B4C1E0-D4EA-4264-ACA3-58F4EF3AE4FA}"/>
    <cellStyle name="Comma 5 4 4 5 2 2" xfId="20807" xr:uid="{96EE1652-6DE6-4C9F-9CC0-7FD2AEEA373F}"/>
    <cellStyle name="Comma 5 4 4 5 2 3" xfId="11753" xr:uid="{A081461E-4AE8-4BAA-AC57-24A9BB3D9D3B}"/>
    <cellStyle name="Comma 5 4 4 5 3" xfId="13699" xr:uid="{910C61B4-1F2C-4E13-B62B-B8DC771C0EF1}"/>
    <cellStyle name="Comma 5 4 4 5 3 2" xfId="23636" xr:uid="{2ED7FC05-A813-46BE-BBAB-61B8CF5BB634}"/>
    <cellStyle name="Comma 5 4 4 5 4" xfId="29030" xr:uid="{5E07AEDB-6980-4B86-B9FB-38C8B80DF15B}"/>
    <cellStyle name="Comma 5 4 4 5 5" xfId="27132" xr:uid="{878B8DC5-C506-4976-A9DB-4C234E4728C6}"/>
    <cellStyle name="Comma 5 4 4 5 6" xfId="18014" xr:uid="{04BDE84F-D1DE-49EF-96A7-CDB08DDE1E52}"/>
    <cellStyle name="Comma 5 4 4 6" xfId="4024" xr:uid="{EECE3BD9-23F7-45AD-8065-C38C65ABC3F7}"/>
    <cellStyle name="Comma 5 4 4 6 2" xfId="15688" xr:uid="{CABD7450-1B99-44F9-9CB3-DA77F435CB1A}"/>
    <cellStyle name="Comma 5 4 4 7" xfId="8716" xr:uid="{B44418B1-DDB2-4AD7-BA68-836B81E7C084}"/>
    <cellStyle name="Comma 5 4 4 7 2" xfId="18428" xr:uid="{D77DB336-D2BD-4B0D-BDBA-043B7C4FA756}"/>
    <cellStyle name="Comma 5 4 4 8" xfId="11908" xr:uid="{CE3C847D-0091-4107-B6E0-E0CAB3E3AC94}"/>
    <cellStyle name="Comma 5 4 4 8 2" xfId="21221" xr:uid="{10BE703A-56F2-4658-95FD-680DA8D91C1D}"/>
    <cellStyle name="Comma 5 4 4 9" xfId="24688" xr:uid="{DFED7E86-AB54-4790-9338-6278B73097F6}"/>
    <cellStyle name="Comma 5 4 5" xfId="1218" xr:uid="{00000000-0005-0000-0000-0000EA040000}"/>
    <cellStyle name="Comma 5 4 5 2" xfId="1219" xr:uid="{00000000-0005-0000-0000-0000EB040000}"/>
    <cellStyle name="Comma 5 4 5 2 2" xfId="4280" xr:uid="{534B1660-65FF-4168-8483-2E994221CD5E}"/>
    <cellStyle name="Comma 5 4 5 2 2 2" xfId="7222" xr:uid="{214ED157-6F8B-47D3-87B7-3D34213148F5}"/>
    <cellStyle name="Comma 5 4 5 2 2 2 2" xfId="29397" xr:uid="{DCB20397-A2DB-4BE6-96E8-44BEE3821420}"/>
    <cellStyle name="Comma 5 4 5 2 2 3" xfId="28485" xr:uid="{CBBFA01A-8549-45F3-B7E6-9F889EA42E8A}"/>
    <cellStyle name="Comma 5 4 5 2 2 4" xfId="19892" xr:uid="{0A0C93EB-45E2-4A02-8B4F-3863A018BD7C}"/>
    <cellStyle name="Comma 5 4 5 2 3" xfId="12908" xr:uid="{6B0E04AE-70AF-41C2-8FD0-E4A14BB27B40}"/>
    <cellStyle name="Comma 5 4 5 2 3 2" xfId="22721" xr:uid="{C613C5FD-688F-4382-A008-EEBD88C80058}"/>
    <cellStyle name="Comma 5 4 5 2 4" xfId="24601" xr:uid="{789DDD2F-446F-4BD4-B6F8-B4F421D0C021}"/>
    <cellStyle name="Comma 5 4 5 2 5" xfId="17109" xr:uid="{DC5BC761-F096-4D82-8A6A-6A39B92600A6}"/>
    <cellStyle name="Comma 5 4 5 3" xfId="1220" xr:uid="{00000000-0005-0000-0000-0000EC040000}"/>
    <cellStyle name="Comma 5 4 5 4" xfId="4984" xr:uid="{A53CEE5D-5D45-4F4D-80B0-CF88FC696543}"/>
    <cellStyle name="Comma 5 4 5 4 2" xfId="7221" xr:uid="{3C5D8DBB-217F-4E71-A2EB-03A431A41E11}"/>
    <cellStyle name="Comma 5 4 5 4 2 2" xfId="20951" xr:uid="{F8973741-20DB-4A32-920C-7FC4C88E29B8}"/>
    <cellStyle name="Comma 5 4 5 4 2 3" xfId="11787" xr:uid="{80B55011-8874-49E2-972C-E0E1FAA7BCA6}"/>
    <cellStyle name="Comma 5 4 5 4 3" xfId="13843" xr:uid="{DD106083-16D3-4F88-A2D2-1B258ABC67EB}"/>
    <cellStyle name="Comma 5 4 5 4 3 2" xfId="23780" xr:uid="{D0171F77-B9BA-4608-97FE-37B7F9594EF7}"/>
    <cellStyle name="Comma 5 4 5 4 4" xfId="18158" xr:uid="{D42C19CB-3210-40A8-968C-463B708E6BA2}"/>
    <cellStyle name="Comma 5 4 5 5" xfId="6479" xr:uid="{1F353EF5-54F1-4A23-81E0-86E7C71C7640}"/>
    <cellStyle name="Comma 5 4 5 5 2" xfId="11462" xr:uid="{F5F6A7DA-A2AA-4F71-A6CC-65F87A4A6674}"/>
    <cellStyle name="Comma 5 4 5 6" xfId="9259" xr:uid="{E37B03A9-873E-47B7-A628-2E526C75C329}"/>
    <cellStyle name="Comma 5 4 5 7" xfId="15072" xr:uid="{A3A9BF6E-6AFC-48DB-8E8E-F276EC79EDA3}"/>
    <cellStyle name="Comma 5 4 6" xfId="1221" xr:uid="{00000000-0005-0000-0000-0000ED040000}"/>
    <cellStyle name="Comma 5 4 6 2" xfId="1222" xr:uid="{00000000-0005-0000-0000-0000EE040000}"/>
    <cellStyle name="Comma 5 4 6 2 2" xfId="4237" xr:uid="{6379E612-D126-409F-9E05-EB9C6B5845BE}"/>
    <cellStyle name="Comma 5 4 6 2 2 2" xfId="7224" xr:uid="{7FA17485-B7EB-40EE-882E-E60D48D3A866}"/>
    <cellStyle name="Comma 5 4 6 2 2 2 2" xfId="28150" xr:uid="{07F8EF25-A27A-4755-8471-10834BE50308}"/>
    <cellStyle name="Comma 5 4 6 2 2 3" xfId="29134" xr:uid="{59CB6E77-1303-431C-AE76-2AF3AEA254D0}"/>
    <cellStyle name="Comma 5 4 6 2 2 4" xfId="19767" xr:uid="{86B49479-D791-42B6-9E24-AF7C88DE8464}"/>
    <cellStyle name="Comma 5 4 6 2 3" xfId="12861" xr:uid="{37CBEE46-0E10-4A69-A44E-7287C5897AA5}"/>
    <cellStyle name="Comma 5 4 6 2 3 2" xfId="22596" xr:uid="{662367D0-7E19-4982-A167-466457A4C8F4}"/>
    <cellStyle name="Comma 5 4 6 2 4" xfId="26194" xr:uid="{31F054EB-EB66-4A5A-AF9E-F2DC551F6DDF}"/>
    <cellStyle name="Comma 5 4 6 2 5" xfId="17012" xr:uid="{CB9CF9A2-F259-4D93-9488-581862C4EE5C}"/>
    <cellStyle name="Comma 5 4 6 3" xfId="1223" xr:uid="{00000000-0005-0000-0000-0000EF040000}"/>
    <cellStyle name="Comma 5 4 6 4" xfId="7223" xr:uid="{8FA91A74-C3F7-40CB-8A56-9754784DEA05}"/>
    <cellStyle name="Comma 5 4 6 5" xfId="6919" xr:uid="{B8DFC784-1731-4967-AAC2-026D442C3CB2}"/>
    <cellStyle name="Comma 5 4 6 6" xfId="9715" xr:uid="{689FE416-2FB0-4F41-B718-55E3E37F725E}"/>
    <cellStyle name="Comma 5 4 7" xfId="1224" xr:uid="{00000000-0005-0000-0000-0000F0040000}"/>
    <cellStyle name="Comma 5 4 7 2" xfId="1225" xr:uid="{00000000-0005-0000-0000-0000F1040000}"/>
    <cellStyle name="Comma 5 4 7 2 2" xfId="4149" xr:uid="{BE7559B1-447C-415D-977F-CB5FC9228B79}"/>
    <cellStyle name="Comma 5 4 7 2 2 2" xfId="19366" xr:uid="{00700817-BDCF-4A22-B786-C282D70DC286}"/>
    <cellStyle name="Comma 5 4 7 2 2 3" xfId="30254" xr:uid="{400593B7-01A4-4EC3-B75F-BF0946063679}"/>
    <cellStyle name="Comma 5 4 7 2 3" xfId="12478" xr:uid="{BBD7B21A-3376-449B-9C2C-130E23349223}"/>
    <cellStyle name="Comma 5 4 7 2 3 2" xfId="22195" xr:uid="{A6ABBEF3-A67E-4176-B5AB-49B756076B41}"/>
    <cellStyle name="Comma 5 4 7 2 4" xfId="27722" xr:uid="{B33CC675-F8D4-46F0-97C7-E29EDC937925}"/>
    <cellStyle name="Comma 5 4 7 2 5" xfId="29249" xr:uid="{7CA7197B-4C76-4AEE-85CB-433184F9B742}"/>
    <cellStyle name="Comma 5 4 7 2 6" xfId="16629" xr:uid="{278338CA-61D5-4AEE-B139-8C6CEF1DDF36}"/>
    <cellStyle name="Comma 5 4 7 3" xfId="1226" xr:uid="{00000000-0005-0000-0000-0000F2040000}"/>
    <cellStyle name="Comma 5 4 7 4" xfId="7225" xr:uid="{85302FBE-4480-4841-8FF7-D327AB48F95C}"/>
    <cellStyle name="Comma 5 4 7 5" xfId="25743" xr:uid="{55B1EB44-5FBE-4683-BF86-4D9DECFFA3FB}"/>
    <cellStyle name="Comma 5 4 7 6" xfId="14413" xr:uid="{4F7B625E-EDE4-45C2-BD01-8C5FDA608A13}"/>
    <cellStyle name="Comma 5 4 8" xfId="1227" xr:uid="{00000000-0005-0000-0000-0000F3040000}"/>
    <cellStyle name="Comma 5 4 8 2" xfId="4099" xr:uid="{2FDCFD72-906A-4375-A0E3-2A2DA2DA9E52}"/>
    <cellStyle name="Comma 5 4 8 2 2" xfId="7226" xr:uid="{4DEFB696-C860-4990-9CB7-90AFEC9CC2F6}"/>
    <cellStyle name="Comma 5 4 8 2 2 2" xfId="19146" xr:uid="{54877951-E736-4478-BBD9-FCBE01B98BE6}"/>
    <cellStyle name="Comma 5 4 8 3" xfId="12342" xr:uid="{97975519-039A-43AD-B538-30B875D53936}"/>
    <cellStyle name="Comma 5 4 8 3 2" xfId="21951" xr:uid="{F38A23C1-B62F-453E-8DCB-574B25D40ED5}"/>
    <cellStyle name="Comma 5 4 8 4" xfId="26267" xr:uid="{D8D62695-DAB3-4E56-A07E-61049C6E235F}"/>
    <cellStyle name="Comma 5 4 8 5" xfId="27542" xr:uid="{FA4DFEA3-3297-4375-B961-209FA4C47493}"/>
    <cellStyle name="Comma 5 4 8 6" xfId="16395" xr:uid="{6BE5C47D-8A88-4D79-B009-D0B76BAE1CBD}"/>
    <cellStyle name="Comma 5 4 9" xfId="1182" xr:uid="{00000000-0005-0000-0000-0000C6040000}"/>
    <cellStyle name="Comma 5 4 9 2" xfId="4451" xr:uid="{5FABB124-A638-46C8-9226-43D877E715BB}"/>
    <cellStyle name="Comma 5 4 9 2 2" xfId="20474" xr:uid="{09845A02-ED61-44F7-9A54-C69B1A35C936}"/>
    <cellStyle name="Comma 5 4 9 2 3" xfId="30253" xr:uid="{AAB29CD9-2BFD-468F-9B15-FA9992931B39}"/>
    <cellStyle name="Comma 5 4 9 3" xfId="13450" xr:uid="{CFDA2485-76CF-4377-9247-0A24569A0261}"/>
    <cellStyle name="Comma 5 4 9 3 2" xfId="23303" xr:uid="{767351B8-5B11-48A4-931B-856A7C695807}"/>
    <cellStyle name="Comma 5 4 9 4" xfId="28066" xr:uid="{3E22FB91-34F6-40EE-A429-E8FC67BCF495}"/>
    <cellStyle name="Comma 5 4 9 5" xfId="27749" xr:uid="{3C3B97F8-E398-47E7-B0A8-CD7C1B91F0F5}"/>
    <cellStyle name="Comma 5 4 9 6" xfId="17681" xr:uid="{E9BBEDF1-0B31-4828-A8E7-C16D8580B19F}"/>
    <cellStyle name="Comma 5 5" xfId="340" xr:uid="{00000000-0005-0000-0000-000053010000}"/>
    <cellStyle name="Comma 5 5 10" xfId="6001" xr:uid="{B9B68C90-82ED-4FB4-8305-64997EF09576}"/>
    <cellStyle name="Comma 5 5 10 2" xfId="18429" xr:uid="{0405F3D7-9CE8-4F85-AAAB-5E126040BF9E}"/>
    <cellStyle name="Comma 5 5 11" xfId="8775" xr:uid="{28DA2530-9F54-4E4D-A3C1-524927CF6FAE}"/>
    <cellStyle name="Comma 5 5 11 2" xfId="21222" xr:uid="{55434E3B-97A5-4DBA-BD88-6C7F13F80715}"/>
    <cellStyle name="Comma 5 5 12" xfId="24865" xr:uid="{12B8ABBF-7F51-4A89-976C-F053F350F883}"/>
    <cellStyle name="Comma 5 5 13" xfId="13998" xr:uid="{493A7DAA-D30C-4BB1-99C3-2AE001D14A78}"/>
    <cellStyle name="Comma 5 5 2" xfId="341" xr:uid="{00000000-0005-0000-0000-000054010000}"/>
    <cellStyle name="Comma 5 5 2 10" xfId="8776" xr:uid="{233C0566-E92A-411D-A8FA-202B5C851E01}"/>
    <cellStyle name="Comma 5 5 2 10 2" xfId="21223" xr:uid="{CF963AA2-EE8D-40EB-9E1C-71EE38579C62}"/>
    <cellStyle name="Comma 5 5 2 11" xfId="25187" xr:uid="{F28F365A-D2EE-42B3-B18E-82F9C7FE3E07}"/>
    <cellStyle name="Comma 5 5 2 12" xfId="14076" xr:uid="{32855C94-B481-4389-946E-0A140CFCA045}"/>
    <cellStyle name="Comma 5 5 2 2" xfId="1230" xr:uid="{00000000-0005-0000-0000-0000F6040000}"/>
    <cellStyle name="Comma 5 5 2 2 10" xfId="14638" xr:uid="{55C6104F-4E99-409B-906D-FD21BED50F28}"/>
    <cellStyle name="Comma 5 5 2 2 2" xfId="1231" xr:uid="{00000000-0005-0000-0000-0000F7040000}"/>
    <cellStyle name="Comma 5 5 2 2 2 2" xfId="1232" xr:uid="{00000000-0005-0000-0000-0000F8040000}"/>
    <cellStyle name="Comma 5 5 2 2 2 2 2" xfId="4282" xr:uid="{44160E1F-41C7-461F-BED0-83DFCDBFBB2F}"/>
    <cellStyle name="Comma 5 5 2 2 2 2 2 2" xfId="29399" xr:uid="{62E82F8B-8172-4C3B-BC51-1CF37C1B9795}"/>
    <cellStyle name="Comma 5 5 2 2 2 2 2 3" xfId="28915" xr:uid="{6623666C-85F9-427C-8E5C-0508AE17E074}"/>
    <cellStyle name="Comma 5 5 2 2 2 2 2 4" xfId="19894" xr:uid="{82C5BCEC-0230-44C6-AA52-B650D4B2A93E}"/>
    <cellStyle name="Comma 5 5 2 2 2 2 3" xfId="12910" xr:uid="{2EFF39AE-F2BC-46D2-9E9E-EFDEAC1CB967}"/>
    <cellStyle name="Comma 5 5 2 2 2 2 3 2" xfId="22723" xr:uid="{9E616EEA-6C58-45E2-9DDA-FE70465BEC7B}"/>
    <cellStyle name="Comma 5 5 2 2 2 2 4" xfId="25391" xr:uid="{B7822487-7442-46E3-B18E-6C7FE1872232}"/>
    <cellStyle name="Comma 5 5 2 2 2 2 5" xfId="17111" xr:uid="{1ACCEF27-36DC-46FC-97AA-13F8CAAC0292}"/>
    <cellStyle name="Comma 5 5 2 2 2 3" xfId="1233" xr:uid="{00000000-0005-0000-0000-0000F9040000}"/>
    <cellStyle name="Comma 5 5 2 2 2 4" xfId="7228" xr:uid="{C64B4072-88F8-4E22-BE7D-DF245B5CD561}"/>
    <cellStyle name="Comma 5 5 2 2 2 5" xfId="24604" xr:uid="{FCC86C65-5ABB-4533-BD5E-5C6CE4993892}"/>
    <cellStyle name="Comma 5 5 2 2 2 6" xfId="15074" xr:uid="{629DE759-7183-4A37-B6AA-5AE1CDD21679}"/>
    <cellStyle name="Comma 5 5 2 2 3" xfId="1234" xr:uid="{00000000-0005-0000-0000-0000FA040000}"/>
    <cellStyle name="Comma 5 5 2 2 3 2" xfId="5228" xr:uid="{78CA6537-EDCA-48A7-9748-4327C9959193}"/>
    <cellStyle name="Comma 5 5 2 2 3 2 2" xfId="11887" xr:uid="{9CA6AB70-18C3-47C5-B959-3ECB4631BBBB}"/>
    <cellStyle name="Comma 5 5 2 2 3 2 2 2" xfId="21192" xr:uid="{8F798004-2A43-47C7-954B-125FB581BD46}"/>
    <cellStyle name="Comma 5 5 2 2 3 2 3" xfId="13942" xr:uid="{4B5942F0-47E1-4792-BD1F-64CF025E6D7E}"/>
    <cellStyle name="Comma 5 5 2 2 3 2 3 2" xfId="24021" xr:uid="{03BB37AD-429D-4745-9E1E-60EA245D7167}"/>
    <cellStyle name="Comma 5 5 2 2 3 2 4" xfId="27324" xr:uid="{A7568A34-122F-48FA-B95E-D8BFA5CC19B1}"/>
    <cellStyle name="Comma 5 5 2 2 3 2 5" xfId="26996" xr:uid="{579819C7-4AE1-49DF-ACEE-BA9C637A2DE9}"/>
    <cellStyle name="Comma 5 5 2 2 3 2 6" xfId="18399" xr:uid="{7862513E-309E-4968-BC7C-DDA4DBE52A1A}"/>
    <cellStyle name="Comma 5 5 2 2 3 3" xfId="24106" xr:uid="{A65D27E5-3F54-4A76-B391-4B0717DA8371}"/>
    <cellStyle name="Comma 5 5 2 2 4" xfId="1235" xr:uid="{00000000-0005-0000-0000-0000FB040000}"/>
    <cellStyle name="Comma 5 5 2 2 4 2" xfId="27785" xr:uid="{A97D0FCD-F145-448E-9D84-04EBD60A3B43}"/>
    <cellStyle name="Comma 5 5 2 2 4 3" xfId="27287" xr:uid="{302DF41E-AFB6-4232-8C3E-D93C741DF677}"/>
    <cellStyle name="Comma 5 5 2 2 5" xfId="4843" xr:uid="{653C38C8-8569-457A-81AE-B9C2B0EBBAE6}"/>
    <cellStyle name="Comma 5 5 2 2 5 2" xfId="7227" xr:uid="{A7CA6CA5-ADD1-405F-9266-7A4967479539}"/>
    <cellStyle name="Comma 5 5 2 2 5 2 2" xfId="20810" xr:uid="{34837DCC-9E21-42CE-B38F-1F2A14502389}"/>
    <cellStyle name="Comma 5 5 2 2 5 2 3" xfId="11756" xr:uid="{19E10743-B774-4E53-8DAA-0918C149BD91}"/>
    <cellStyle name="Comma 5 5 2 2 5 3" xfId="13702" xr:uid="{ED1BA941-D859-45C2-903F-D764173922D5}"/>
    <cellStyle name="Comma 5 5 2 2 5 3 2" xfId="23639" xr:uid="{6CE26AFC-D4E6-450A-A94C-98A35A5519DF}"/>
    <cellStyle name="Comma 5 5 2 2 5 4" xfId="29115" xr:uid="{01E7B310-597D-4C3B-B230-0C86A5D9D0BD}"/>
    <cellStyle name="Comma 5 5 2 2 5 5" xfId="28016" xr:uid="{9BA42E87-FDAD-4707-B598-5B5C700AFA70}"/>
    <cellStyle name="Comma 5 5 2 2 5 6" xfId="18017" xr:uid="{EA6F3780-B59A-4013-AB48-490C6E9A0C29}"/>
    <cellStyle name="Comma 5 5 2 2 6" xfId="4025" xr:uid="{E98D31BC-5888-4DE0-8CC4-07B0935E6911}"/>
    <cellStyle name="Comma 5 5 2 2 6 2" xfId="28909" xr:uid="{72794FAE-B6CB-4D28-AEA1-5443778C4D3D}"/>
    <cellStyle name="Comma 5 5 2 2 6 3" xfId="28136" xr:uid="{59DD45F8-F2D3-48E7-A59C-DD792980DBF4}"/>
    <cellStyle name="Comma 5 5 2 2 6 4" xfId="15690" xr:uid="{2334DA45-16CE-4F83-BF85-BA93F90A37B6}"/>
    <cellStyle name="Comma 5 5 2 2 7" xfId="8720" xr:uid="{5EDAD068-6888-4007-8062-DA9E3BE5EA34}"/>
    <cellStyle name="Comma 5 5 2 2 7 2" xfId="18431" xr:uid="{A9344535-E578-4E36-8C8C-470701741E30}"/>
    <cellStyle name="Comma 5 5 2 2 8" xfId="11909" xr:uid="{092EA55A-EE98-4E6D-B390-0BB392DC1A08}"/>
    <cellStyle name="Comma 5 5 2 2 8 2" xfId="21224" xr:uid="{ACE1D44B-4181-4654-87BD-F1D7AFC7B330}"/>
    <cellStyle name="Comma 5 5 2 2 9" xfId="25758" xr:uid="{5194A542-8896-43B7-9279-470AD5FD3E6A}"/>
    <cellStyle name="Comma 5 5 2 3" xfId="1236" xr:uid="{00000000-0005-0000-0000-0000FC040000}"/>
    <cellStyle name="Comma 5 5 2 3 2" xfId="1237" xr:uid="{00000000-0005-0000-0000-0000FD040000}"/>
    <cellStyle name="Comma 5 5 2 3 2 2" xfId="4283" xr:uid="{4C2A54D4-FA12-462E-B46A-B48EB011E463}"/>
    <cellStyle name="Comma 5 5 2 3 2 2 2" xfId="7230" xr:uid="{17099456-DD53-4E41-8DA2-9C3C72D78552}"/>
    <cellStyle name="Comma 5 5 2 3 2 2 2 2" xfId="29400" xr:uid="{6141D026-3849-41B2-BA4A-CA2B8B59C9E7}"/>
    <cellStyle name="Comma 5 5 2 3 2 2 3" xfId="28359" xr:uid="{7C660B9C-6813-43B0-A002-E1963EAF2A20}"/>
    <cellStyle name="Comma 5 5 2 3 2 2 4" xfId="19895" xr:uid="{05521872-8A11-4467-8AC1-59ABF8001A43}"/>
    <cellStyle name="Comma 5 5 2 3 2 3" xfId="12911" xr:uid="{47B863ED-666A-4837-A999-5F67048ED9F2}"/>
    <cellStyle name="Comma 5 5 2 3 2 3 2" xfId="22724" xr:uid="{938C2087-8DD4-460F-B74F-3E9DE5C3DEE6}"/>
    <cellStyle name="Comma 5 5 2 3 2 4" xfId="24753" xr:uid="{9FE964EB-BA3B-4B9D-9AE2-491CF1F8BE87}"/>
    <cellStyle name="Comma 5 5 2 3 2 5" xfId="17112" xr:uid="{8E41D779-02A0-4FE1-8486-520A1CAB05B8}"/>
    <cellStyle name="Comma 5 5 2 3 3" xfId="1238" xr:uid="{00000000-0005-0000-0000-0000FE040000}"/>
    <cellStyle name="Comma 5 5 2 3 4" xfId="4985" xr:uid="{F0F2BA3C-0D8E-48E8-85A1-F937C2FAE7A9}"/>
    <cellStyle name="Comma 5 5 2 3 4 2" xfId="7229" xr:uid="{2EB6ED84-1AA6-475C-9ED5-4187F82F24D2}"/>
    <cellStyle name="Comma 5 5 2 3 4 2 2" xfId="20952" xr:uid="{30FF4A7B-6DF8-4F40-8759-1B5774D0533C}"/>
    <cellStyle name="Comma 5 5 2 3 4 2 3" xfId="11788" xr:uid="{8847D4A1-0CD0-4B8D-92F9-77D78BCCF4CE}"/>
    <cellStyle name="Comma 5 5 2 3 4 3" xfId="13844" xr:uid="{BB94CE74-4718-4552-BE18-8AFFA62CF895}"/>
    <cellStyle name="Comma 5 5 2 3 4 3 2" xfId="23781" xr:uid="{30282B24-C4DA-48AC-A56F-730693D4B7D2}"/>
    <cellStyle name="Comma 5 5 2 3 4 4" xfId="18159" xr:uid="{36A4C83D-5E20-4B0D-9176-2F213F0C733B}"/>
    <cellStyle name="Comma 5 5 2 3 5" xfId="6481" xr:uid="{DDDE4879-6F57-4CBD-AD6B-D55052123620}"/>
    <cellStyle name="Comma 5 5 2 3 5 2" xfId="11463" xr:uid="{06ABA1D8-715F-4136-AC82-693D6243285A}"/>
    <cellStyle name="Comma 5 5 2 3 6" xfId="9262" xr:uid="{9CAE2A71-B9AD-433D-92E5-713ECE00B57A}"/>
    <cellStyle name="Comma 5 5 2 3 7" xfId="15075" xr:uid="{1DCB9434-72E4-417C-9D1D-192E9C6EC3FA}"/>
    <cellStyle name="Comma 5 5 2 4" xfId="1239" xr:uid="{00000000-0005-0000-0000-0000FF040000}"/>
    <cellStyle name="Comma 5 5 2 4 2" xfId="1240" xr:uid="{00000000-0005-0000-0000-000000050000}"/>
    <cellStyle name="Comma 5 5 2 4 2 2" xfId="4281" xr:uid="{EEC5B6AC-D914-49FB-B306-1807F32985B8}"/>
    <cellStyle name="Comma 5 5 2 4 2 2 2" xfId="29398" xr:uid="{E4FE33AC-11D7-42A2-A407-7C0EBBB085B4}"/>
    <cellStyle name="Comma 5 5 2 4 2 2 3" xfId="26890" xr:uid="{6034CCDD-02CC-4627-9E01-43A68A29AA61}"/>
    <cellStyle name="Comma 5 5 2 4 2 2 4" xfId="19893" xr:uid="{E6E9D058-6120-4D3A-851F-2471731225AC}"/>
    <cellStyle name="Comma 5 5 2 4 2 3" xfId="12909" xr:uid="{8F425645-1F7E-4BBA-A44C-0F74F1BB90E1}"/>
    <cellStyle name="Comma 5 5 2 4 2 3 2" xfId="22722" xr:uid="{1B14E8C3-78A3-4C01-BBFA-5A8634196C58}"/>
    <cellStyle name="Comma 5 5 2 4 2 4" xfId="24784" xr:uid="{B056AAE4-8AF0-448E-B76E-7D8BB9F56288}"/>
    <cellStyle name="Comma 5 5 2 4 2 5" xfId="17110" xr:uid="{6A9BD770-2318-4CFF-B322-C529E8900801}"/>
    <cellStyle name="Comma 5 5 2 4 3" xfId="1241" xr:uid="{00000000-0005-0000-0000-000001050000}"/>
    <cellStyle name="Comma 5 5 2 4 4" xfId="7231" xr:uid="{7394D799-42C3-4C75-B36C-B4CF09CACDE0}"/>
    <cellStyle name="Comma 5 5 2 4 5" xfId="24582" xr:uid="{AED44AAF-92EF-4FC1-8976-E49DF0C17DBD}"/>
    <cellStyle name="Comma 5 5 2 4 6" xfId="15073" xr:uid="{F6E5F023-54F7-4E32-AAD0-FF2DA5656BDD}"/>
    <cellStyle name="Comma 5 5 2 5" xfId="1242" xr:uid="{00000000-0005-0000-0000-000002050000}"/>
    <cellStyle name="Comma 5 5 2 5 2" xfId="1243" xr:uid="{00000000-0005-0000-0000-000003050000}"/>
    <cellStyle name="Comma 5 5 2 5 2 2" xfId="4179" xr:uid="{198784EB-0A7A-4E2B-91B5-3C52B04E1EA0}"/>
    <cellStyle name="Comma 5 5 2 5 2 2 2" xfId="19512" xr:uid="{4686474E-2839-49A9-A012-3104253DE748}"/>
    <cellStyle name="Comma 5 5 2 5 2 3" xfId="12624" xr:uid="{4D6657AE-0B6A-43B1-9ED0-C13A8A75AAA7}"/>
    <cellStyle name="Comma 5 5 2 5 2 3 2" xfId="22341" xr:uid="{A89CD4D7-4946-4DB5-872D-91168E003A91}"/>
    <cellStyle name="Comma 5 5 2 5 2 4" xfId="28720" xr:uid="{4F0194CA-B850-47AC-87EE-200341084B76}"/>
    <cellStyle name="Comma 5 5 2 5 2 5" xfId="27223" xr:uid="{9D4AB5A5-EFDB-4B2B-B918-28E074BF12E4}"/>
    <cellStyle name="Comma 5 5 2 5 2 6" xfId="16775" xr:uid="{F196C3C7-105E-4684-9148-286FC3A9FAB5}"/>
    <cellStyle name="Comma 5 5 2 5 3" xfId="1244" xr:uid="{00000000-0005-0000-0000-000004050000}"/>
    <cellStyle name="Comma 5 5 2 5 4" xfId="7232" xr:uid="{3D0D3689-6726-42B9-8056-5FC5D6F2C1A2}"/>
    <cellStyle name="Comma 5 5 2 5 5" xfId="24058" xr:uid="{62226CB0-AF0F-4B73-A20A-AA3F2240CB55}"/>
    <cellStyle name="Comma 5 5 2 5 6" xfId="14559" xr:uid="{CAD81391-2CFA-4C92-BE07-3737BBF16D12}"/>
    <cellStyle name="Comma 5 5 2 6" xfId="1245" xr:uid="{00000000-0005-0000-0000-000005050000}"/>
    <cellStyle name="Comma 5 5 2 6 2" xfId="4114" xr:uid="{5DCE3E57-7FCA-4EF9-807D-32340F65D050}"/>
    <cellStyle name="Comma 5 5 2 6 2 2" xfId="19207" xr:uid="{DCA1D9EC-9BA7-4B60-AAE1-DA94BE25CAB5}"/>
    <cellStyle name="Comma 5 5 2 6 3" xfId="12371" xr:uid="{2C40B95A-6A2F-4C2B-86B5-9C19C20B4F5F}"/>
    <cellStyle name="Comma 5 5 2 6 3 2" xfId="22012" xr:uid="{3D8FD4B0-EE5A-4835-A649-FC7EC540706D}"/>
    <cellStyle name="Comma 5 5 2 6 4" xfId="25351" xr:uid="{2A5D1DE6-A02E-411C-A307-5B0A78BA12AE}"/>
    <cellStyle name="Comma 5 5 2 6 5" xfId="28211" xr:uid="{487479BD-D64F-48AE-9612-6513CB18696E}"/>
    <cellStyle name="Comma 5 5 2 6 6" xfId="16456" xr:uid="{669C8288-6655-4CFB-9BBC-F13DD5ED5233}"/>
    <cellStyle name="Comma 5 5 2 7" xfId="1229" xr:uid="{00000000-0005-0000-0000-0000F5040000}"/>
    <cellStyle name="Comma 5 5 2 7 2" xfId="4406" xr:uid="{73828800-C5CD-4E83-96B1-88676F7739DB}"/>
    <cellStyle name="Comma 5 5 2 7 2 2" xfId="20429" xr:uid="{E26C74DA-BAA2-4EAB-AAD2-9BB61F863D0A}"/>
    <cellStyle name="Comma 5 5 2 7 3" xfId="13407" xr:uid="{01B3E9B6-4D67-47C6-BF74-5FC8A4B87C2C}"/>
    <cellStyle name="Comma 5 5 2 7 3 2" xfId="23258" xr:uid="{05A7ADC5-7037-486C-8AB0-1C19D6E21EC7}"/>
    <cellStyle name="Comma 5 5 2 7 4" xfId="27692" xr:uid="{1F06D6F3-4DC8-42E0-85DA-2F37FAFB840E}"/>
    <cellStyle name="Comma 5 5 2 7 5" xfId="28930" xr:uid="{2AF08C9E-94C3-4F65-93E2-B0F74E23B930}"/>
    <cellStyle name="Comma 5 5 2 7 6" xfId="17636" xr:uid="{AEFD80BB-DF72-480F-95AA-1DF77A1CBB6E}"/>
    <cellStyle name="Comma 5 5 2 8" xfId="6975" xr:uid="{444423BF-5743-461E-81AD-EE2DBB1D8A39}"/>
    <cellStyle name="Comma 5 5 2 8 2" xfId="9773" xr:uid="{58AFB960-E9DB-4247-BB59-5889862B9FDF}"/>
    <cellStyle name="Comma 5 5 2 9" xfId="6002" xr:uid="{0B23B7FC-3E2D-4DA3-9DEF-F8CDE5BFAD01}"/>
    <cellStyle name="Comma 5 5 2 9 2" xfId="18430" xr:uid="{9D2E170B-B78A-4B4A-976F-63A0FEBB7050}"/>
    <cellStyle name="Comma 5 5 3" xfId="1246" xr:uid="{00000000-0005-0000-0000-000006050000}"/>
    <cellStyle name="Comma 5 5 3 10" xfId="14234" xr:uid="{CF60FDE8-EF34-4DE9-80A4-1D22D558F8F7}"/>
    <cellStyle name="Comma 5 5 3 2" xfId="1247" xr:uid="{00000000-0005-0000-0000-000007050000}"/>
    <cellStyle name="Comma 5 5 3 2 2" xfId="1248" xr:uid="{00000000-0005-0000-0000-000008050000}"/>
    <cellStyle name="Comma 5 5 3 2 2 2" xfId="4284" xr:uid="{9D3A1C58-37F7-4141-85D1-78390E2AF3A6}"/>
    <cellStyle name="Comma 5 5 3 2 2 2 2" xfId="29401" xr:uid="{F8364242-E0D9-44F0-A355-CAF1C89342DF}"/>
    <cellStyle name="Comma 5 5 3 2 2 2 3" xfId="26913" xr:uid="{783ADF63-4634-4C2F-937E-012EBEB222E6}"/>
    <cellStyle name="Comma 5 5 3 2 2 2 4" xfId="19896" xr:uid="{274AD60D-8C74-4410-B177-8AB280D28996}"/>
    <cellStyle name="Comma 5 5 3 2 2 3" xfId="12912" xr:uid="{76C8A35B-CC2A-40DD-9511-8B00AC7ED0F1}"/>
    <cellStyle name="Comma 5 5 3 2 2 3 2" xfId="22725" xr:uid="{FFD58986-27B6-4BB6-82F3-CBF6B43D52CE}"/>
    <cellStyle name="Comma 5 5 3 2 2 4" xfId="26738" xr:uid="{D97C0BFC-BB7D-4D3C-9E9D-6B9DD06453E3}"/>
    <cellStyle name="Comma 5 5 3 2 2 5" xfId="17113" xr:uid="{6C6C3C9D-DDAD-4861-9531-FBB0CCCA6230}"/>
    <cellStyle name="Comma 5 5 3 2 3" xfId="1249" xr:uid="{00000000-0005-0000-0000-000009050000}"/>
    <cellStyle name="Comma 5 5 3 2 4" xfId="7234" xr:uid="{1368D927-FBC5-4D00-B946-32C407867A21}"/>
    <cellStyle name="Comma 5 5 3 2 5" xfId="25395" xr:uid="{580F52EA-9385-4A87-9F97-DE3D35A9C3E6}"/>
    <cellStyle name="Comma 5 5 3 2 6" xfId="15076" xr:uid="{721DFF2A-670C-44A2-9D78-7E1CA467851A}"/>
    <cellStyle name="Comma 5 5 3 3" xfId="1250" xr:uid="{00000000-0005-0000-0000-00000A050000}"/>
    <cellStyle name="Comma 5 5 3 3 2" xfId="1251" xr:uid="{00000000-0005-0000-0000-00000B050000}"/>
    <cellStyle name="Comma 5 5 3 3 2 2" xfId="4202" xr:uid="{0A9C29F7-3425-4775-8F3A-CAAD9B44E604}"/>
    <cellStyle name="Comma 5 5 3 3 2 2 2" xfId="19575" xr:uid="{8B78CAD8-169A-4C73-9CA7-D68B1B7AD33A}"/>
    <cellStyle name="Comma 5 5 3 3 2 3" xfId="12685" xr:uid="{F5CB7C57-AC8A-46EB-8EA2-E20AC1C94E21}"/>
    <cellStyle name="Comma 5 5 3 3 2 3 2" xfId="22404" xr:uid="{4D86EBE4-2B2C-45FA-AF50-AB1E2919674C}"/>
    <cellStyle name="Comma 5 5 3 3 2 4" xfId="16836" xr:uid="{4B9E76C1-4B69-4B4A-B16F-97D79C92980D}"/>
    <cellStyle name="Comma 5 5 3 3 3" xfId="1252" xr:uid="{00000000-0005-0000-0000-00000C050000}"/>
    <cellStyle name="Comma 5 5 3 3 4" xfId="11464" xr:uid="{53BEA915-A921-49B2-B810-B492A985A179}"/>
    <cellStyle name="Comma 5 5 3 3 5" xfId="24520" xr:uid="{2131BEC6-ACDA-4F6E-A287-019BD13E8B23}"/>
    <cellStyle name="Comma 5 5 3 3 6" xfId="14637" xr:uid="{828EE514-F7D0-4D11-92E7-672304B4A695}"/>
    <cellStyle name="Comma 5 5 3 4" xfId="1253" xr:uid="{00000000-0005-0000-0000-00000D050000}"/>
    <cellStyle name="Comma 5 5 3 4 2" xfId="5234" xr:uid="{BCA9BBEA-821C-4E11-AE99-179EAC9BFCDF}"/>
    <cellStyle name="Comma 5 5 3 4 2 2" xfId="11892" xr:uid="{36B62E8C-80E8-48A7-9275-474D04D75173}"/>
    <cellStyle name="Comma 5 5 3 4 2 2 2" xfId="21197" xr:uid="{55768C39-13D8-4A16-9A3F-BC0650266355}"/>
    <cellStyle name="Comma 5 5 3 4 2 3" xfId="13947" xr:uid="{6FADCE76-8CC3-4C3C-98FA-F3A0801C137A}"/>
    <cellStyle name="Comma 5 5 3 4 2 3 2" xfId="24026" xr:uid="{1EF07547-0D52-44E6-B22A-2E88A6AF1D76}"/>
    <cellStyle name="Comma 5 5 3 4 2 4" xfId="29353" xr:uid="{BE85870E-FADC-4EF7-BE4F-DD6C70E78228}"/>
    <cellStyle name="Comma 5 5 3 4 2 5" xfId="28617" xr:uid="{8C1125A8-05D9-4E6B-871A-AD2E1F3C48E2}"/>
    <cellStyle name="Comma 5 5 3 4 2 6" xfId="18404" xr:uid="{1B5C360F-B535-40D5-9542-7698A9D6BA33}"/>
    <cellStyle name="Comma 5 5 3 4 3" xfId="26056" xr:uid="{8F156093-2F8D-4CAA-B421-6C997D472547}"/>
    <cellStyle name="Comma 5 5 3 5" xfId="4708" xr:uid="{1238ED6B-9567-4BDA-B09A-912B80BC1AD9}"/>
    <cellStyle name="Comma 5 5 3 5 2" xfId="7233" xr:uid="{46CABEF4-EAB2-4974-9C98-4D0EE8FA542C}"/>
    <cellStyle name="Comma 5 5 3 5 2 2" xfId="29610" xr:uid="{51948F52-95CD-4AFC-8314-E355B97867A7}"/>
    <cellStyle name="Comma 5 5 3 5 2 3" xfId="27013" xr:uid="{8F5A1B8B-990C-4D88-8B0F-0D9CA9888D1D}"/>
    <cellStyle name="Comma 5 5 3 5 2 4" xfId="20675" xr:uid="{02CAA78F-724F-433F-8868-C5B563F4BA1B}"/>
    <cellStyle name="Comma 5 5 3 5 2 5" xfId="11731" xr:uid="{E197FBB4-4093-40FF-9A95-0699261E089B}"/>
    <cellStyle name="Comma 5 5 3 5 3" xfId="13602" xr:uid="{E4FA97C1-57AE-499D-A346-C98AB45B094A}"/>
    <cellStyle name="Comma 5 5 3 5 3 2" xfId="23504" xr:uid="{682B6354-EFB6-43D8-91A4-A8E1E48043F5}"/>
    <cellStyle name="Comma 5 5 3 5 4" xfId="24190" xr:uid="{B7DA8D1C-0C80-4B0F-A684-08E01A06D345}"/>
    <cellStyle name="Comma 5 5 3 5 5" xfId="17882" xr:uid="{CA1AB5A9-4F2D-4A15-A130-5E1240418C5E}"/>
    <cellStyle name="Comma 5 5 3 6" xfId="4026" xr:uid="{142BF57B-0125-4EAF-97AF-B48E2035ED2E}"/>
    <cellStyle name="Comma 5 5 3 6 2" xfId="27414" xr:uid="{C1844041-C08B-42B8-A01E-F3EA5AE0F1CE}"/>
    <cellStyle name="Comma 5 5 3 6 3" xfId="26865" xr:uid="{B7CA437C-6825-4E1E-AB6E-19CAB549ED3C}"/>
    <cellStyle name="Comma 5 5 3 6 4" xfId="15691" xr:uid="{BBC93FE9-F2D7-49F8-BC67-F43E7602BDD6}"/>
    <cellStyle name="Comma 5 5 3 7" xfId="8719" xr:uid="{0977D8E3-A948-4DBF-A2F2-80E3E01928FF}"/>
    <cellStyle name="Comma 5 5 3 7 2" xfId="28151" xr:uid="{7782352B-CDA4-4FEC-85F6-54B697E21B44}"/>
    <cellStyle name="Comma 5 5 3 7 3" xfId="29041" xr:uid="{33F9EAE7-619F-4FAA-A7BD-1E2F812A4D98}"/>
    <cellStyle name="Comma 5 5 3 7 4" xfId="18432" xr:uid="{FFE20792-448D-436E-84BB-44694E4E306E}"/>
    <cellStyle name="Comma 5 5 3 8" xfId="11910" xr:uid="{707F0CBE-3C82-4A7E-9984-A7B1F7E4E003}"/>
    <cellStyle name="Comma 5 5 3 8 2" xfId="21225" xr:uid="{89DD98B7-73BA-4C59-AFD0-790899ED822A}"/>
    <cellStyle name="Comma 5 5 3 9" xfId="25509" xr:uid="{A1A42400-F74C-4579-A912-764E4E16487C}"/>
    <cellStyle name="Comma 5 5 4" xfId="1254" xr:uid="{00000000-0005-0000-0000-00000E050000}"/>
    <cellStyle name="Comma 5 5 4 10" xfId="15077" xr:uid="{BA77968C-CD9E-4625-BE14-A044EC7E28D9}"/>
    <cellStyle name="Comma 5 5 4 2" xfId="1255" xr:uid="{00000000-0005-0000-0000-00000F050000}"/>
    <cellStyle name="Comma 5 5 4 2 2" xfId="5565" xr:uid="{14131427-25BC-4FAF-B091-444F74DE0865}"/>
    <cellStyle name="Comma 5 5 4 2 2 2" xfId="7236" xr:uid="{00E9FC66-01A5-4E35-AFA6-21659A707775}"/>
    <cellStyle name="Comma 5 5 4 2 3" xfId="26665" xr:uid="{097C1572-BC61-4B6C-A007-B2AA0FDBC543}"/>
    <cellStyle name="Comma 5 5 4 3" xfId="1256" xr:uid="{00000000-0005-0000-0000-000010050000}"/>
    <cellStyle name="Comma 5 5 4 4" xfId="1257" xr:uid="{00000000-0005-0000-0000-000011050000}"/>
    <cellStyle name="Comma 5 5 4 5" xfId="4986" xr:uid="{A30A6AB7-DD05-4C12-8AA7-1C9FB217A105}"/>
    <cellStyle name="Comma 5 5 4 5 2" xfId="7235" xr:uid="{FBCD76C9-D1C0-4FDE-AE84-A60C3E423CB3}"/>
    <cellStyle name="Comma 5 5 4 5 2 2" xfId="20953" xr:uid="{3FC5D957-EFB3-4490-BEC8-543137E5CE71}"/>
    <cellStyle name="Comma 5 5 4 5 2 3" xfId="11789" xr:uid="{68B91962-3325-4DDB-856E-7E0BB41F4746}"/>
    <cellStyle name="Comma 5 5 4 5 3" xfId="13845" xr:uid="{0702E910-A090-4C47-AEB1-7BC818D60C6F}"/>
    <cellStyle name="Comma 5 5 4 5 3 2" xfId="23782" xr:uid="{91B73580-19F9-4F9F-AF0F-C89B52866AC9}"/>
    <cellStyle name="Comma 5 5 4 5 4" xfId="18160" xr:uid="{5EC38CFB-C888-4E18-A59D-E0D02D6D9C3E}"/>
    <cellStyle name="Comma 5 5 4 6" xfId="4027" xr:uid="{5A228767-C446-4044-A35F-4B68CDF2B997}"/>
    <cellStyle name="Comma 5 5 4 6 2" xfId="15692" xr:uid="{2BD7CDFF-25D1-4D20-A197-312FBC2F7FDC}"/>
    <cellStyle name="Comma 5 5 4 7" xfId="9261" xr:uid="{F2045BF4-5CFC-4CFC-AFE9-1EA13DC75383}"/>
    <cellStyle name="Comma 5 5 4 7 2" xfId="18433" xr:uid="{94FFBACD-CFE4-461A-A14A-97251A53B5E5}"/>
    <cellStyle name="Comma 5 5 4 8" xfId="11911" xr:uid="{859441B6-BA4C-4901-9EF2-CBA674B823F5}"/>
    <cellStyle name="Comma 5 5 4 8 2" xfId="21226" xr:uid="{4C8BB39E-304F-4C61-9248-966F21D5AF35}"/>
    <cellStyle name="Comma 5 5 4 9" xfId="26007" xr:uid="{27366C00-6FF9-47E2-AAB5-7DF84DE686C8}"/>
    <cellStyle name="Comma 5 5 5" xfId="1258" xr:uid="{00000000-0005-0000-0000-000012050000}"/>
    <cellStyle name="Comma 5 5 5 2" xfId="1259" xr:uid="{00000000-0005-0000-0000-000013050000}"/>
    <cellStyle name="Comma 5 5 5 2 2" xfId="4238" xr:uid="{8BD65A42-046B-4814-B6E4-234CF91299B6}"/>
    <cellStyle name="Comma 5 5 5 2 2 2" xfId="7238" xr:uid="{15A643F7-D997-4185-B86A-E43135B05694}"/>
    <cellStyle name="Comma 5 5 5 2 2 2 2" xfId="26992" xr:uid="{6DED442F-7567-4D12-BDE5-F444111C66DD}"/>
    <cellStyle name="Comma 5 5 5 2 2 3" xfId="28218" xr:uid="{729A74FC-80BA-432D-8B6B-497979FCDD30}"/>
    <cellStyle name="Comma 5 5 5 2 2 4" xfId="19768" xr:uid="{FCDAFFB7-C05A-494E-9EDC-0907EB8019EA}"/>
    <cellStyle name="Comma 5 5 5 2 3" xfId="12862" xr:uid="{F166262F-2CDB-45B3-91CA-90310F2267C7}"/>
    <cellStyle name="Comma 5 5 5 2 3 2" xfId="22597" xr:uid="{E06F5793-9178-4069-8417-0416F288FA00}"/>
    <cellStyle name="Comma 5 5 5 2 4" xfId="26554" xr:uid="{3A8419F0-3F2F-4ECE-BB4A-F8093D8DB222}"/>
    <cellStyle name="Comma 5 5 5 2 5" xfId="17013" xr:uid="{0FBF0F1E-83BE-4E3B-A53F-C810D91C5D29}"/>
    <cellStyle name="Comma 5 5 5 3" xfId="1260" xr:uid="{00000000-0005-0000-0000-000014050000}"/>
    <cellStyle name="Comma 5 5 5 4" xfId="7237" xr:uid="{50FD1681-F1D4-41E0-BB8B-859090758147}"/>
    <cellStyle name="Comma 5 5 5 5" xfId="6902" xr:uid="{3CC49BCF-0664-48D5-8942-7DACF0521ADC}"/>
    <cellStyle name="Comma 5 5 5 6" xfId="9698" xr:uid="{57C156E5-20DA-4BA7-8766-F0E5F6DFAC34}"/>
    <cellStyle name="Comma 5 5 6" xfId="1261" xr:uid="{00000000-0005-0000-0000-000015050000}"/>
    <cellStyle name="Comma 5 5 6 2" xfId="1262" xr:uid="{00000000-0005-0000-0000-000016050000}"/>
    <cellStyle name="Comma 5 5 6 2 2" xfId="4146" xr:uid="{CCDC6682-9A8D-494F-83CE-380886DD166A}"/>
    <cellStyle name="Comma 5 5 6 2 2 2" xfId="19349" xr:uid="{05091702-265F-4C4D-96E5-5C00D3B691CF}"/>
    <cellStyle name="Comma 5 5 6 2 2 3" xfId="30256" xr:uid="{4F1B52CB-8452-4368-BC73-DC343973E473}"/>
    <cellStyle name="Comma 5 5 6 2 3" xfId="12461" xr:uid="{C8F8E81A-85A0-42F9-91A0-1DA6ECACC1FE}"/>
    <cellStyle name="Comma 5 5 6 2 3 2" xfId="22178" xr:uid="{08341809-8B22-4A1C-8B83-F80ED432DCBB}"/>
    <cellStyle name="Comma 5 5 6 2 4" xfId="27963" xr:uid="{F0D45307-FD97-4CA2-9AEE-7A7060A98935}"/>
    <cellStyle name="Comma 5 5 6 2 5" xfId="27378" xr:uid="{48067C6F-9419-46A0-8DB2-AA8872302FEC}"/>
    <cellStyle name="Comma 5 5 6 2 6" xfId="16612" xr:uid="{963D61C3-BF79-43BC-8086-8432FB26080D}"/>
    <cellStyle name="Comma 5 5 6 3" xfId="1263" xr:uid="{00000000-0005-0000-0000-000017050000}"/>
    <cellStyle name="Comma 5 5 6 4" xfId="7239" xr:uid="{092CCF06-3075-48D9-A4CF-B6455FEE5A39}"/>
    <cellStyle name="Comma 5 5 6 5" xfId="24780" xr:uid="{52C04DF0-4331-4AB8-9BFA-C5DC52412945}"/>
    <cellStyle name="Comma 5 5 6 6" xfId="14396" xr:uid="{9E152E25-5890-4EE7-BAE6-780A5CDFD4DF}"/>
    <cellStyle name="Comma 5 5 7" xfId="1264" xr:uid="{00000000-0005-0000-0000-000018050000}"/>
    <cellStyle name="Comma 5 5 7 2" xfId="1265" xr:uid="{00000000-0005-0000-0000-000019050000}"/>
    <cellStyle name="Comma 5 5 7 2 2" xfId="4096" xr:uid="{412A1746-EAEA-44ED-9536-34F28B6AAA11}"/>
    <cellStyle name="Comma 5 5 7 2 2 2" xfId="19129" xr:uid="{AA327F63-4084-4EF4-87D7-DCDEB22C6ECA}"/>
    <cellStyle name="Comma 5 5 7 2 3" xfId="12339" xr:uid="{6DBF72AB-7956-4201-9267-6ED70FB35A56}"/>
    <cellStyle name="Comma 5 5 7 2 3 2" xfId="21934" xr:uid="{9283F8B7-35EF-4375-B23C-BBF15B224D7E}"/>
    <cellStyle name="Comma 5 5 7 2 4" xfId="28092" xr:uid="{47A81FAF-FAEF-480E-AD15-48A321CF3D79}"/>
    <cellStyle name="Comma 5 5 7 2 5" xfId="28320" xr:uid="{C5A62472-9AFF-40C8-A05F-69B52723F993}"/>
    <cellStyle name="Comma 5 5 7 2 6" xfId="16378" xr:uid="{A8B4E2D4-BA00-4724-9BDA-873347847046}"/>
    <cellStyle name="Comma 5 5 7 3" xfId="1266" xr:uid="{00000000-0005-0000-0000-00001A050000}"/>
    <cellStyle name="Comma 5 5 7 4" xfId="7240" xr:uid="{EACC6788-49D4-41F2-AA8B-C253819FD121}"/>
    <cellStyle name="Comma 5 5 8" xfId="1228" xr:uid="{00000000-0005-0000-0000-0000F4040000}"/>
    <cellStyle name="Comma 5 5 8 2" xfId="4452" xr:uid="{B8BC764C-71C0-4BF5-8367-8A405F922150}"/>
    <cellStyle name="Comma 5 5 8 2 2" xfId="20475" xr:uid="{E5412CA5-17FA-4FA4-A451-5678FAF3CAD6}"/>
    <cellStyle name="Comma 5 5 8 2 3" xfId="30255" xr:uid="{01ECCC12-6C94-4FC7-B6FB-F1A66120D146}"/>
    <cellStyle name="Comma 5 5 8 3" xfId="13451" xr:uid="{5FE077DD-3313-4877-B6C7-702BF0078F8C}"/>
    <cellStyle name="Comma 5 5 8 3 2" xfId="23304" xr:uid="{A7EA4881-BA21-46AC-AF2D-261844066547}"/>
    <cellStyle name="Comma 5 5 8 4" xfId="28082" xr:uid="{1F5744A2-8992-4494-B518-8E2E581EEBAF}"/>
    <cellStyle name="Comma 5 5 8 5" xfId="28311" xr:uid="{8278FF52-C994-424D-938D-05E58426521E}"/>
    <cellStyle name="Comma 5 5 8 6" xfId="17682" xr:uid="{A5689B98-9A4A-4B00-BBF1-45B23E4E9E33}"/>
    <cellStyle name="Comma 5 5 9" xfId="6974" xr:uid="{EF25D35F-1A58-45CC-BA3C-99DD011406A6}"/>
    <cellStyle name="Comma 5 5 9 2" xfId="9772" xr:uid="{BA8A6C4C-C996-4D0F-836F-3A26605F7AE1}"/>
    <cellStyle name="Comma 5 5 9 3" xfId="27076" xr:uid="{8B4C62C2-A295-426A-8960-BBEE48FC8B77}"/>
    <cellStyle name="Comma 5 5 9 4" xfId="15689" xr:uid="{1F11A5BB-3F7A-461D-8349-2FC24BC2B101}"/>
    <cellStyle name="Comma 5 6" xfId="342" xr:uid="{00000000-0005-0000-0000-000055010000}"/>
    <cellStyle name="Comma 5 6 10" xfId="6003" xr:uid="{F2AF71F1-0F23-4A23-8BF3-CE2468D09B9A}"/>
    <cellStyle name="Comma 5 6 10 2" xfId="18434" xr:uid="{07E15CBD-E8AA-4C44-B108-D2C3F5D154DB}"/>
    <cellStyle name="Comma 5 6 11" xfId="8777" xr:uid="{5446971A-FF34-440A-91AA-D0E7DD305F24}"/>
    <cellStyle name="Comma 5 6 11 2" xfId="21227" xr:uid="{D8B9CD29-B1D8-4C30-ACC6-31C738075671}"/>
    <cellStyle name="Comma 5 6 12" xfId="24586" xr:uid="{197470E8-59F0-438C-AFB5-26A172FEB9C7}"/>
    <cellStyle name="Comma 5 6 13" xfId="14060" xr:uid="{DFDEA66A-35CD-46F0-B241-A2BF2BF41226}"/>
    <cellStyle name="Comma 5 6 2" xfId="343" xr:uid="{00000000-0005-0000-0000-000056010000}"/>
    <cellStyle name="Comma 5 6 2 10" xfId="8778" xr:uid="{CF129A32-FA5A-4232-B253-F5E57D284532}"/>
    <cellStyle name="Comma 5 6 2 10 2" xfId="21228" xr:uid="{CFE393FC-1716-496F-951D-9FE80B1E0445}"/>
    <cellStyle name="Comma 5 6 2 11" xfId="26012" xr:uid="{1864312F-E74A-4B58-B126-7A3D687EF28B}"/>
    <cellStyle name="Comma 5 6 2 12" xfId="14077" xr:uid="{B05B265C-D103-479E-A3D4-EC8DCA4DB4E2}"/>
    <cellStyle name="Comma 5 6 2 2" xfId="1269" xr:uid="{00000000-0005-0000-0000-00001D050000}"/>
    <cellStyle name="Comma 5 6 2 2 10" xfId="14640" xr:uid="{A6B6AB57-3FEB-47EC-9EFA-9C92F8964D6D}"/>
    <cellStyle name="Comma 5 6 2 2 2" xfId="1270" xr:uid="{00000000-0005-0000-0000-00001E050000}"/>
    <cellStyle name="Comma 5 6 2 2 2 2" xfId="1271" xr:uid="{00000000-0005-0000-0000-00001F050000}"/>
    <cellStyle name="Comma 5 6 2 2 2 2 2" xfId="4286" xr:uid="{333C141F-92E3-4A35-8C00-D7A7B3862629}"/>
    <cellStyle name="Comma 5 6 2 2 2 2 2 2" xfId="29403" xr:uid="{3B95A2A1-55A3-43E5-A6A5-0CE0F39EE6B2}"/>
    <cellStyle name="Comma 5 6 2 2 2 2 2 3" xfId="27158" xr:uid="{871D7748-589B-4171-A0FE-995CED008DDC}"/>
    <cellStyle name="Comma 5 6 2 2 2 2 2 4" xfId="19898" xr:uid="{FBFD2C9C-1B0E-48AB-908E-CD37EE6D8A95}"/>
    <cellStyle name="Comma 5 6 2 2 2 2 3" xfId="12914" xr:uid="{E5844E1E-6709-445C-91E0-141D9C83E116}"/>
    <cellStyle name="Comma 5 6 2 2 2 2 3 2" xfId="22727" xr:uid="{EF0DAA00-A342-4CBE-AC58-927E459AF062}"/>
    <cellStyle name="Comma 5 6 2 2 2 2 4" xfId="26323" xr:uid="{4052ADB3-39EC-4D68-AFF2-57013B07002B}"/>
    <cellStyle name="Comma 5 6 2 2 2 2 5" xfId="17115" xr:uid="{FEEED402-2452-4F44-ACC3-8D15BB0F0041}"/>
    <cellStyle name="Comma 5 6 2 2 2 3" xfId="1272" xr:uid="{00000000-0005-0000-0000-000020050000}"/>
    <cellStyle name="Comma 5 6 2 2 2 4" xfId="7242" xr:uid="{A2B32A0A-3A72-430B-83DC-C1B4C83B3C12}"/>
    <cellStyle name="Comma 5 6 2 2 2 5" xfId="24452" xr:uid="{0B2F9167-0587-49F0-AABE-6B1204B667ED}"/>
    <cellStyle name="Comma 5 6 2 2 2 6" xfId="15079" xr:uid="{0ACF3BFE-D17A-489C-AA11-8F8170FD0676}"/>
    <cellStyle name="Comma 5 6 2 2 3" xfId="1273" xr:uid="{00000000-0005-0000-0000-000021050000}"/>
    <cellStyle name="Comma 5 6 2 2 3 2" xfId="4373" xr:uid="{E1CF84AE-6C98-433D-A0DC-A5AAFCACCE06}"/>
    <cellStyle name="Comma 5 6 2 2 3 2 2" xfId="11718" xr:uid="{C63BC036-DAA3-473D-A71A-0DE89788FA9D}"/>
    <cellStyle name="Comma 5 6 2 2 3 2 2 2" xfId="20397" xr:uid="{B6F7C239-1779-49EF-B4EA-3CE8452C0D26}"/>
    <cellStyle name="Comma 5 6 2 2 3 2 3" xfId="13383" xr:uid="{AB846FCA-3937-4E3A-965B-4743867C51CD}"/>
    <cellStyle name="Comma 5 6 2 2 3 2 3 2" xfId="23226" xr:uid="{9C8102F8-6EBA-4A69-8C83-495B197688D0}"/>
    <cellStyle name="Comma 5 6 2 2 3 2 4" xfId="28758" xr:uid="{CE6503E0-4E32-4613-BDAC-1AB0A02D4762}"/>
    <cellStyle name="Comma 5 6 2 2 3 2 5" xfId="29016" xr:uid="{3E770327-F133-4F1C-992B-B1A3E5E526F1}"/>
    <cellStyle name="Comma 5 6 2 2 3 2 6" xfId="17604" xr:uid="{002DE315-977A-4B5C-936C-77FF0989ABF8}"/>
    <cellStyle name="Comma 5 6 2 2 3 3" xfId="24781" xr:uid="{C425BAF7-EFF7-4E03-A743-1405D2CD9493}"/>
    <cellStyle name="Comma 5 6 2 2 4" xfId="1274" xr:uid="{00000000-0005-0000-0000-000022050000}"/>
    <cellStyle name="Comma 5 6 2 2 4 2" xfId="27788" xr:uid="{7660B6C7-D9D5-4B0D-AFC1-FD200DB9D048}"/>
    <cellStyle name="Comma 5 6 2 2 4 3" xfId="27289" xr:uid="{E683BFAA-D34A-4099-9297-5F0A5DF990B4}"/>
    <cellStyle name="Comma 5 6 2 2 5" xfId="4844" xr:uid="{2C07F21C-38CF-449E-B013-55C43C27EB8B}"/>
    <cellStyle name="Comma 5 6 2 2 5 2" xfId="7241" xr:uid="{B0230143-9024-445A-A67C-E81AAD3044A2}"/>
    <cellStyle name="Comma 5 6 2 2 5 2 2" xfId="20811" xr:uid="{9DEACA82-78AC-458A-958F-0E8F0BA93E95}"/>
    <cellStyle name="Comma 5 6 2 2 5 2 3" xfId="11757" xr:uid="{632CD356-1B2F-43E1-B42F-C0D2C115D158}"/>
    <cellStyle name="Comma 5 6 2 2 5 3" xfId="13703" xr:uid="{ED044D65-17FA-4E44-83CD-A0CE93098149}"/>
    <cellStyle name="Comma 5 6 2 2 5 3 2" xfId="23640" xr:uid="{10EE82ED-064D-4644-981F-D996C860D63B}"/>
    <cellStyle name="Comma 5 6 2 2 5 4" xfId="29308" xr:uid="{C060592B-9C44-4F5D-8A98-B25DA609018A}"/>
    <cellStyle name="Comma 5 6 2 2 5 5" xfId="27402" xr:uid="{1DFC9AF6-3641-4908-9EEA-5F30C586251A}"/>
    <cellStyle name="Comma 5 6 2 2 5 6" xfId="18018" xr:uid="{30FEA372-A802-47A0-B533-9F3A5FD3F16B}"/>
    <cellStyle name="Comma 5 6 2 2 6" xfId="4028" xr:uid="{A75FD868-F9D0-4BA9-9333-3E0AEE899125}"/>
    <cellStyle name="Comma 5 6 2 2 6 2" xfId="29139" xr:uid="{CDC1E07C-41E3-40A4-8100-7A73D5C86C3A}"/>
    <cellStyle name="Comma 5 6 2 2 6 3" xfId="27903" xr:uid="{360BA942-1350-4CFE-8A51-AF5E3C479462}"/>
    <cellStyle name="Comma 5 6 2 2 6 4" xfId="15694" xr:uid="{630FE25A-C3F6-48E2-B24C-AEE5F0C7EDD1}"/>
    <cellStyle name="Comma 5 6 2 2 7" xfId="8722" xr:uid="{EB375CBD-1EA2-475C-B8B1-CC418D3F38E5}"/>
    <cellStyle name="Comma 5 6 2 2 7 2" xfId="18436" xr:uid="{EA505170-A600-4088-9953-F1D89BD63BAC}"/>
    <cellStyle name="Comma 5 6 2 2 8" xfId="11912" xr:uid="{58414085-B4C1-42C8-BBB0-9698CB921FB9}"/>
    <cellStyle name="Comma 5 6 2 2 8 2" xfId="21229" xr:uid="{C7DDE538-68D6-478F-967D-128E3C0D39F3}"/>
    <cellStyle name="Comma 5 6 2 2 9" xfId="25641" xr:uid="{89BA11A4-93F9-4489-9840-BC085A3CBA8D}"/>
    <cellStyle name="Comma 5 6 2 3" xfId="1275" xr:uid="{00000000-0005-0000-0000-000023050000}"/>
    <cellStyle name="Comma 5 6 2 3 2" xfId="1276" xr:uid="{00000000-0005-0000-0000-000024050000}"/>
    <cellStyle name="Comma 5 6 2 3 2 2" xfId="4287" xr:uid="{867730E2-702B-4792-9947-F08B6EAD9AF6}"/>
    <cellStyle name="Comma 5 6 2 3 2 2 2" xfId="7244" xr:uid="{7B76572F-9A28-42F0-8B20-264805892410}"/>
    <cellStyle name="Comma 5 6 2 3 2 2 2 2" xfId="29404" xr:uid="{007114D1-F7E3-465F-AD44-A568EE36C79F}"/>
    <cellStyle name="Comma 5 6 2 3 2 2 3" xfId="27214" xr:uid="{3B79D879-1A46-47BF-81F7-EE1D56C28DEC}"/>
    <cellStyle name="Comma 5 6 2 3 2 2 4" xfId="19899" xr:uid="{D6DCB649-C866-485B-A81B-FA127E8D12D4}"/>
    <cellStyle name="Comma 5 6 2 3 2 3" xfId="12915" xr:uid="{5F06C4FF-10E6-4A1D-8121-2E4CE31297CB}"/>
    <cellStyle name="Comma 5 6 2 3 2 3 2" xfId="22728" xr:uid="{FB40D38A-DFD3-4D23-BF0F-637C1FCC99EE}"/>
    <cellStyle name="Comma 5 6 2 3 2 4" xfId="26182" xr:uid="{11CE03FD-ED25-4DBF-BA33-FC76539107C1}"/>
    <cellStyle name="Comma 5 6 2 3 2 5" xfId="17116" xr:uid="{5D269A51-EBF5-4260-A3E6-F3A9A737215D}"/>
    <cellStyle name="Comma 5 6 2 3 3" xfId="1277" xr:uid="{00000000-0005-0000-0000-000025050000}"/>
    <cellStyle name="Comma 5 6 2 3 4" xfId="4987" xr:uid="{0D730B58-610B-4CBF-80D8-D15FFEF62110}"/>
    <cellStyle name="Comma 5 6 2 3 4 2" xfId="7243" xr:uid="{09E24AE0-C669-4078-8516-A1C18EFC9B8E}"/>
    <cellStyle name="Comma 5 6 2 3 4 2 2" xfId="20954" xr:uid="{C7E81B52-5E03-4937-BC3F-CCFEBF8FB516}"/>
    <cellStyle name="Comma 5 6 2 3 4 2 3" xfId="11790" xr:uid="{601A5E68-E908-441B-A6F5-E85A795D998D}"/>
    <cellStyle name="Comma 5 6 2 3 4 3" xfId="13846" xr:uid="{111007D6-3B0B-4946-8C43-016FC9C80E54}"/>
    <cellStyle name="Comma 5 6 2 3 4 3 2" xfId="23783" xr:uid="{700C3877-08D0-4A70-88EC-3C8AF642C6B1}"/>
    <cellStyle name="Comma 5 6 2 3 4 4" xfId="18161" xr:uid="{A568213F-DC21-4BAD-A1A9-7F22BA8DE487}"/>
    <cellStyle name="Comma 5 6 2 3 5" xfId="6482" xr:uid="{744236F0-FE87-41D3-8A59-2663AAA892F6}"/>
    <cellStyle name="Comma 5 6 2 3 5 2" xfId="11465" xr:uid="{BF70DC86-BA66-480D-ADE8-E397578217EE}"/>
    <cellStyle name="Comma 5 6 2 3 6" xfId="9264" xr:uid="{C0ABEA4B-6E63-45EC-9042-B0C994DFD1CD}"/>
    <cellStyle name="Comma 5 6 2 3 7" xfId="15080" xr:uid="{3D5837CB-8E08-4C94-925E-541D3D0EEED0}"/>
    <cellStyle name="Comma 5 6 2 4" xfId="1278" xr:uid="{00000000-0005-0000-0000-000026050000}"/>
    <cellStyle name="Comma 5 6 2 4 2" xfId="1279" xr:uid="{00000000-0005-0000-0000-000027050000}"/>
    <cellStyle name="Comma 5 6 2 4 2 2" xfId="4285" xr:uid="{FA1EA932-1345-4CE8-8690-1C7058EF5A64}"/>
    <cellStyle name="Comma 5 6 2 4 2 2 2" xfId="29402" xr:uid="{570A5099-DB86-4E2F-9FCA-C0C3E3CE93CE}"/>
    <cellStyle name="Comma 5 6 2 4 2 2 3" xfId="28926" xr:uid="{306C9E86-E5D1-4B82-9142-9171A7A7612E}"/>
    <cellStyle name="Comma 5 6 2 4 2 2 4" xfId="19897" xr:uid="{ECBD7AE0-0AA1-4545-9F01-36DC0B3F286F}"/>
    <cellStyle name="Comma 5 6 2 4 2 3" xfId="12913" xr:uid="{540FE8B4-07D7-4FD2-B5D1-F1950A8AA9DF}"/>
    <cellStyle name="Comma 5 6 2 4 2 3 2" xfId="22726" xr:uid="{8714F942-36DA-43C8-8AF0-5048F24319FA}"/>
    <cellStyle name="Comma 5 6 2 4 2 4" xfId="24568" xr:uid="{2AEB6689-8591-4BEB-9112-88CA0B558B23}"/>
    <cellStyle name="Comma 5 6 2 4 2 5" xfId="17114" xr:uid="{87F1D18E-00D8-437F-9868-17F4EF2EB57B}"/>
    <cellStyle name="Comma 5 6 2 4 3" xfId="1280" xr:uid="{00000000-0005-0000-0000-000028050000}"/>
    <cellStyle name="Comma 5 6 2 4 4" xfId="7245" xr:uid="{7C7DAB50-2B24-4795-AF0A-4E80BC8937F8}"/>
    <cellStyle name="Comma 5 6 2 4 5" xfId="24428" xr:uid="{0EBD7C15-4E22-44E7-9F2D-D911D8304B44}"/>
    <cellStyle name="Comma 5 6 2 4 6" xfId="15078" xr:uid="{B80A0651-6D62-4819-A59A-790F8A4DE620}"/>
    <cellStyle name="Comma 5 6 2 5" xfId="1281" xr:uid="{00000000-0005-0000-0000-000029050000}"/>
    <cellStyle name="Comma 5 6 2 5 2" xfId="1282" xr:uid="{00000000-0005-0000-0000-00002A050000}"/>
    <cellStyle name="Comma 5 6 2 5 2 2" xfId="4191" xr:uid="{B931ED02-A72B-44D0-B67F-286C3E3B2D3D}"/>
    <cellStyle name="Comma 5 6 2 5 2 2 2" xfId="19560" xr:uid="{AFC08931-05AC-4F26-A3EA-F3781E72432D}"/>
    <cellStyle name="Comma 5 6 2 5 2 3" xfId="12671" xr:uid="{CF58DC80-1D9E-452D-B35F-F9307FF193A1}"/>
    <cellStyle name="Comma 5 6 2 5 2 3 2" xfId="22389" xr:uid="{D0039C01-2BA2-4A22-A026-089B8C168CC8}"/>
    <cellStyle name="Comma 5 6 2 5 2 4" xfId="27887" xr:uid="{B3C16320-165B-422E-B3BB-BA8E360EAAC4}"/>
    <cellStyle name="Comma 5 6 2 5 2 5" xfId="28765" xr:uid="{2103F7F9-DDAF-4E31-97DE-DA00C2084520}"/>
    <cellStyle name="Comma 5 6 2 5 2 6" xfId="16822" xr:uid="{79F7F381-C00F-40B3-B264-371E23835F38}"/>
    <cellStyle name="Comma 5 6 2 5 3" xfId="1283" xr:uid="{00000000-0005-0000-0000-00002B050000}"/>
    <cellStyle name="Comma 5 6 2 5 4" xfId="7246" xr:uid="{8CB7AB5D-BBAA-4487-ADFB-491149EC6AC1}"/>
    <cellStyle name="Comma 5 6 2 5 5" xfId="24524" xr:uid="{76BF9A8C-6A9F-4D31-8460-2E3154E0D15D}"/>
    <cellStyle name="Comma 5 6 2 5 6" xfId="14621" xr:uid="{B5B928D7-D8CF-4D86-8AE9-A4608EEB416A}"/>
    <cellStyle name="Comma 5 6 2 6" xfId="1284" xr:uid="{00000000-0005-0000-0000-00002C050000}"/>
    <cellStyle name="Comma 5 6 2 6 2" xfId="4115" xr:uid="{571DC6A9-5814-4564-A0E6-5D7E17CEA22E}"/>
    <cellStyle name="Comma 5 6 2 6 2 2" xfId="19208" xr:uid="{5B9A1191-923A-4ACD-988F-0CAB197182CB}"/>
    <cellStyle name="Comma 5 6 2 6 3" xfId="12372" xr:uid="{6023323B-5593-4FF4-BF05-BAEC6C6C709C}"/>
    <cellStyle name="Comma 5 6 2 6 3 2" xfId="22013" xr:uid="{E0BB8633-27BC-42C4-B4F0-55DA1296031C}"/>
    <cellStyle name="Comma 5 6 2 6 4" xfId="24330" xr:uid="{BE8307C1-8D15-40E7-88DB-32F28C982E96}"/>
    <cellStyle name="Comma 5 6 2 6 5" xfId="27395" xr:uid="{E26E4A31-2DE1-4FDA-8AFE-6F15184559F5}"/>
    <cellStyle name="Comma 5 6 2 6 6" xfId="16457" xr:uid="{57488113-BDD1-4990-BCB5-1D7B83F6BF10}"/>
    <cellStyle name="Comma 5 6 2 7" xfId="1268" xr:uid="{00000000-0005-0000-0000-00001C050000}"/>
    <cellStyle name="Comma 5 6 2 7 2" xfId="4409" xr:uid="{B9B1478E-4A79-4A10-98B4-49E99DFAC9C7}"/>
    <cellStyle name="Comma 5 6 2 7 2 2" xfId="20432" xr:uid="{686EE555-6E67-4DFE-A7A4-8B2977DB1C31}"/>
    <cellStyle name="Comma 5 6 2 7 3" xfId="13410" xr:uid="{67AE6600-7D54-41E8-BEB8-6E5C397E5416}"/>
    <cellStyle name="Comma 5 6 2 7 3 2" xfId="23261" xr:uid="{B637CE0A-A094-4638-86D7-129277003A00}"/>
    <cellStyle name="Comma 5 6 2 7 4" xfId="27392" xr:uid="{9408872A-1D5C-4DC9-84FB-924A50B94CE9}"/>
    <cellStyle name="Comma 5 6 2 7 5" xfId="27332" xr:uid="{B1AABF1D-FCE5-4A98-880F-EE1D371CF7EF}"/>
    <cellStyle name="Comma 5 6 2 7 6" xfId="17639" xr:uid="{ADBBC427-0BA9-4BDA-B3A9-BA6E2253DCE4}"/>
    <cellStyle name="Comma 5 6 2 8" xfId="6977" xr:uid="{52A9EE4A-A60D-4F10-B305-F9CCB26ABA82}"/>
    <cellStyle name="Comma 5 6 2 8 2" xfId="9775" xr:uid="{CBF4009B-85C4-4984-972D-77D0AEB9100A}"/>
    <cellStyle name="Comma 5 6 2 9" xfId="6004" xr:uid="{3B0C1E3F-2247-46E7-B776-4627BF7DD4E1}"/>
    <cellStyle name="Comma 5 6 2 9 2" xfId="18435" xr:uid="{4FDD126A-78B7-4E94-B563-A564DBCF32C4}"/>
    <cellStyle name="Comma 5 6 3" xfId="1285" xr:uid="{00000000-0005-0000-0000-00002D050000}"/>
    <cellStyle name="Comma 5 6 3 10" xfId="14235" xr:uid="{A26ED13E-9AA4-42A0-8733-1E39B8325DDF}"/>
    <cellStyle name="Comma 5 6 3 2" xfId="1286" xr:uid="{00000000-0005-0000-0000-00002E050000}"/>
    <cellStyle name="Comma 5 6 3 2 2" xfId="1287" xr:uid="{00000000-0005-0000-0000-00002F050000}"/>
    <cellStyle name="Comma 5 6 3 2 2 2" xfId="4288" xr:uid="{CC09E50E-30DD-4B61-8F9F-3E9B692FB4CD}"/>
    <cellStyle name="Comma 5 6 3 2 2 2 2" xfId="29405" xr:uid="{9D9FC9A4-98A2-472E-A6A7-E4B54FB207F7}"/>
    <cellStyle name="Comma 5 6 3 2 2 2 3" xfId="27415" xr:uid="{A23A3EB3-9C86-4F26-AE85-991A1AD49C90}"/>
    <cellStyle name="Comma 5 6 3 2 2 2 4" xfId="19900" xr:uid="{C434D2E1-0589-4E78-BE89-F111A9C20F77}"/>
    <cellStyle name="Comma 5 6 3 2 2 3" xfId="12916" xr:uid="{245FB14D-BA4D-4D96-B9DD-90B5668482B7}"/>
    <cellStyle name="Comma 5 6 3 2 2 3 2" xfId="22729" xr:uid="{6941A3F0-83B0-48C9-BCAE-151001E0AA4E}"/>
    <cellStyle name="Comma 5 6 3 2 2 4" xfId="26838" xr:uid="{7010F7E2-22C2-4AC2-A590-E3AA09DC4BBC}"/>
    <cellStyle name="Comma 5 6 3 2 2 5" xfId="17117" xr:uid="{4C2E92AC-31CF-4D0E-9713-3B2E3224BF92}"/>
    <cellStyle name="Comma 5 6 3 2 3" xfId="1288" xr:uid="{00000000-0005-0000-0000-000030050000}"/>
    <cellStyle name="Comma 5 6 3 2 4" xfId="7248" xr:uid="{A9EFD9DE-D97F-4B8D-8042-C6733270CA18}"/>
    <cellStyle name="Comma 5 6 3 2 5" xfId="25726" xr:uid="{5D73FA4B-A951-4275-816D-CC7175B517DF}"/>
    <cellStyle name="Comma 5 6 3 2 6" xfId="15081" xr:uid="{8B7B325B-16A5-4650-AEAE-0CC7724F76BC}"/>
    <cellStyle name="Comma 5 6 3 3" xfId="1289" xr:uid="{00000000-0005-0000-0000-000031050000}"/>
    <cellStyle name="Comma 5 6 3 3 2" xfId="1290" xr:uid="{00000000-0005-0000-0000-000032050000}"/>
    <cellStyle name="Comma 5 6 3 3 2 2" xfId="4203" xr:uid="{D4D6FF34-6C8F-4ED8-88AD-D156125D7610}"/>
    <cellStyle name="Comma 5 6 3 3 2 2 2" xfId="19576" xr:uid="{FFA139CB-05CE-46A0-89D0-950AB5BFEF8E}"/>
    <cellStyle name="Comma 5 6 3 3 2 3" xfId="12686" xr:uid="{327FB622-F354-4346-BC43-F968C915D8C9}"/>
    <cellStyle name="Comma 5 6 3 3 2 3 2" xfId="22405" xr:uid="{F4546288-57CD-4AA7-9DEA-1C3943A2FAED}"/>
    <cellStyle name="Comma 5 6 3 3 2 4" xfId="16837" xr:uid="{8C43E3AD-8BF6-4C94-BCBA-9F0CADC7905B}"/>
    <cellStyle name="Comma 5 6 3 3 3" xfId="1291" xr:uid="{00000000-0005-0000-0000-000033050000}"/>
    <cellStyle name="Comma 5 6 3 3 4" xfId="11466" xr:uid="{52E9747F-1CE8-447E-8011-742BD61DE050}"/>
    <cellStyle name="Comma 5 6 3 3 5" xfId="24196" xr:uid="{D7B599DC-25D7-49D9-B9B5-D01F788FA3F1}"/>
    <cellStyle name="Comma 5 6 3 3 6" xfId="14639" xr:uid="{495FD02B-C04E-442E-905E-314DEE65D07A}"/>
    <cellStyle name="Comma 5 6 3 4" xfId="1292" xr:uid="{00000000-0005-0000-0000-000034050000}"/>
    <cellStyle name="Comma 5 6 3 4 2" xfId="5223" xr:uid="{0FF794A2-0052-45C0-8FA9-3379FFD34544}"/>
    <cellStyle name="Comma 5 6 3 4 2 2" xfId="11884" xr:uid="{CD1F8F97-2570-485A-8DF3-C2E0455EC141}"/>
    <cellStyle name="Comma 5 6 3 4 2 2 2" xfId="21189" xr:uid="{D48E70C7-AEF7-4A23-BDA2-862117F09483}"/>
    <cellStyle name="Comma 5 6 3 4 2 3" xfId="13939" xr:uid="{E1FC645C-281D-4034-AD98-68675BF86528}"/>
    <cellStyle name="Comma 5 6 3 4 2 3 2" xfId="24018" xr:uid="{22396555-4005-41C2-84DD-6D836FDFDAFF}"/>
    <cellStyle name="Comma 5 6 3 4 2 4" xfId="28949" xr:uid="{4977FA13-8941-43A1-AF3E-0413AC66922B}"/>
    <cellStyle name="Comma 5 6 3 4 2 5" xfId="27561" xr:uid="{C1C31D12-768C-4A50-ABC6-8B20C9F6BA5B}"/>
    <cellStyle name="Comma 5 6 3 4 2 6" xfId="18396" xr:uid="{BB0AD9AC-BEE4-46FA-83B4-6D907D759582}"/>
    <cellStyle name="Comma 5 6 3 4 3" xfId="25474" xr:uid="{1C43AE36-011D-458A-BBF2-FFB7D1DED79E}"/>
    <cellStyle name="Comma 5 6 3 5" xfId="4709" xr:uid="{0BA8E799-2A2C-4558-B66C-21B6FB1C0F42}"/>
    <cellStyle name="Comma 5 6 3 5 2" xfId="7247" xr:uid="{662668DD-C406-41CA-800E-719E0CBDD28F}"/>
    <cellStyle name="Comma 5 6 3 5 2 2" xfId="29611" xr:uid="{D7100CF9-21FB-462C-B6E5-B8C97DA46447}"/>
    <cellStyle name="Comma 5 6 3 5 2 3" xfId="27933" xr:uid="{7F4341CE-6284-4DDC-9D9E-DE9461677186}"/>
    <cellStyle name="Comma 5 6 3 5 2 4" xfId="20676" xr:uid="{53D8EB6B-D273-4DA2-80F9-F3E728330AFC}"/>
    <cellStyle name="Comma 5 6 3 5 2 5" xfId="11732" xr:uid="{DA315886-5415-4FB5-B789-96E4E83A150D}"/>
    <cellStyle name="Comma 5 6 3 5 3" xfId="13603" xr:uid="{DC33BFCF-3955-46E3-862B-E0C01B52CEC3}"/>
    <cellStyle name="Comma 5 6 3 5 3 2" xfId="23505" xr:uid="{522A3DF5-17FC-45F6-82DB-0824583E6DCA}"/>
    <cellStyle name="Comma 5 6 3 5 4" xfId="26712" xr:uid="{352A09E1-23A1-4902-AC19-A69D15A835A3}"/>
    <cellStyle name="Comma 5 6 3 5 5" xfId="17883" xr:uid="{4FF3455E-45D1-4153-9B67-36181B0446CE}"/>
    <cellStyle name="Comma 5 6 3 6" xfId="4029" xr:uid="{3BE69264-6009-44A8-928F-4352E57215BE}"/>
    <cellStyle name="Comma 5 6 3 6 2" xfId="29306" xr:uid="{EDE4D1B4-4C2F-49D2-A607-6B87550E9DD6}"/>
    <cellStyle name="Comma 5 6 3 6 3" xfId="27012" xr:uid="{9A29F81F-A9F1-4A96-8E02-843B6C328803}"/>
    <cellStyle name="Comma 5 6 3 6 4" xfId="15695" xr:uid="{BE098366-3A73-44DD-B617-82584DA128CE}"/>
    <cellStyle name="Comma 5 6 3 7" xfId="8721" xr:uid="{A19F581C-D170-4C90-A6ED-60AA7D45E19D}"/>
    <cellStyle name="Comma 5 6 3 7 2" xfId="27243" xr:uid="{52BE8EB2-58A2-4859-8C60-17860CEA39A5}"/>
    <cellStyle name="Comma 5 6 3 7 3" xfId="28212" xr:uid="{5B752831-844A-4876-BF5A-76DBAA5C8116}"/>
    <cellStyle name="Comma 5 6 3 7 4" xfId="18437" xr:uid="{09C4DA98-BAB1-4BBF-931E-4B7F5396581B}"/>
    <cellStyle name="Comma 5 6 3 8" xfId="11913" xr:uid="{5C2113EB-B6FD-4D4D-AA85-0AE1B04E89A1}"/>
    <cellStyle name="Comma 5 6 3 8 2" xfId="21230" xr:uid="{6A3770C3-0875-4501-A9E4-D4A6795004A8}"/>
    <cellStyle name="Comma 5 6 3 9" xfId="25560" xr:uid="{9270D23F-3BA2-414F-922E-48D5BF117B72}"/>
    <cellStyle name="Comma 5 6 4" xfId="1293" xr:uid="{00000000-0005-0000-0000-000035050000}"/>
    <cellStyle name="Comma 5 6 4 10" xfId="15082" xr:uid="{BF21719E-6AAC-4D0F-B21F-05431CBEDE03}"/>
    <cellStyle name="Comma 5 6 4 2" xfId="1294" xr:uid="{00000000-0005-0000-0000-000036050000}"/>
    <cellStyle name="Comma 5 6 4 2 2" xfId="5566" xr:uid="{9AEF643B-644A-4D83-A4E7-D734456EAB9D}"/>
    <cellStyle name="Comma 5 6 4 2 2 2" xfId="7250" xr:uid="{D0DD3FEB-967B-431F-A964-0170CC94F5AD}"/>
    <cellStyle name="Comma 5 6 4 2 3" xfId="24914" xr:uid="{960B8120-DC0D-455D-93E9-5BB19DF80BAD}"/>
    <cellStyle name="Comma 5 6 4 3" xfId="1295" xr:uid="{00000000-0005-0000-0000-000037050000}"/>
    <cellStyle name="Comma 5 6 4 4" xfId="1296" xr:uid="{00000000-0005-0000-0000-000038050000}"/>
    <cellStyle name="Comma 5 6 4 5" xfId="4988" xr:uid="{A0DCD9B1-2DF3-4D53-8B98-A523DD7AC6EC}"/>
    <cellStyle name="Comma 5 6 4 5 2" xfId="7249" xr:uid="{7045496E-196D-4429-9340-F63AA831C9F1}"/>
    <cellStyle name="Comma 5 6 4 5 2 2" xfId="20955" xr:uid="{D566CDAA-8C68-4F40-AF26-2DEE29AB5555}"/>
    <cellStyle name="Comma 5 6 4 5 2 3" xfId="11791" xr:uid="{205E60DF-B202-49EC-B25D-16061C5DF311}"/>
    <cellStyle name="Comma 5 6 4 5 3" xfId="13847" xr:uid="{725B7E69-B08B-48D6-B404-50A4BB65FF75}"/>
    <cellStyle name="Comma 5 6 4 5 3 2" xfId="23784" xr:uid="{94353DC1-5226-4682-8910-51869EAEA885}"/>
    <cellStyle name="Comma 5 6 4 5 4" xfId="18162" xr:uid="{EF5FFEA3-FDAA-4471-A327-220621BF3F99}"/>
    <cellStyle name="Comma 5 6 4 6" xfId="4030" xr:uid="{8DB45156-AC50-4D27-93E3-AC8F69E4434B}"/>
    <cellStyle name="Comma 5 6 4 6 2" xfId="15696" xr:uid="{9455342D-BA74-46FA-A34B-177586BB86B9}"/>
    <cellStyle name="Comma 5 6 4 7" xfId="9263" xr:uid="{C6AE843E-3C8D-4395-9437-8E706EFD7242}"/>
    <cellStyle name="Comma 5 6 4 7 2" xfId="18438" xr:uid="{CC345B90-159B-430F-B3D1-236FC266D477}"/>
    <cellStyle name="Comma 5 6 4 8" xfId="11914" xr:uid="{C010FF08-00B2-472C-A459-3AD520752673}"/>
    <cellStyle name="Comma 5 6 4 8 2" xfId="21231" xr:uid="{1D48E9E1-95CF-46E5-B2FE-2AE3F3AFC797}"/>
    <cellStyle name="Comma 5 6 4 9" xfId="25777" xr:uid="{E4477EA5-1F51-4F92-853E-5132FA5E0B80}"/>
    <cellStyle name="Comma 5 6 5" xfId="1297" xr:uid="{00000000-0005-0000-0000-000039050000}"/>
    <cellStyle name="Comma 5 6 5 2" xfId="1298" xr:uid="{00000000-0005-0000-0000-00003A050000}"/>
    <cellStyle name="Comma 5 6 5 2 2" xfId="4239" xr:uid="{1AA66782-5B86-4DDC-AFA6-B296B436D922}"/>
    <cellStyle name="Comma 5 6 5 2 2 2" xfId="7252" xr:uid="{891EEE0D-8613-439E-B894-38ABF72C19B1}"/>
    <cellStyle name="Comma 5 6 5 2 2 2 2" xfId="28932" xr:uid="{5F0C0B5C-86A0-4A5D-88FA-A567E0D274AE}"/>
    <cellStyle name="Comma 5 6 5 2 2 3" xfId="28603" xr:uid="{A65745EB-835C-43A8-9DB9-7C7405C24A3F}"/>
    <cellStyle name="Comma 5 6 5 2 2 4" xfId="19769" xr:uid="{BB59A6A7-E8AE-465A-B255-21C01E680AEC}"/>
    <cellStyle name="Comma 5 6 5 2 3" xfId="12863" xr:uid="{BCFC78CF-A7E0-45DC-A560-BCD799851013}"/>
    <cellStyle name="Comma 5 6 5 2 3 2" xfId="22598" xr:uid="{B7B83435-E3AD-42B6-8380-50E72B736983}"/>
    <cellStyle name="Comma 5 6 5 2 4" xfId="25993" xr:uid="{3E797D44-CFBB-4BCA-87C3-076DF55DE8BF}"/>
    <cellStyle name="Comma 5 6 5 2 5" xfId="17014" xr:uid="{46FF3B29-AF1A-4D3C-AC15-DD5C3B8BC2C9}"/>
    <cellStyle name="Comma 5 6 5 3" xfId="1299" xr:uid="{00000000-0005-0000-0000-00003B050000}"/>
    <cellStyle name="Comma 5 6 5 4" xfId="7251" xr:uid="{2FB2DC7C-C4F3-449D-8932-A615B9C41E33}"/>
    <cellStyle name="Comma 5 6 5 5" xfId="6884" xr:uid="{6007FFD4-197F-44BA-B810-3CEC7946D768}"/>
    <cellStyle name="Comma 5 6 5 6" xfId="9680" xr:uid="{B6B8A7A9-2E94-4043-A4D5-CE4B984B9098}"/>
    <cellStyle name="Comma 5 6 6" xfId="1300" xr:uid="{00000000-0005-0000-0000-00003C050000}"/>
    <cellStyle name="Comma 5 6 6 2" xfId="1301" xr:uid="{00000000-0005-0000-0000-00003D050000}"/>
    <cellStyle name="Comma 5 6 6 2 2" xfId="4158" xr:uid="{3296783B-8A07-4DFF-8AEB-12B0FF732A85}"/>
    <cellStyle name="Comma 5 6 6 2 2 2" xfId="19409" xr:uid="{725B2839-E5CB-42C5-ABAD-C9012C20A5B9}"/>
    <cellStyle name="Comma 5 6 6 2 2 3" xfId="30258" xr:uid="{1F4BD818-BC18-43A9-BFC4-DE546C4DD086}"/>
    <cellStyle name="Comma 5 6 6 2 3" xfId="12521" xr:uid="{D694755B-429D-4D9F-BF7D-1AF862EDBBA7}"/>
    <cellStyle name="Comma 5 6 6 2 3 2" xfId="22238" xr:uid="{167F9A91-D7CA-4F39-AD14-BB385141B8EB}"/>
    <cellStyle name="Comma 5 6 6 2 4" xfId="28459" xr:uid="{2F310C43-EAEF-490D-85BD-406DEE5EE192}"/>
    <cellStyle name="Comma 5 6 6 2 5" xfId="28177" xr:uid="{FEE3D2ED-699D-4D9F-9514-003DF4BFB9DD}"/>
    <cellStyle name="Comma 5 6 6 2 6" xfId="16672" xr:uid="{E468A65D-DAFD-4ABC-B501-1FF760FDEE3C}"/>
    <cellStyle name="Comma 5 6 6 3" xfId="1302" xr:uid="{00000000-0005-0000-0000-00003E050000}"/>
    <cellStyle name="Comma 5 6 6 4" xfId="7253" xr:uid="{6C53A0F8-7032-47D2-8F77-5FC1E237968C}"/>
    <cellStyle name="Comma 5 6 6 5" xfId="25010" xr:uid="{B1883344-3E5C-424C-AAAE-B6308CC8FD04}"/>
    <cellStyle name="Comma 5 6 6 6" xfId="14456" xr:uid="{3E3CC5FD-98F2-44AB-A4B3-EF3033A414AA}"/>
    <cellStyle name="Comma 5 6 7" xfId="1303" xr:uid="{00000000-0005-0000-0000-00003F050000}"/>
    <cellStyle name="Comma 5 6 7 2" xfId="1304" xr:uid="{00000000-0005-0000-0000-000040050000}"/>
    <cellStyle name="Comma 5 6 7 2 2" xfId="4109" xr:uid="{8973CE64-A6A3-4A55-9135-9A87671EB296}"/>
    <cellStyle name="Comma 5 6 7 2 2 2" xfId="19191" xr:uid="{7D9DC80C-B95B-4CE1-8AA8-2CB69860399E}"/>
    <cellStyle name="Comma 5 6 7 2 3" xfId="12366" xr:uid="{E91A48D9-0660-495D-90CC-CBCBCC8FD9F9}"/>
    <cellStyle name="Comma 5 6 7 2 3 2" xfId="21996" xr:uid="{7BC0F24C-7398-4C3D-93B3-8D41F09F258F}"/>
    <cellStyle name="Comma 5 6 7 2 4" xfId="29135" xr:uid="{CF197CDD-ADF8-442A-AE8D-B3B464DCB1DC}"/>
    <cellStyle name="Comma 5 6 7 2 5" xfId="26917" xr:uid="{1CC4B618-884E-4A0F-BDDD-B24E987E0068}"/>
    <cellStyle name="Comma 5 6 7 2 6" xfId="16440" xr:uid="{47DC13AF-3E18-4DED-A8AF-5A4210E390CB}"/>
    <cellStyle name="Comma 5 6 7 3" xfId="1305" xr:uid="{00000000-0005-0000-0000-000041050000}"/>
    <cellStyle name="Comma 5 6 7 4" xfId="7254" xr:uid="{D0307582-6E92-4B95-B17F-8D904C3BC7E5}"/>
    <cellStyle name="Comma 5 6 8" xfId="1267" xr:uid="{00000000-0005-0000-0000-00001B050000}"/>
    <cellStyle name="Comma 5 6 8 2" xfId="4453" xr:uid="{38F1DE18-7BA1-4507-9EB4-7958DFF4068E}"/>
    <cellStyle name="Comma 5 6 8 2 2" xfId="20476" xr:uid="{D335407B-BBCD-4815-AC2F-9F00669B7727}"/>
    <cellStyle name="Comma 5 6 8 2 3" xfId="30257" xr:uid="{22517480-CE19-46D0-9DE6-D99CA8C4A27D}"/>
    <cellStyle name="Comma 5 6 8 3" xfId="13452" xr:uid="{05FB6672-4BEB-49AD-B9EF-C0603C0AF59D}"/>
    <cellStyle name="Comma 5 6 8 3 2" xfId="23305" xr:uid="{B8C93266-84F1-4061-91A1-2C9554A28B39}"/>
    <cellStyle name="Comma 5 6 8 4" xfId="27432" xr:uid="{9FE3D012-C829-4EA9-BF4B-24C319054A64}"/>
    <cellStyle name="Comma 5 6 8 5" xfId="28107" xr:uid="{9F851E07-F447-4479-A683-3EBFCEB9B20C}"/>
    <cellStyle name="Comma 5 6 8 6" xfId="17683" xr:uid="{16CFBB12-6029-4DF1-AC93-640D4C7C7DA3}"/>
    <cellStyle name="Comma 5 6 9" xfId="6976" xr:uid="{1E726F2C-AD0B-492F-9139-B4A100F56F55}"/>
    <cellStyle name="Comma 5 6 9 2" xfId="9774" xr:uid="{D7387892-C925-4019-9B57-4EF0FB7A6E80}"/>
    <cellStyle name="Comma 5 6 9 3" xfId="27433" xr:uid="{A23B1E9F-BBA7-439F-B141-5CA5251EE957}"/>
    <cellStyle name="Comma 5 6 9 4" xfId="15693" xr:uid="{C3300711-1BD2-4870-95BF-12C551C8C3BD}"/>
    <cellStyle name="Comma 5 7" xfId="344" xr:uid="{00000000-0005-0000-0000-000057010000}"/>
    <cellStyle name="Comma 5 7 10" xfId="6005" xr:uid="{7EF4FD0A-769E-47F2-B594-76483A1F2BE9}"/>
    <cellStyle name="Comma 5 7 10 2" xfId="18439" xr:uid="{BCDDCD92-1EA3-40EB-9C06-57DE25BE87EC}"/>
    <cellStyle name="Comma 5 7 11" xfId="8779" xr:uid="{6040F596-21AD-4168-976C-D1573065C6A0}"/>
    <cellStyle name="Comma 5 7 11 2" xfId="21232" xr:uid="{A95F597E-E131-424E-A0A1-76EAAC45558A}"/>
    <cellStyle name="Comma 5 7 12" xfId="25324" xr:uid="{2559536A-98D0-4D38-89C4-79EFBEC62254}"/>
    <cellStyle name="Comma 5 7 13" xfId="14078" xr:uid="{21B0AC8D-80DE-4938-8726-F8E106E29148}"/>
    <cellStyle name="Comma 5 7 2" xfId="345" xr:uid="{00000000-0005-0000-0000-000058010000}"/>
    <cellStyle name="Comma 5 7 2 10" xfId="25763" xr:uid="{D11CB4B9-F76E-4FF5-A098-44BD1E64A565}"/>
    <cellStyle name="Comma 5 7 2 11" xfId="14236" xr:uid="{85F9A74E-1C0A-477E-9B35-A3F76DAB629B}"/>
    <cellStyle name="Comma 5 7 2 2" xfId="1308" xr:uid="{00000000-0005-0000-0000-000044050000}"/>
    <cellStyle name="Comma 5 7 2 2 2" xfId="1309" xr:uid="{00000000-0005-0000-0000-000045050000}"/>
    <cellStyle name="Comma 5 7 2 2 2 2" xfId="5568" xr:uid="{EDC16537-8723-4A09-B64B-0491430DA922}"/>
    <cellStyle name="Comma 5 7 2 2 2 2 2" xfId="7256" xr:uid="{92B42551-1EF4-4DD4-9593-8B7A1309DF48}"/>
    <cellStyle name="Comma 5 7 2 2 2 3" xfId="26676" xr:uid="{9930B4E5-BE2B-4E5E-A35C-DF5578BA8E83}"/>
    <cellStyle name="Comma 5 7 2 2 3" xfId="1310" xr:uid="{00000000-0005-0000-0000-000046050000}"/>
    <cellStyle name="Comma 5 7 2 2 3 2" xfId="27553" xr:uid="{313FAB08-1B6C-479E-8608-C3ECD75AA37D}"/>
    <cellStyle name="Comma 5 7 2 2 3 3" xfId="27863" xr:uid="{0E6BAA8D-324B-4EB4-B8C7-D7A0286B94BF}"/>
    <cellStyle name="Comma 5 7 2 2 4" xfId="1311" xr:uid="{00000000-0005-0000-0000-000047050000}"/>
    <cellStyle name="Comma 5 7 2 2 5" xfId="4031" xr:uid="{15D1FB0E-03AF-4852-AC20-F32F0DC2E067}"/>
    <cellStyle name="Comma 5 7 2 2 5 2" xfId="7255" xr:uid="{687F4C51-7A20-420E-931A-4CFC3B048EAF}"/>
    <cellStyle name="Comma 5 7 2 2 5 2 2" xfId="27470" xr:uid="{8DBA2215-4586-442F-9974-83EE5024AB28}"/>
    <cellStyle name="Comma 5 7 2 2 5 3" xfId="27296" xr:uid="{CFB52C9F-B309-407E-98F3-A7493EAD26D1}"/>
    <cellStyle name="Comma 5 7 2 2 5 4" xfId="15699" xr:uid="{FCCA62EF-CE8F-4AD0-8DF1-1989A37BD28C}"/>
    <cellStyle name="Comma 5 7 2 2 6" xfId="6483" xr:uid="{ADA7D29E-861D-49BF-966B-A172BBC61C33}"/>
    <cellStyle name="Comma 5 7 2 2 6 2" xfId="18441" xr:uid="{A0666124-C635-47F6-895A-025BD66BEB57}"/>
    <cellStyle name="Comma 5 7 2 2 7" xfId="9266" xr:uid="{9C76697D-27FF-412E-80EB-32F8F33F4F2E}"/>
    <cellStyle name="Comma 5 7 2 2 7 2" xfId="21234" xr:uid="{AFBD829C-611B-4C84-8602-3038A1486C7D}"/>
    <cellStyle name="Comma 5 7 2 2 8" xfId="25666" xr:uid="{409D407B-AD81-4852-AC18-9FAC523EA108}"/>
    <cellStyle name="Comma 5 7 2 2 9" xfId="15083" xr:uid="{0EC287D6-1852-449E-BF03-FAD1DF53161A}"/>
    <cellStyle name="Comma 5 7 2 3" xfId="1312" xr:uid="{00000000-0005-0000-0000-000048050000}"/>
    <cellStyle name="Comma 5 7 2 3 2" xfId="1313" xr:uid="{00000000-0005-0000-0000-000049050000}"/>
    <cellStyle name="Comma 5 7 2 3 2 2" xfId="4204" xr:uid="{481CFC96-CD42-4881-9CD3-68B48AAF0E03}"/>
    <cellStyle name="Comma 5 7 2 3 2 2 2" xfId="19577" xr:uid="{BC8FD50B-5912-48DB-B320-E8E746C08AD0}"/>
    <cellStyle name="Comma 5 7 2 3 2 2 3" xfId="30259" xr:uid="{2CD56FF5-79E2-4FBB-8AAA-1E82BA59AB8C}"/>
    <cellStyle name="Comma 5 7 2 3 2 3" xfId="12687" xr:uid="{1B4A992E-EA87-428F-B3D0-AD408DECF9C6}"/>
    <cellStyle name="Comma 5 7 2 3 2 3 2" xfId="22406" xr:uid="{9E3F6830-BF99-4859-B5E7-7A0FAB54A9D6}"/>
    <cellStyle name="Comma 5 7 2 3 2 4" xfId="16838" xr:uid="{43849D74-A30F-479F-ACE5-24EB4863B409}"/>
    <cellStyle name="Comma 5 7 2 3 3" xfId="1314" xr:uid="{00000000-0005-0000-0000-00004A050000}"/>
    <cellStyle name="Comma 5 7 2 3 4" xfId="7257" xr:uid="{11FBCEBB-D5C3-46DD-8187-3DEC4CDCDB0C}"/>
    <cellStyle name="Comma 5 7 2 3 5" xfId="26291" xr:uid="{1DF3CD89-EDA8-4C56-8865-C47D5B80CB1A}"/>
    <cellStyle name="Comma 5 7 2 3 6" xfId="14641" xr:uid="{751540CE-D3AF-45CD-BE50-3D7F57D71874}"/>
    <cellStyle name="Comma 5 7 2 4" xfId="1315" xr:uid="{00000000-0005-0000-0000-00004B050000}"/>
    <cellStyle name="Comma 5 7 2 4 2" xfId="5235" xr:uid="{553E8F33-26A8-4CE5-A9E1-2FBB2F7C461E}"/>
    <cellStyle name="Comma 5 7 2 4 2 2" xfId="7258" xr:uid="{1B427DE3-AFBF-4BCD-9902-0DC82D54397E}"/>
    <cellStyle name="Comma 5 7 2 4 2 2 2" xfId="21198" xr:uid="{77DDE489-BD12-47FB-ADAA-095273A1064D}"/>
    <cellStyle name="Comma 5 7 2 4 2 2 3" xfId="11893" xr:uid="{3C105C05-F65C-4C28-B851-F0BD770C2DE8}"/>
    <cellStyle name="Comma 5 7 2 4 2 3" xfId="13948" xr:uid="{EEA5EDA5-9EC8-4F64-927B-082A291B5B5B}"/>
    <cellStyle name="Comma 5 7 2 4 2 3 2" xfId="24027" xr:uid="{325BF9C8-6A5A-4F42-9C18-E115940BCF46}"/>
    <cellStyle name="Comma 5 7 2 4 2 4" xfId="27434" xr:uid="{25DDB643-ACD1-4665-89AD-794D377321EF}"/>
    <cellStyle name="Comma 5 7 2 4 2 5" xfId="29003" xr:uid="{A965D050-38F6-42F8-A821-A29237407411}"/>
    <cellStyle name="Comma 5 7 2 4 2 6" xfId="18405" xr:uid="{F1CDA1DB-E3AE-449E-8FEA-689039142D1C}"/>
    <cellStyle name="Comma 5 7 2 4 3" xfId="24819" xr:uid="{BC6A219F-CABE-43CC-9E17-C9D54DE1ECD5}"/>
    <cellStyle name="Comma 5 7 2 5" xfId="1316" xr:uid="{00000000-0005-0000-0000-00004C050000}"/>
    <cellStyle name="Comma 5 7 2 5 2" xfId="26682" xr:uid="{175B10C0-7AB4-4701-96DF-2DD82405820A}"/>
    <cellStyle name="Comma 5 7 2 5 3" xfId="26809" xr:uid="{7C08BF4F-0E8F-448D-B004-E8F5BD22E65F}"/>
    <cellStyle name="Comma 5 7 2 6" xfId="1307" xr:uid="{00000000-0005-0000-0000-000043050000}"/>
    <cellStyle name="Comma 5 7 2 6 2" xfId="4710" xr:uid="{EC474C70-BBBB-417C-8A10-D2E4AF9A08E2}"/>
    <cellStyle name="Comma 5 7 2 6 2 2" xfId="20677" xr:uid="{4CC8DEA7-6E82-46D2-B965-7928BA0C8267}"/>
    <cellStyle name="Comma 5 7 2 6 3" xfId="13604" xr:uid="{8D232774-680F-4534-8124-1B247372D7ED}"/>
    <cellStyle name="Comma 5 7 2 6 3 2" xfId="23506" xr:uid="{33755156-3806-4A0C-AA13-D0327F0569AE}"/>
    <cellStyle name="Comma 5 7 2 6 4" xfId="28254" xr:uid="{DB0D5A25-FAD9-4AAF-A35A-B2A1BA2A3BE8}"/>
    <cellStyle name="Comma 5 7 2 6 5" xfId="27651" xr:uid="{2CA28EC7-FA84-4126-AE1B-C096759C3241}"/>
    <cellStyle name="Comma 5 7 2 6 6" xfId="17884" xr:uid="{F0E48840-01D4-4052-A473-341C033EAF85}"/>
    <cellStyle name="Comma 5 7 2 7" xfId="6979" xr:uid="{8ED9F5CE-808D-45FF-84E8-6CD5E95DE49C}"/>
    <cellStyle name="Comma 5 7 2 7 2" xfId="9777" xr:uid="{D58CEB87-F1A7-4049-980D-990C26D8941F}"/>
    <cellStyle name="Comma 5 7 2 7 3" xfId="27417" xr:uid="{FE086FAC-C9E1-4ECF-8F99-34B663C57C01}"/>
    <cellStyle name="Comma 5 7 2 7 4" xfId="15698" xr:uid="{A9B5CFF4-D219-4060-AE04-46D117FE62DD}"/>
    <cellStyle name="Comma 5 7 2 8" xfId="6006" xr:uid="{28D67515-40FD-4E29-A35D-A904CD975E87}"/>
    <cellStyle name="Comma 5 7 2 8 2" xfId="18440" xr:uid="{B2205CA1-B2C4-43E7-B564-8F914C04F1CB}"/>
    <cellStyle name="Comma 5 7 2 9" xfId="8780" xr:uid="{CF4BFA1B-ADBE-4923-BFFA-75398737D35A}"/>
    <cellStyle name="Comma 5 7 2 9 2" xfId="21233" xr:uid="{92456E07-2732-4FE3-94DE-052392F160EB}"/>
    <cellStyle name="Comma 5 7 3" xfId="1317" xr:uid="{00000000-0005-0000-0000-00004D050000}"/>
    <cellStyle name="Comma 5 7 3 10" xfId="15084" xr:uid="{B02F0F07-3081-439C-A365-F4AF58D7B2EB}"/>
    <cellStyle name="Comma 5 7 3 2" xfId="1318" xr:uid="{00000000-0005-0000-0000-00004E050000}"/>
    <cellStyle name="Comma 5 7 3 2 2" xfId="5567" xr:uid="{97F638C3-F5E3-492E-8799-B09B9FD42A92}"/>
    <cellStyle name="Comma 5 7 3 2 2 2" xfId="7260" xr:uid="{4B6232F7-E2D6-4BE8-B70E-1A1093316A25}"/>
    <cellStyle name="Comma 5 7 3 2 3" xfId="25278" xr:uid="{5877B175-DEE8-4F94-A8E8-92D6A242374A}"/>
    <cellStyle name="Comma 5 7 3 2 3 2" xfId="28072" xr:uid="{D0EEDE00-AA77-4EB0-B2A5-7F133E489ECC}"/>
    <cellStyle name="Comma 5 7 3 3" xfId="1319" xr:uid="{00000000-0005-0000-0000-00004F050000}"/>
    <cellStyle name="Comma 5 7 3 4" xfId="1320" xr:uid="{00000000-0005-0000-0000-000050050000}"/>
    <cellStyle name="Comma 5 7 3 4 2" xfId="28284" xr:uid="{78A0EB85-FBF4-4A8E-8CF4-155B46B52567}"/>
    <cellStyle name="Comma 5 7 3 4 3" xfId="28566" xr:uid="{21A804DC-7833-48A1-8059-74B0ECBFC57B}"/>
    <cellStyle name="Comma 5 7 3 5" xfId="4989" xr:uid="{19881E05-9305-4E53-9F82-712CB36461B6}"/>
    <cellStyle name="Comma 5 7 3 5 2" xfId="7259" xr:uid="{D6D2F473-05F8-46A3-87F9-EA59731F9309}"/>
    <cellStyle name="Comma 5 7 3 5 2 2" xfId="20956" xr:uid="{741853AE-3FEE-4645-97B4-D3CFA0E51EB9}"/>
    <cellStyle name="Comma 5 7 3 5 2 3" xfId="11792" xr:uid="{D208553C-214F-4695-90D9-AAABD4FAE777}"/>
    <cellStyle name="Comma 5 7 3 5 3" xfId="13848" xr:uid="{B55FC776-C544-4205-8457-93FB27D1E883}"/>
    <cellStyle name="Comma 5 7 3 5 3 2" xfId="23785" xr:uid="{11B12DE4-4F3E-44E8-9825-A2C6856BB1AB}"/>
    <cellStyle name="Comma 5 7 3 5 4" xfId="28828" xr:uid="{3130FC46-2C47-4BAD-96B1-9CFAD2033702}"/>
    <cellStyle name="Comma 5 7 3 5 5" xfId="27089" xr:uid="{A1637A25-A90B-426E-96A0-7074FBA70128}"/>
    <cellStyle name="Comma 5 7 3 5 6" xfId="18163" xr:uid="{3BAE08AB-E30B-47E6-91DB-D3702D678D00}"/>
    <cellStyle name="Comma 5 7 3 6" xfId="4032" xr:uid="{4EDBDFD7-52EB-4050-840B-7481AC745771}"/>
    <cellStyle name="Comma 5 7 3 6 2" xfId="27319" xr:uid="{6A468FD0-9952-4CDC-AD40-F60EE1DD0B13}"/>
    <cellStyle name="Comma 5 7 3 6 3" xfId="28130" xr:uid="{A9514D7B-BDE5-48C7-9EA9-0E04A5729AE2}"/>
    <cellStyle name="Comma 5 7 3 6 4" xfId="15700" xr:uid="{28FFEB69-EA87-4852-98FE-42A1BFAC75CB}"/>
    <cellStyle name="Comma 5 7 3 7" xfId="9265" xr:uid="{F56AC382-0782-4E17-BA27-7DD871BFEB58}"/>
    <cellStyle name="Comma 5 7 3 7 2" xfId="18442" xr:uid="{3900FF9C-2BF3-4232-8254-06A69E2726AD}"/>
    <cellStyle name="Comma 5 7 3 8" xfId="11915" xr:uid="{05692708-8FE4-4ED6-BA43-E5A12295DCAC}"/>
    <cellStyle name="Comma 5 7 3 8 2" xfId="21235" xr:uid="{D6F9E207-3E2B-4856-9884-E3205B8CB0D5}"/>
    <cellStyle name="Comma 5 7 3 9" xfId="24727" xr:uid="{AC4628B1-8313-4BD9-A0BD-1EE4A660E8FC}"/>
    <cellStyle name="Comma 5 7 4" xfId="1321" xr:uid="{00000000-0005-0000-0000-000051050000}"/>
    <cellStyle name="Comma 5 7 4 2" xfId="1322" xr:uid="{00000000-0005-0000-0000-000052050000}"/>
    <cellStyle name="Comma 5 7 4 2 2" xfId="5781" xr:uid="{F1989CEF-417A-422A-86E6-B1CDB70F9963}"/>
    <cellStyle name="Comma 5 7 4 2 2 2" xfId="7262" xr:uid="{A4CC5908-5146-4E1B-A5BC-D6F3D351DA72}"/>
    <cellStyle name="Comma 5 7 4 2 3" xfId="24621" xr:uid="{9A4AFF81-353E-416C-B1B1-FE88EDA1D3DF}"/>
    <cellStyle name="Comma 5 7 4 3" xfId="1323" xr:uid="{00000000-0005-0000-0000-000053050000}"/>
    <cellStyle name="Comma 5 7 4 4" xfId="1324" xr:uid="{00000000-0005-0000-0000-000054050000}"/>
    <cellStyle name="Comma 5 7 4 5" xfId="4033" xr:uid="{C00AEF72-CDF1-4BAA-8A39-441989C08D1F}"/>
    <cellStyle name="Comma 5 7 4 5 2" xfId="7261" xr:uid="{B8FEB6EB-2625-4DB4-8D6F-B8E230304328}"/>
    <cellStyle name="Comma 5 7 4 5 2 2" xfId="15701" xr:uid="{411A57EB-15E1-4E95-8D5D-6C0D9EEF3B10}"/>
    <cellStyle name="Comma 5 7 4 6" xfId="6866" xr:uid="{10C1A11E-DB2F-4956-A06A-A1EB49F53C54}"/>
    <cellStyle name="Comma 5 7 4 6 2" xfId="18443" xr:uid="{97BF2E6B-6CCC-4E43-8A69-B1AE67686A91}"/>
    <cellStyle name="Comma 5 7 4 7" xfId="9662" xr:uid="{1B1F574E-E084-4837-8ACD-81F9545BA2E5}"/>
    <cellStyle name="Comma 5 7 4 7 2" xfId="21236" xr:uid="{AD6330BF-9EAF-4F10-B1E7-F030910C4041}"/>
    <cellStyle name="Comma 5 7 4 8" xfId="26422" xr:uid="{11351D9B-A675-4BCC-907C-479953AAFB38}"/>
    <cellStyle name="Comma 5 7 4 9" xfId="14922" xr:uid="{B184905B-97CE-43E7-81A4-198C0D458873}"/>
    <cellStyle name="Comma 5 7 5" xfId="1325" xr:uid="{00000000-0005-0000-0000-000055050000}"/>
    <cellStyle name="Comma 5 7 5 2" xfId="1326" xr:uid="{00000000-0005-0000-0000-000056050000}"/>
    <cellStyle name="Comma 5 7 5 2 2" xfId="4170" xr:uid="{5852CEDC-A924-4B6D-B478-4F8052AEFFD4}"/>
    <cellStyle name="Comma 5 7 5 2 2 2" xfId="19469" xr:uid="{6A757299-2C07-445E-8BDA-003049016C98}"/>
    <cellStyle name="Comma 5 7 5 2 2 3" xfId="30260" xr:uid="{E7B9E6CC-CFD4-419C-A8CB-6A744C29E768}"/>
    <cellStyle name="Comma 5 7 5 2 3" xfId="12581" xr:uid="{D4786571-49FE-4338-BBFA-F13B98E04E7B}"/>
    <cellStyle name="Comma 5 7 5 2 3 2" xfId="22298" xr:uid="{AA04F0FF-A900-4610-9F95-6739EFD45068}"/>
    <cellStyle name="Comma 5 7 5 2 4" xfId="16732" xr:uid="{E55F3B3E-966A-4E69-B128-6BEBFD970DB4}"/>
    <cellStyle name="Comma 5 7 5 3" xfId="1327" xr:uid="{00000000-0005-0000-0000-000057050000}"/>
    <cellStyle name="Comma 5 7 5 4" xfId="7263" xr:uid="{F5405DA5-0CF7-44B2-9EEF-A9E7CBFC060A}"/>
    <cellStyle name="Comma 5 7 5 5" xfId="24373" xr:uid="{DA1CCD17-C461-47EF-9250-17D08070AA0E}"/>
    <cellStyle name="Comma 5 7 5 6" xfId="14516" xr:uid="{50451F17-B91F-4B24-9548-0159BF6D8397}"/>
    <cellStyle name="Comma 5 7 6" xfId="1328" xr:uid="{00000000-0005-0000-0000-000058050000}"/>
    <cellStyle name="Comma 5 7 6 2" xfId="1329" xr:uid="{00000000-0005-0000-0000-000059050000}"/>
    <cellStyle name="Comma 5 7 6 2 2" xfId="4116" xr:uid="{912F870A-ACC9-4530-91D3-A3924D589660}"/>
    <cellStyle name="Comma 5 7 6 2 2 2" xfId="19209" xr:uid="{D4FC656E-D0A8-4C91-BB8D-00F42F6CFD91}"/>
    <cellStyle name="Comma 5 7 6 2 3" xfId="12373" xr:uid="{282A6D4E-0FBB-4EC0-9505-4913487F995F}"/>
    <cellStyle name="Comma 5 7 6 2 3 2" xfId="22014" xr:uid="{3A756E74-614D-4AF8-809F-20D559420A1B}"/>
    <cellStyle name="Comma 5 7 6 2 4" xfId="29192" xr:uid="{ECA922EC-B273-4430-9F5B-9136588C5C88}"/>
    <cellStyle name="Comma 5 7 6 2 5" xfId="29078" xr:uid="{B308E97F-FF87-4D1F-B271-20D8A9BC008A}"/>
    <cellStyle name="Comma 5 7 6 2 6" xfId="16458" xr:uid="{CA82D255-F29A-4A79-92C8-89040F6E2172}"/>
    <cellStyle name="Comma 5 7 6 3" xfId="1330" xr:uid="{00000000-0005-0000-0000-00005A050000}"/>
    <cellStyle name="Comma 5 7 6 4" xfId="7264" xr:uid="{E074E285-B25E-4D3C-8A04-E5DDEFC15EDC}"/>
    <cellStyle name="Comma 5 7 7" xfId="1331" xr:uid="{00000000-0005-0000-0000-00005B050000}"/>
    <cellStyle name="Comma 5 7 7 2" xfId="28264" xr:uid="{0DB1A1B0-6485-4DE3-B9C5-68374943268D}"/>
    <cellStyle name="Comma 5 7 7 3" xfId="29054" xr:uid="{0E7F5E1A-A1B7-488E-9A00-CB7E362F53CD}"/>
    <cellStyle name="Comma 5 7 8" xfId="1306" xr:uid="{00000000-0005-0000-0000-000042050000}"/>
    <cellStyle name="Comma 5 7 8 2" xfId="4454" xr:uid="{6FA3EECD-F952-46E5-A96A-3E3CDDA688DA}"/>
    <cellStyle name="Comma 5 7 8 2 2" xfId="20477" xr:uid="{C8E4CD2B-40A0-4E1B-8684-9D89852DF528}"/>
    <cellStyle name="Comma 5 7 8 3" xfId="13453" xr:uid="{632D2466-1886-4FAA-85D4-DC7038F81B46}"/>
    <cellStyle name="Comma 5 7 8 3 2" xfId="23306" xr:uid="{EDF14729-F734-4463-B05A-B1C604BCB6B3}"/>
    <cellStyle name="Comma 5 7 8 4" xfId="28707" xr:uid="{1E4F8E6D-65C4-4148-8DCB-BB92041CFE27}"/>
    <cellStyle name="Comma 5 7 8 5" xfId="28203" xr:uid="{BC0D6C98-35B2-46E1-B51C-E97DF25F4AFE}"/>
    <cellStyle name="Comma 5 7 8 6" xfId="17684" xr:uid="{2F327B67-3260-463D-A745-1175E7F50B9C}"/>
    <cellStyle name="Comma 5 7 9" xfId="6978" xr:uid="{25FF9277-F8F8-4145-9C4C-5891DAA698F2}"/>
    <cellStyle name="Comma 5 7 9 2" xfId="9776" xr:uid="{02E7D075-4ABC-4439-81AC-AB288B718C4A}"/>
    <cellStyle name="Comma 5 7 9 3" xfId="28287" xr:uid="{055B22BD-480C-415E-969F-9F2C359243B1}"/>
    <cellStyle name="Comma 5 7 9 4" xfId="15697" xr:uid="{1279FBD7-4A02-4D62-95DB-A1045465BEED}"/>
    <cellStyle name="Comma 5 8" xfId="346" xr:uid="{00000000-0005-0000-0000-000059010000}"/>
    <cellStyle name="Comma 5 8 10" xfId="8781" xr:uid="{AC9E7EC4-2922-4668-8AAD-22D31EA6A06B}"/>
    <cellStyle name="Comma 5 8 10 2" xfId="21237" xr:uid="{D75AE797-AE2C-4CE3-B32F-4464EA743E8F}"/>
    <cellStyle name="Comma 5 8 11" xfId="26273" xr:uid="{0CDB1314-F7B1-4FA3-BA9C-48B4810C8719}"/>
    <cellStyle name="Comma 5 8 12" xfId="14079" xr:uid="{41DB1721-DCD1-4D47-9C68-6D16EAC3EA41}"/>
    <cellStyle name="Comma 5 8 2" xfId="347" xr:uid="{00000000-0005-0000-0000-00005A010000}"/>
    <cellStyle name="Comma 5 8 2 10" xfId="14237" xr:uid="{93C73DA5-EAF3-4AC7-83E2-7D1B252507FC}"/>
    <cellStyle name="Comma 5 8 2 2" xfId="1334" xr:uid="{00000000-0005-0000-0000-00005E050000}"/>
    <cellStyle name="Comma 5 8 2 2 2" xfId="1335" xr:uid="{00000000-0005-0000-0000-00005F050000}"/>
    <cellStyle name="Comma 5 8 2 2 2 2" xfId="4289" xr:uid="{1099AAB5-B569-42D5-A1DD-2BC83B55CE29}"/>
    <cellStyle name="Comma 5 8 2 2 2 2 2" xfId="7266" xr:uid="{4E7C03F5-31AF-4A8C-BC42-D6C2E4E167DF}"/>
    <cellStyle name="Comma 5 8 2 2 2 2 2 2" xfId="19901" xr:uid="{52B83393-273B-4645-8820-75B1552DDBD8}"/>
    <cellStyle name="Comma 5 8 2 2 2 3" xfId="12917" xr:uid="{6E49B62D-131B-45F6-AF31-1DA505437BAA}"/>
    <cellStyle name="Comma 5 8 2 2 2 3 2" xfId="22730" xr:uid="{E0CD6B91-F873-4825-8ABC-B248299915D9}"/>
    <cellStyle name="Comma 5 8 2 2 2 4" xfId="28155" xr:uid="{D01745A5-A7AE-477D-81A7-CCDCEC06FEB5}"/>
    <cellStyle name="Comma 5 8 2 2 2 5" xfId="27630" xr:uid="{7304FAF1-A28D-47C4-BDBC-C18AB8033822}"/>
    <cellStyle name="Comma 5 8 2 2 2 6" xfId="17118" xr:uid="{8ED02F02-E6DE-4929-A4B5-CAFAAD5C47E2}"/>
    <cellStyle name="Comma 5 8 2 2 3" xfId="1336" xr:uid="{00000000-0005-0000-0000-000060050000}"/>
    <cellStyle name="Comma 5 8 2 2 4" xfId="7265" xr:uid="{37315D0A-529D-404C-92DC-DB9924EC6E8A}"/>
    <cellStyle name="Comma 5 8 2 2 5" xfId="6485" xr:uid="{45D85D5A-04FA-4C33-A2A8-A43F3823FD40}"/>
    <cellStyle name="Comma 5 8 2 2 6" xfId="9268" xr:uid="{928313D1-2DA1-414D-AFB3-FAA1DC277B41}"/>
    <cellStyle name="Comma 5 8 2 3" xfId="1337" xr:uid="{00000000-0005-0000-0000-000061050000}"/>
    <cellStyle name="Comma 5 8 2 3 2" xfId="5384" xr:uid="{F51D48F9-BEDF-4943-BE86-7D472A11353F}"/>
    <cellStyle name="Comma 5 8 2 3 2 2" xfId="7267" xr:uid="{A3EBA650-0D82-4C25-98A7-D0E971B06CB6}"/>
    <cellStyle name="Comma 5 8 2 3 3" xfId="24371" xr:uid="{1CFE7E2E-270A-4904-AD11-8D3B2038CB5D}"/>
    <cellStyle name="Comma 5 8 2 3 3 2" xfId="30261" xr:uid="{7FF0C32F-2437-4170-8631-65BF8C991CB3}"/>
    <cellStyle name="Comma 5 8 2 4" xfId="1338" xr:uid="{00000000-0005-0000-0000-000062050000}"/>
    <cellStyle name="Comma 5 8 2 4 2" xfId="5466" xr:uid="{CE2FF819-15B8-42CC-98B2-F29FDAD2B83F}"/>
    <cellStyle name="Comma 5 8 2 4 2 2" xfId="7268" xr:uid="{3D94959F-DB7F-4E0D-A642-589356F392AA}"/>
    <cellStyle name="Comma 5 8 2 4 3" xfId="27157" xr:uid="{041233A6-4E6E-4F00-98BB-97AB2440E4DD}"/>
    <cellStyle name="Comma 5 8 2 5" xfId="1333" xr:uid="{00000000-0005-0000-0000-00005D050000}"/>
    <cellStyle name="Comma 5 8 2 5 2" xfId="4711" xr:uid="{819ABC90-2FF9-4BFE-AA68-E0104ABDBA1F}"/>
    <cellStyle name="Comma 5 8 2 5 2 2" xfId="20678" xr:uid="{C906B0F9-31BB-4533-B2D1-8877BCC1EC3A}"/>
    <cellStyle name="Comma 5 8 2 5 3" xfId="13605" xr:uid="{02A4DDDF-384E-4A1F-A39F-2F8D1CC2369A}"/>
    <cellStyle name="Comma 5 8 2 5 3 2" xfId="23507" xr:uid="{1B306490-3B8E-4CB7-BBC4-0B4F3EA09462}"/>
    <cellStyle name="Comma 5 8 2 5 4" xfId="28836" xr:uid="{F31C8090-D025-457C-AD22-A6D4459079FE}"/>
    <cellStyle name="Comma 5 8 2 5 5" xfId="29297" xr:uid="{691E9222-9A45-48D4-9A81-9DB53280AA6C}"/>
    <cellStyle name="Comma 5 8 2 5 6" xfId="17885" xr:uid="{896B94EE-C58E-4B14-A505-2106D286D838}"/>
    <cellStyle name="Comma 5 8 2 6" xfId="6981" xr:uid="{FD4FB0CA-CA57-4A97-8215-F32FED77AACA}"/>
    <cellStyle name="Comma 5 8 2 6 2" xfId="9779" xr:uid="{B7F22008-08C8-46B7-BD92-C4C24E24F7CD}"/>
    <cellStyle name="Comma 5 8 2 6 3" xfId="27765" xr:uid="{76F62735-B360-4B28-9524-24E174492894}"/>
    <cellStyle name="Comma 5 8 2 6 4" xfId="15703" xr:uid="{788AAD81-C642-44EE-8888-98B86A624313}"/>
    <cellStyle name="Comma 5 8 2 7" xfId="6008" xr:uid="{575B5AB2-6D57-4252-9271-CADC628D6AC8}"/>
    <cellStyle name="Comma 5 8 2 7 2" xfId="18445" xr:uid="{9D1A7BCA-4C7B-4F72-8777-0E27C0A4ACA8}"/>
    <cellStyle name="Comma 5 8 2 8" xfId="8782" xr:uid="{DB5F0441-F368-4F3B-ABE4-DB5D55EBC894}"/>
    <cellStyle name="Comma 5 8 2 8 2" xfId="21238" xr:uid="{10D9C3AC-E020-4D39-A443-04A7E312581C}"/>
    <cellStyle name="Comma 5 8 2 9" xfId="24763" xr:uid="{398C6BAC-218C-416F-8DBE-58A4065ED485}"/>
    <cellStyle name="Comma 5 8 3" xfId="1339" xr:uid="{00000000-0005-0000-0000-000063050000}"/>
    <cellStyle name="Comma 5 8 3 2" xfId="1340" xr:uid="{00000000-0005-0000-0000-000064050000}"/>
    <cellStyle name="Comma 5 8 3 2 2" xfId="5569" xr:uid="{D445B856-92A6-4B9A-8B06-6FCE4A8C0B21}"/>
    <cellStyle name="Comma 5 8 3 2 2 2" xfId="7270" xr:uid="{C73C592D-BBFD-4B3D-B296-A3427642ED5E}"/>
    <cellStyle name="Comma 5 8 3 2 3" xfId="26533" xr:uid="{17CE3015-4315-4C4D-AEF5-A311DE116C37}"/>
    <cellStyle name="Comma 5 8 3 2 3 2" xfId="28579" xr:uid="{FB99D4CE-9066-46D4-B3CA-C56366BCA3A0}"/>
    <cellStyle name="Comma 5 8 3 3" xfId="1341" xr:uid="{00000000-0005-0000-0000-000065050000}"/>
    <cellStyle name="Comma 5 8 3 4" xfId="1342" xr:uid="{00000000-0005-0000-0000-000066050000}"/>
    <cellStyle name="Comma 5 8 3 4 2" xfId="29350" xr:uid="{9F6EB9D8-2255-4AA4-A93C-831CA03B4FAD}"/>
    <cellStyle name="Comma 5 8 3 4 3" xfId="27121" xr:uid="{9F7E78BA-44F8-4ED3-8D1E-32135D8ADC7E}"/>
    <cellStyle name="Comma 5 8 3 5" xfId="4034" xr:uid="{808E54D8-26B5-46D2-B85E-ED8DEE4E7D36}"/>
    <cellStyle name="Comma 5 8 3 5 2" xfId="7269" xr:uid="{9BD2BCE8-DA38-486B-B2A1-AAFAA0258773}"/>
    <cellStyle name="Comma 5 8 3 5 2 2" xfId="27251" xr:uid="{F50C961B-AC16-4D23-9C04-0621539FBF58}"/>
    <cellStyle name="Comma 5 8 3 5 3" xfId="27281" xr:uid="{D9301C9E-46D5-4FF0-ABC2-F1E136764ADE}"/>
    <cellStyle name="Comma 5 8 3 5 4" xfId="15704" xr:uid="{1E22BB0A-470F-4B58-A608-A4612FDDF53C}"/>
    <cellStyle name="Comma 5 8 3 6" xfId="6484" xr:uid="{1FD1FAE3-EDE6-4A53-A70B-78C6E25952AA}"/>
    <cellStyle name="Comma 5 8 3 6 2" xfId="27347" xr:uid="{3F3ED8F4-EBDE-4928-B5A6-74DFC786CE57}"/>
    <cellStyle name="Comma 5 8 3 6 3" xfId="28858" xr:uid="{2E0EBD88-37EF-4E0A-8FCB-7FE505C1DD60}"/>
    <cellStyle name="Comma 5 8 3 6 4" xfId="18446" xr:uid="{ED8D044C-3D25-4E3A-9CE8-F75025AF1CCB}"/>
    <cellStyle name="Comma 5 8 3 7" xfId="9267" xr:uid="{5C7A2743-4CA1-4AB7-9007-5AEE8327F491}"/>
    <cellStyle name="Comma 5 8 3 7 2" xfId="21239" xr:uid="{7E40BE04-8A47-4DA1-9E55-365CF1F19998}"/>
    <cellStyle name="Comma 5 8 3 8" xfId="25826" xr:uid="{E1FC610F-EE44-477A-A446-801E94B32B83}"/>
    <cellStyle name="Comma 5 8 3 9" xfId="14923" xr:uid="{32B7EC2D-95A5-40B9-99E3-679B064A4898}"/>
    <cellStyle name="Comma 5 8 4" xfId="1343" xr:uid="{00000000-0005-0000-0000-000067050000}"/>
    <cellStyle name="Comma 5 8 4 2" xfId="1344" xr:uid="{00000000-0005-0000-0000-000068050000}"/>
    <cellStyle name="Comma 5 8 4 2 2" xfId="4205" xr:uid="{B7C47EF7-BCA1-4024-8F20-65B77640B1D6}"/>
    <cellStyle name="Comma 5 8 4 2 2 2" xfId="7272" xr:uid="{C37F26EC-9DEA-4BA6-BD36-1B6E3A029F30}"/>
    <cellStyle name="Comma 5 8 4 2 2 2 2" xfId="19578" xr:uid="{44EB93CD-F746-43A3-87F2-4331A5E278CA}"/>
    <cellStyle name="Comma 5 8 4 2 3" xfId="12688" xr:uid="{D5FB0941-70F0-47C6-9E62-1286E02A220F}"/>
    <cellStyle name="Comma 5 8 4 2 3 2" xfId="22407" xr:uid="{5BE1CFCA-CF62-49AC-B2C9-9DB050558B72}"/>
    <cellStyle name="Comma 5 8 4 2 4" xfId="27519" xr:uid="{62752460-24FB-4087-A405-02B7F8FA9FB6}"/>
    <cellStyle name="Comma 5 8 4 2 5" xfId="28407" xr:uid="{E47B6936-9B4B-48AB-87ED-57D787C1F80B}"/>
    <cellStyle name="Comma 5 8 4 2 6" xfId="16839" xr:uid="{DC52A5E5-FE52-4ADB-BB68-36E5B11A8427}"/>
    <cellStyle name="Comma 5 8 4 3" xfId="1345" xr:uid="{00000000-0005-0000-0000-000069050000}"/>
    <cellStyle name="Comma 5 8 4 4" xfId="7271" xr:uid="{86E0DB68-00C9-454D-BF1A-36AAAE3E52B3}"/>
    <cellStyle name="Comma 5 8 4 5" xfId="6848" xr:uid="{0B17E2A0-D618-4533-9848-66BBE304B5C8}"/>
    <cellStyle name="Comma 5 8 4 6" xfId="9644" xr:uid="{473626D8-AA00-4166-8E20-E52DB3461C70}"/>
    <cellStyle name="Comma 5 8 5" xfId="1346" xr:uid="{00000000-0005-0000-0000-00006A050000}"/>
    <cellStyle name="Comma 5 8 5 2" xfId="1347" xr:uid="{00000000-0005-0000-0000-00006B050000}"/>
    <cellStyle name="Comma 5 8 5 2 2" xfId="4117" xr:uid="{BA3021A4-D76D-403C-B38D-51111C816A46}"/>
    <cellStyle name="Comma 5 8 5 2 2 2" xfId="19210" xr:uid="{93B6A57A-D8D7-4D79-B23F-45277545B2AB}"/>
    <cellStyle name="Comma 5 8 5 2 2 3" xfId="30262" xr:uid="{68638013-40A1-4B9D-8818-8C428694D06F}"/>
    <cellStyle name="Comma 5 8 5 2 3" xfId="12374" xr:uid="{46F5DCA0-207D-4927-A57B-6E71E12E73A2}"/>
    <cellStyle name="Comma 5 8 5 2 3 2" xfId="22015" xr:uid="{C828FA07-D92A-4A03-B90E-9CC923646AB5}"/>
    <cellStyle name="Comma 5 8 5 2 4" xfId="16459" xr:uid="{01C9CCA2-EC1D-4343-9818-4EE6CA03419C}"/>
    <cellStyle name="Comma 5 8 5 3" xfId="1348" xr:uid="{00000000-0005-0000-0000-00006C050000}"/>
    <cellStyle name="Comma 5 8 5 4" xfId="7273" xr:uid="{0F586FAA-B08D-4690-9528-4C8E57EED793}"/>
    <cellStyle name="Comma 5 8 6" xfId="1349" xr:uid="{00000000-0005-0000-0000-00006D050000}"/>
    <cellStyle name="Comma 5 8 6 2" xfId="5465" xr:uid="{B6B9578B-D3A3-468A-9506-8EF55A477944}"/>
    <cellStyle name="Comma 5 8 6 2 2" xfId="7274" xr:uid="{0341A2B0-1182-4714-BBE4-F3AB28ACA039}"/>
    <cellStyle name="Comma 5 8 6 3" xfId="28316" xr:uid="{81E510EE-409C-496F-9A47-1BE8EF09D2C4}"/>
    <cellStyle name="Comma 5 8 7" xfId="1332" xr:uid="{00000000-0005-0000-0000-00005C050000}"/>
    <cellStyle name="Comma 5 8 7 2" xfId="4455" xr:uid="{BFC384D1-05E6-4FB3-968E-4ABFE389BD32}"/>
    <cellStyle name="Comma 5 8 7 2 2" xfId="29568" xr:uid="{F590BEF5-9CD6-4CDA-8B00-74EDECCEAADB}"/>
    <cellStyle name="Comma 5 8 7 2 3" xfId="28896" xr:uid="{8D72E4FB-9532-4A86-B502-ADEEC8E12D98}"/>
    <cellStyle name="Comma 5 8 7 2 4" xfId="20478" xr:uid="{D19793F1-6C9D-438E-92E2-8DCF80DE46FB}"/>
    <cellStyle name="Comma 5 8 7 3" xfId="13454" xr:uid="{B1DAC11A-FCFA-4D99-9A2A-4EF5E6861B86}"/>
    <cellStyle name="Comma 5 8 7 3 2" xfId="23307" xr:uid="{DF7B4578-DF54-4CD6-A471-E98277CE8926}"/>
    <cellStyle name="Comma 5 8 7 4" xfId="28468" xr:uid="{A47D2335-82B4-439C-9E3C-B09A3805808B}"/>
    <cellStyle name="Comma 5 8 7 5" xfId="17685" xr:uid="{D2FA0969-7B55-414E-8F27-2AC6B8083CA6}"/>
    <cellStyle name="Comma 5 8 8" xfId="6980" xr:uid="{E89D5141-40D6-4682-90A4-0EB6E5134FFD}"/>
    <cellStyle name="Comma 5 8 8 2" xfId="9778" xr:uid="{12840B3B-C770-4304-9F01-1F92EDBE7C73}"/>
    <cellStyle name="Comma 5 8 8 3" xfId="27046" xr:uid="{3C3489CE-6659-4BA9-A435-926EE2DE1282}"/>
    <cellStyle name="Comma 5 8 8 4" xfId="15702" xr:uid="{960B2E6D-7801-4AC7-83E3-D000F2DE3080}"/>
    <cellStyle name="Comma 5 8 9" xfId="6007" xr:uid="{BEDED980-8654-4B78-99FC-55D603FE25F2}"/>
    <cellStyle name="Comma 5 8 9 2" xfId="29121" xr:uid="{0A6C2F4F-EC2B-4587-B146-6649C32ECF70}"/>
    <cellStyle name="Comma 5 8 9 3" xfId="27182" xr:uid="{D81DD502-3763-4D55-AFEE-115379F44EA2}"/>
    <cellStyle name="Comma 5 8 9 4" xfId="18444" xr:uid="{D1F9783F-DAAC-44A9-AFBF-BEEAE12C6499}"/>
    <cellStyle name="Comma 5 9" xfId="348" xr:uid="{00000000-0005-0000-0000-00005B010000}"/>
    <cellStyle name="Comma 5 9 10" xfId="8783" xr:uid="{57DE05F7-AE2E-4221-B504-609A0BF0CA34}"/>
    <cellStyle name="Comma 5 9 10 2" xfId="21240" xr:uid="{BF310AD1-F661-4630-8460-AF4D80B74649}"/>
    <cellStyle name="Comma 5 9 11" xfId="24101" xr:uid="{64CC98DA-6B7D-477D-B7CF-0525912DB93E}"/>
    <cellStyle name="Comma 5 9 12" xfId="14080" xr:uid="{77CEE58E-C80E-4DDD-B421-BA6415FDBA4E}"/>
    <cellStyle name="Comma 5 9 2" xfId="349" xr:uid="{00000000-0005-0000-0000-00005C010000}"/>
    <cellStyle name="Comma 5 9 2 2" xfId="1352" xr:uid="{00000000-0005-0000-0000-000070050000}"/>
    <cellStyle name="Comma 5 9 2 2 2" xfId="1353" xr:uid="{00000000-0005-0000-0000-000071050000}"/>
    <cellStyle name="Comma 5 9 2 2 2 2" xfId="4240" xr:uid="{656FE7F8-833A-4655-A3EA-588ED4AB2F0B}"/>
    <cellStyle name="Comma 5 9 2 2 2 2 2" xfId="7276" xr:uid="{BB8E6410-BF32-4D65-99A6-65282948403A}"/>
    <cellStyle name="Comma 5 9 2 2 2 2 2 2" xfId="19770" xr:uid="{D477274D-B988-485F-8663-EB7665D4A5C4}"/>
    <cellStyle name="Comma 5 9 2 2 2 3" xfId="12864" xr:uid="{7C2AA9BF-389E-43AC-BC32-896086B8068B}"/>
    <cellStyle name="Comma 5 9 2 2 2 3 2" xfId="22599" xr:uid="{4A2350C1-087C-44DC-BF93-9D572ADA3D45}"/>
    <cellStyle name="Comma 5 9 2 2 2 4" xfId="27437" xr:uid="{DDDE0F1B-1569-481B-9929-B98426332AF3}"/>
    <cellStyle name="Comma 5 9 2 2 2 5" xfId="27676" xr:uid="{8E4AC197-06EA-4550-86F6-699FF281D7CF}"/>
    <cellStyle name="Comma 5 9 2 2 2 6" xfId="17015" xr:uid="{E62EA486-774D-43D4-8345-377000C2868B}"/>
    <cellStyle name="Comma 5 9 2 2 3" xfId="1354" xr:uid="{00000000-0005-0000-0000-000072050000}"/>
    <cellStyle name="Comma 5 9 2 2 4" xfId="7275" xr:uid="{E320B2AD-D0A0-4142-A1F6-11B2CA02FA22}"/>
    <cellStyle name="Comma 5 9 2 2 5" xfId="6487" xr:uid="{1E04C7CC-CA07-447D-B8AD-6DCC20581449}"/>
    <cellStyle name="Comma 5 9 2 2 6" xfId="9270" xr:uid="{4A051CC2-CD74-4A00-9358-024A059C0538}"/>
    <cellStyle name="Comma 5 9 2 3" xfId="1355" xr:uid="{00000000-0005-0000-0000-000073050000}"/>
    <cellStyle name="Comma 5 9 2 3 2" xfId="5386" xr:uid="{8F54A667-F0B0-422B-8FE4-CE16450E5CBE}"/>
    <cellStyle name="Comma 5 9 2 3 2 2" xfId="7277" xr:uid="{B9869DBF-B339-4470-A17A-DD31D68E02E2}"/>
    <cellStyle name="Comma 5 9 2 3 3" xfId="24313" xr:uid="{B1F1B411-9E34-47AE-9C85-FD5D78A43F66}"/>
    <cellStyle name="Comma 5 9 2 3 3 2" xfId="30263" xr:uid="{E0876627-2AE5-4386-813B-815724C71B6B}"/>
    <cellStyle name="Comma 5 9 2 4" xfId="1356" xr:uid="{00000000-0005-0000-0000-000074050000}"/>
    <cellStyle name="Comma 5 9 2 4 2" xfId="5468" xr:uid="{D804725D-B34E-4428-B638-2B953A21E521}"/>
    <cellStyle name="Comma 5 9 2 4 2 2" xfId="7278" xr:uid="{7E096B78-5989-409B-BB10-C1A910862847}"/>
    <cellStyle name="Comma 5 9 2 4 3" xfId="29270" xr:uid="{65DF8494-BB12-4958-964F-41BD506CF1DB}"/>
    <cellStyle name="Comma 5 9 2 5" xfId="1351" xr:uid="{00000000-0005-0000-0000-00006F050000}"/>
    <cellStyle name="Comma 5 9 2 5 2" xfId="27592" xr:uid="{B6DEABCF-7E5E-45C3-A08E-9948DC12982A}"/>
    <cellStyle name="Comma 5 9 2 5 3" xfId="28911" xr:uid="{48FBF610-FCA1-4C67-8A5C-48D8BBD60F0B}"/>
    <cellStyle name="Comma 5 9 2 5 4" xfId="15706" xr:uid="{3086AACA-8A60-4652-9EEA-C6FFED362741}"/>
    <cellStyle name="Comma 5 9 2 5 5" xfId="5899" xr:uid="{09975C92-2996-41EC-8806-D109158EC5E8}"/>
    <cellStyle name="Comma 5 9 2 6" xfId="6983" xr:uid="{62FCAB3F-0FFE-4482-B527-68765FB78058}"/>
    <cellStyle name="Comma 5 9 2 6 2" xfId="9781" xr:uid="{8939671C-167A-4E37-9894-371EE190BB9C}"/>
    <cellStyle name="Comma 5 9 2 6 3" xfId="27672" xr:uid="{36570702-102C-47B5-B796-8DCA106CDAD4}"/>
    <cellStyle name="Comma 5 9 2 6 4" xfId="18448" xr:uid="{FF384C26-1C18-4FCF-B229-AE22663BEF82}"/>
    <cellStyle name="Comma 5 9 2 7" xfId="6010" xr:uid="{47222744-1F18-4CB0-8A99-01799E277AD5}"/>
    <cellStyle name="Comma 5 9 2 7 2" xfId="21241" xr:uid="{628CF08C-AF5E-4228-967F-A5705D8ACF6E}"/>
    <cellStyle name="Comma 5 9 2 8" xfId="8784" xr:uid="{5F502CD8-682C-47EA-A73D-023E576B9DC6}"/>
    <cellStyle name="Comma 5 9 2 9" xfId="14238" xr:uid="{80ECFD47-4FD1-4775-A8CD-1AF541D259E5}"/>
    <cellStyle name="Comma 5 9 3" xfId="1357" xr:uid="{00000000-0005-0000-0000-000075050000}"/>
    <cellStyle name="Comma 5 9 3 2" xfId="1358" xr:uid="{00000000-0005-0000-0000-000076050000}"/>
    <cellStyle name="Comma 5 9 3 2 2" xfId="5570" xr:uid="{59F64E4D-304A-4BDC-A901-2405955BE1AD}"/>
    <cellStyle name="Comma 5 9 3 2 2 2" xfId="7280" xr:uid="{9CDB9D5E-4E03-4EEE-82CB-A23D462709BC}"/>
    <cellStyle name="Comma 5 9 3 2 3" xfId="27885" xr:uid="{2D129EDB-48EE-4286-A16F-0F09DD5D16EA}"/>
    <cellStyle name="Comma 5 9 3 3" xfId="1359" xr:uid="{00000000-0005-0000-0000-000077050000}"/>
    <cellStyle name="Comma 5 9 3 4" xfId="1360" xr:uid="{00000000-0005-0000-0000-000078050000}"/>
    <cellStyle name="Comma 5 9 3 5" xfId="4035" xr:uid="{66C71EE5-57E6-48EF-B4E6-7CBC765C5937}"/>
    <cellStyle name="Comma 5 9 3 5 2" xfId="7279" xr:uid="{F73CC1DF-DE60-42F7-99A2-27F56C05457D}"/>
    <cellStyle name="Comma 5 9 3 5 2 2" xfId="28650" xr:uid="{C90D3F0F-FD2D-4D53-A0BB-CCD92154E35B}"/>
    <cellStyle name="Comma 5 9 3 5 3" xfId="26900" xr:uid="{8C028124-7A88-4BDD-B7C3-A0174E592687}"/>
    <cellStyle name="Comma 5 9 3 5 4" xfId="15707" xr:uid="{2BBC28EB-38C1-4464-84F1-EBDF8DC3B925}"/>
    <cellStyle name="Comma 5 9 3 6" xfId="6486" xr:uid="{DD4E85D8-ECF4-459E-A11C-8E16B7CB885C}"/>
    <cellStyle name="Comma 5 9 3 6 2" xfId="18449" xr:uid="{22D48482-6305-40EC-8AB6-C9E19456F594}"/>
    <cellStyle name="Comma 5 9 3 7" xfId="9269" xr:uid="{DEE5BB39-0D38-47C2-B6E1-F54D19EED9EC}"/>
    <cellStyle name="Comma 5 9 3 7 2" xfId="21242" xr:uid="{D3119860-9653-4C9E-89DD-7B4F1E7D069A}"/>
    <cellStyle name="Comma 5 9 3 8" xfId="24690" xr:uid="{1EEE2781-5EA3-4E83-B762-03E0C9F7531E}"/>
    <cellStyle name="Comma 5 9 3 9" xfId="14642" xr:uid="{BF462456-F6C9-4A0D-9DFA-A0EFF362A0B1}"/>
    <cellStyle name="Comma 5 9 4" xfId="1361" xr:uid="{00000000-0005-0000-0000-000079050000}"/>
    <cellStyle name="Comma 5 9 4 2" xfId="1362" xr:uid="{00000000-0005-0000-0000-00007A050000}"/>
    <cellStyle name="Comma 5 9 4 2 2" xfId="4118" xr:uid="{4088DA29-DB1D-484A-B6A1-5332275803A7}"/>
    <cellStyle name="Comma 5 9 4 2 2 2" xfId="7282" xr:uid="{336577EB-EB85-42A2-A153-89F7728C8F79}"/>
    <cellStyle name="Comma 5 9 4 2 2 2 2" xfId="19211" xr:uid="{A9F6D272-21B1-4AD2-96C2-5FD55B28D3F3}"/>
    <cellStyle name="Comma 5 9 4 2 3" xfId="12375" xr:uid="{37E7268F-FF71-47A3-ACA2-1710BBD1AD5C}"/>
    <cellStyle name="Comma 5 9 4 2 3 2" xfId="22016" xr:uid="{0BAB2676-156E-4DFC-BD7B-18859975B3C5}"/>
    <cellStyle name="Comma 5 9 4 2 4" xfId="28912" xr:uid="{564AC8AD-21A7-4821-BDEC-B86BE1463B28}"/>
    <cellStyle name="Comma 5 9 4 2 5" xfId="27354" xr:uid="{3A69FC7A-E7CD-45A3-969A-43907E3D79F1}"/>
    <cellStyle name="Comma 5 9 4 2 6" xfId="16460" xr:uid="{3E272594-C30C-410B-8228-8BDED0970ABD}"/>
    <cellStyle name="Comma 5 9 4 3" xfId="1363" xr:uid="{00000000-0005-0000-0000-00007B050000}"/>
    <cellStyle name="Comma 5 9 4 4" xfId="7281" xr:uid="{571D3993-2D72-44F0-B37E-3B0D935AE24E}"/>
    <cellStyle name="Comma 5 9 4 5" xfId="6830" xr:uid="{2BB34369-99CD-482C-8573-C9180704A7F1}"/>
    <cellStyle name="Comma 5 9 4 6" xfId="9626" xr:uid="{3D7CC074-94C8-4DDA-8AF7-3421322D379D}"/>
    <cellStyle name="Comma 5 9 5" xfId="1364" xr:uid="{00000000-0005-0000-0000-00007C050000}"/>
    <cellStyle name="Comma 5 9 5 2" xfId="5385" xr:uid="{BBB5826D-37DE-4C74-93FA-B13D4EC40402}"/>
    <cellStyle name="Comma 5 9 5 2 2" xfId="7283" xr:uid="{A59373F7-62E3-44D0-853A-44B83CCDE7A8}"/>
    <cellStyle name="Comma 5 9 5 3" xfId="26105" xr:uid="{423807DF-ABAE-43B6-969B-D0B8F06A430B}"/>
    <cellStyle name="Comma 5 9 5 3 2" xfId="30264" xr:uid="{1364A0E4-C821-4F52-8893-85EA439CEC41}"/>
    <cellStyle name="Comma 5 9 6" xfId="1365" xr:uid="{00000000-0005-0000-0000-00007D050000}"/>
    <cellStyle name="Comma 5 9 6 2" xfId="5467" xr:uid="{33D4A04B-52C0-47EA-91C9-68A85632AE90}"/>
    <cellStyle name="Comma 5 9 6 2 2" xfId="7284" xr:uid="{BBE5373E-7321-45E6-AF3D-A2255761F197}"/>
    <cellStyle name="Comma 5 9 6 3" xfId="27321" xr:uid="{2D22F038-C87F-4FD9-85CB-644B14D1EE30}"/>
    <cellStyle name="Comma 5 9 7" xfId="1350" xr:uid="{00000000-0005-0000-0000-00006E050000}"/>
    <cellStyle name="Comma 5 9 7 2" xfId="4456" xr:uid="{4E49AA66-6E03-401C-8A19-FC3E2CAD2129}"/>
    <cellStyle name="Comma 5 9 7 2 2" xfId="29569" xr:uid="{5A5C6F55-351F-4A9B-B241-610CE4DB5022}"/>
    <cellStyle name="Comma 5 9 7 2 3" xfId="28119" xr:uid="{FE75E734-F566-4A3E-B752-45D4C8790866}"/>
    <cellStyle name="Comma 5 9 7 2 4" xfId="20479" xr:uid="{E0F09700-D2ED-440B-89B2-8D8E0545829E}"/>
    <cellStyle name="Comma 5 9 7 3" xfId="13455" xr:uid="{3F305938-E179-4C7F-8083-9189846B8A8B}"/>
    <cellStyle name="Comma 5 9 7 3 2" xfId="23308" xr:uid="{05EE75AD-31C9-4683-8D98-498F7975D054}"/>
    <cellStyle name="Comma 5 9 7 4" xfId="27856" xr:uid="{3BF149F2-E082-4D08-8DE0-9B2B836F7931}"/>
    <cellStyle name="Comma 5 9 7 5" xfId="17686" xr:uid="{290EC700-5737-4ADF-8078-DE2983EC826F}"/>
    <cellStyle name="Comma 5 9 8" xfId="6982" xr:uid="{FD079374-0037-41F6-8DC4-90C4D334380A}"/>
    <cellStyle name="Comma 5 9 8 2" xfId="9780" xr:uid="{414D1455-5209-44B4-81A5-95408B317A93}"/>
    <cellStyle name="Comma 5 9 8 3" xfId="27513" xr:uid="{7F51FC8C-51B3-463F-B6AB-16E2AD860DAE}"/>
    <cellStyle name="Comma 5 9 8 4" xfId="15705" xr:uid="{64C848A3-95A5-42AC-A8CF-3D15F234A5DB}"/>
    <cellStyle name="Comma 5 9 9" xfId="6009" xr:uid="{C67E1A20-0426-4E88-99B5-4CE1107B734C}"/>
    <cellStyle name="Comma 5 9 9 2" xfId="29197" xr:uid="{B773DBBD-1FD8-43C8-924C-E9D84E165489}"/>
    <cellStyle name="Comma 5 9 9 3" xfId="28742" xr:uid="{1F7C2E0E-71AF-4166-A853-B02E6E1C81D3}"/>
    <cellStyle name="Comma 5 9 9 4" xfId="18447" xr:uid="{CD9A1E87-BAA6-47F3-BF42-7D4D569DED55}"/>
    <cellStyle name="Comma 6" xfId="350" xr:uid="{00000000-0005-0000-0000-00005D010000}"/>
    <cellStyle name="Comma 6 2" xfId="351" xr:uid="{00000000-0005-0000-0000-00005E010000}"/>
    <cellStyle name="Comma 6 3" xfId="352" xr:uid="{00000000-0005-0000-0000-00005F010000}"/>
    <cellStyle name="Comma 6 3 2" xfId="1367" xr:uid="{00000000-0005-0000-0000-00007F050000}"/>
    <cellStyle name="Comma 6 3 2 2" xfId="26368" xr:uid="{E02CFADA-6FDA-412D-8594-CC3995411806}"/>
    <cellStyle name="Comma 6 3 2 3" xfId="25764" xr:uid="{3D420130-3E4B-481D-990F-942FE58892AD}"/>
    <cellStyle name="Comma 6 3 3" xfId="1368" xr:uid="{00000000-0005-0000-0000-000080050000}"/>
    <cellStyle name="Comma 6 3 4" xfId="1369" xr:uid="{00000000-0005-0000-0000-000081050000}"/>
    <cellStyle name="Comma 6 3 5" xfId="1366" xr:uid="{00000000-0005-0000-0000-00007E050000}"/>
    <cellStyle name="Comma 6 4" xfId="353" xr:uid="{00000000-0005-0000-0000-000060010000}"/>
    <cellStyle name="Comma 6 4 10" xfId="6984" xr:uid="{344C3CE1-5F8D-469F-8FB8-2B9053A9E523}"/>
    <cellStyle name="Comma 6 4 10 2" xfId="9782" xr:uid="{450F99FE-DEB8-4689-ACBB-C715E16761D0}"/>
    <cellStyle name="Comma 6 4 11" xfId="6011" xr:uid="{EB01A3C2-B17C-4907-B149-EF297F363993}"/>
    <cellStyle name="Comma 6 4 11 2" xfId="18450" xr:uid="{6723DCD0-9A0A-4A75-9C65-555E9DED064D}"/>
    <cellStyle name="Comma 6 4 12" xfId="8785" xr:uid="{36ECF554-C419-47AD-ACD5-07CA6EC57979}"/>
    <cellStyle name="Comma 6 4 12 2" xfId="21243" xr:uid="{D795DD15-64FF-40AF-897A-7F4792974EA4}"/>
    <cellStyle name="Comma 6 4 13" xfId="25755" xr:uid="{6E2C1923-F170-4616-ADEB-E59B85E9A4AE}"/>
    <cellStyle name="Comma 6 4 14" xfId="14023" xr:uid="{FD1D3606-68F1-4BF3-89E6-1799ABB7DE94}"/>
    <cellStyle name="Comma 6 4 2" xfId="354" xr:uid="{00000000-0005-0000-0000-000061010000}"/>
    <cellStyle name="Comma 6 4 2 10" xfId="8786" xr:uid="{CA5AF831-DB4A-483C-8933-E9B6956285BB}"/>
    <cellStyle name="Comma 6 4 2 10 2" xfId="21244" xr:uid="{D3D4ED85-BE1E-4703-8608-3101314F05D5}"/>
    <cellStyle name="Comma 6 4 2 11" xfId="26497" xr:uid="{8E9DC5B4-8D98-4AA4-9541-3D0AA15A6DBC}"/>
    <cellStyle name="Comma 6 4 2 12" xfId="14081" xr:uid="{65DA03C3-C70D-4BBF-A152-ED9BD66ACDED}"/>
    <cellStyle name="Comma 6 4 2 2" xfId="1372" xr:uid="{00000000-0005-0000-0000-000084050000}"/>
    <cellStyle name="Comma 6 4 2 2 10" xfId="14644" xr:uid="{95EBF1D1-EBFA-44FB-AB2C-0A0B2AF3896F}"/>
    <cellStyle name="Comma 6 4 2 2 2" xfId="1373" xr:uid="{00000000-0005-0000-0000-000085050000}"/>
    <cellStyle name="Comma 6 4 2 2 2 2" xfId="1374" xr:uid="{00000000-0005-0000-0000-000086050000}"/>
    <cellStyle name="Comma 6 4 2 2 2 2 2" xfId="4291" xr:uid="{46730EC6-DE04-49FE-820C-98C1F25E2005}"/>
    <cellStyle name="Comma 6 4 2 2 2 2 2 2" xfId="29407" xr:uid="{0CE82FA3-B251-4098-AA3A-ADE880362EFB}"/>
    <cellStyle name="Comma 6 4 2 2 2 2 2 3" xfId="27715" xr:uid="{01A781FE-DB3B-46AB-8092-79E7B8DB60E4}"/>
    <cellStyle name="Comma 6 4 2 2 2 2 2 4" xfId="19903" xr:uid="{7F857D5E-D746-473D-A173-8CE1FFEADFA2}"/>
    <cellStyle name="Comma 6 4 2 2 2 2 3" xfId="12919" xr:uid="{12FDC09B-07B2-4068-B76C-0920656B9AAC}"/>
    <cellStyle name="Comma 6 4 2 2 2 2 3 2" xfId="22732" xr:uid="{C50DDA17-DF68-4D01-8152-FEF05EF603E1}"/>
    <cellStyle name="Comma 6 4 2 2 2 2 4" xfId="26730" xr:uid="{6A3839C8-50DD-438B-8647-FA324D5B0EFA}"/>
    <cellStyle name="Comma 6 4 2 2 2 2 5" xfId="17120" xr:uid="{59403DD7-C407-4B3A-A12C-5239EE7DCDD5}"/>
    <cellStyle name="Comma 6 4 2 2 2 3" xfId="1375" xr:uid="{00000000-0005-0000-0000-000087050000}"/>
    <cellStyle name="Comma 6 4 2 2 2 4" xfId="7286" xr:uid="{68CB04B1-0219-49A9-B680-210C6177917A}"/>
    <cellStyle name="Comma 6 4 2 2 2 5" xfId="25007" xr:uid="{D1DEC704-24F6-4860-942D-1A3D77483F33}"/>
    <cellStyle name="Comma 6 4 2 2 2 6" xfId="15086" xr:uid="{1239440D-137D-4694-8988-88490D505428}"/>
    <cellStyle name="Comma 6 4 2 2 3" xfId="1376" xr:uid="{00000000-0005-0000-0000-000088050000}"/>
    <cellStyle name="Comma 6 4 2 2 3 2" xfId="5218" xr:uid="{767CF197-5F8F-4A88-A1BA-6DA097F1B897}"/>
    <cellStyle name="Comma 6 4 2 2 3 2 2" xfId="11879" xr:uid="{EEDC43FF-34B7-467F-B519-179559964FE3}"/>
    <cellStyle name="Comma 6 4 2 2 3 2 2 2" xfId="21184" xr:uid="{E499E8F4-3A5B-4932-9654-9B41851EFE4F}"/>
    <cellStyle name="Comma 6 4 2 2 3 2 3" xfId="13934" xr:uid="{DCA477FD-1D10-4145-A3A4-346DE628664E}"/>
    <cellStyle name="Comma 6 4 2 2 3 2 3 2" xfId="24013" xr:uid="{5A236E2F-E905-47BC-95C9-6898B3A4569F}"/>
    <cellStyle name="Comma 6 4 2 2 3 2 4" xfId="28694" xr:uid="{1BC539F3-6ECF-439F-B7FA-0B883DF9ED8D}"/>
    <cellStyle name="Comma 6 4 2 2 3 2 5" xfId="29225" xr:uid="{C0E49CCC-AD3C-40C3-B60B-0AF8286CD478}"/>
    <cellStyle name="Comma 6 4 2 2 3 2 6" xfId="18391" xr:uid="{21FEF576-22FC-4E16-930B-EB6E65BB9417}"/>
    <cellStyle name="Comma 6 4 2 2 3 3" xfId="26100" xr:uid="{72148311-BCC5-4D4B-AA47-B04AF3C99142}"/>
    <cellStyle name="Comma 6 4 2 2 4" xfId="1377" xr:uid="{00000000-0005-0000-0000-000089050000}"/>
    <cellStyle name="Comma 6 4 2 2 4 2" xfId="27798" xr:uid="{741AD951-9470-4C7C-99F6-C4AA0424CD01}"/>
    <cellStyle name="Comma 6 4 2 2 4 3" xfId="27292" xr:uid="{EB62793E-D707-450C-8CD9-49BB4D59A0EA}"/>
    <cellStyle name="Comma 6 4 2 2 5" xfId="4846" xr:uid="{0D318289-3098-42B9-8131-F749F9008A1D}"/>
    <cellStyle name="Comma 6 4 2 2 5 2" xfId="7285" xr:uid="{8C468A2A-CF1B-4C30-8640-D17E2836C9CE}"/>
    <cellStyle name="Comma 6 4 2 2 5 2 2" xfId="20813" xr:uid="{1C1C455D-C7D9-4B1E-ADEF-1C5E72D76167}"/>
    <cellStyle name="Comma 6 4 2 2 5 2 3" xfId="11759" xr:uid="{FFC47C74-BFDD-4EE9-BAA3-47603768CBEA}"/>
    <cellStyle name="Comma 6 4 2 2 5 3" xfId="13705" xr:uid="{1FC6734A-826F-4602-8802-1AF9175576D7}"/>
    <cellStyle name="Comma 6 4 2 2 5 3 2" xfId="23642" xr:uid="{572244A5-D294-40F6-8A83-B6BCF17A46E7}"/>
    <cellStyle name="Comma 6 4 2 2 5 4" xfId="28680" xr:uid="{4DD6A899-89AB-4DA5-ACB4-659B073AE2A6}"/>
    <cellStyle name="Comma 6 4 2 2 5 5" xfId="27317" xr:uid="{58A1275C-3B9E-455C-B1F9-6CFDD09DAFCA}"/>
    <cellStyle name="Comma 6 4 2 2 5 6" xfId="18020" xr:uid="{44E1073C-1D9C-4830-8F9B-DD610F5ECB8C}"/>
    <cellStyle name="Comma 6 4 2 2 6" xfId="4036" xr:uid="{A5961CE7-ED8F-4B67-B8A4-788C866837F7}"/>
    <cellStyle name="Comma 6 4 2 2 6 2" xfId="28737" xr:uid="{7249E8B2-0E99-4A39-AD41-E9DB634B1E99}"/>
    <cellStyle name="Comma 6 4 2 2 6 3" xfId="27999" xr:uid="{0A8452E7-19DE-4E55-AE67-2FA320CC0CE2}"/>
    <cellStyle name="Comma 6 4 2 2 6 4" xfId="15708" xr:uid="{FEDD546F-2260-4BA8-94A8-61FFE45BEB60}"/>
    <cellStyle name="Comma 6 4 2 2 7" xfId="8724" xr:uid="{2684240B-EC4E-4828-8D23-7ECB075CE9FA}"/>
    <cellStyle name="Comma 6 4 2 2 7 2" xfId="18452" xr:uid="{DAB7D0D4-D170-4D9E-ABF5-45F0B5CEAF14}"/>
    <cellStyle name="Comma 6 4 2 2 8" xfId="11916" xr:uid="{95B0BED0-4B4C-46B0-B44B-E5CE843FB714}"/>
    <cellStyle name="Comma 6 4 2 2 8 2" xfId="21245" xr:uid="{AD821F24-27F6-467E-82FA-0C08DB8C0A92}"/>
    <cellStyle name="Comma 6 4 2 2 9" xfId="25621" xr:uid="{D1AAFA05-D50B-4820-B354-06321CCD3CBA}"/>
    <cellStyle name="Comma 6 4 2 3" xfId="1378" xr:uid="{00000000-0005-0000-0000-00008A050000}"/>
    <cellStyle name="Comma 6 4 2 3 2" xfId="1379" xr:uid="{00000000-0005-0000-0000-00008B050000}"/>
    <cellStyle name="Comma 6 4 2 3 2 2" xfId="4292" xr:uid="{E8D970E4-50C7-4E03-BB93-FD40DB57EE37}"/>
    <cellStyle name="Comma 6 4 2 3 2 2 2" xfId="7288" xr:uid="{1C805338-674D-437F-BCAB-1566A3563478}"/>
    <cellStyle name="Comma 6 4 2 3 2 2 2 2" xfId="29408" xr:uid="{BFF97820-9054-4A0B-995F-C5F2CE6BB907}"/>
    <cellStyle name="Comma 6 4 2 3 2 2 3" xfId="27690" xr:uid="{6F58FCF3-A8B8-4838-8A81-D31DF84DB847}"/>
    <cellStyle name="Comma 6 4 2 3 2 2 4" xfId="19904" xr:uid="{9166CB7F-8234-452B-8A9C-1BE349CFFDC2}"/>
    <cellStyle name="Comma 6 4 2 3 2 3" xfId="12920" xr:uid="{33C06C68-576F-454F-8B13-520082BD7FC1}"/>
    <cellStyle name="Comma 6 4 2 3 2 3 2" xfId="22733" xr:uid="{7CC45EAF-66AA-4175-BE15-795676C1BD63}"/>
    <cellStyle name="Comma 6 4 2 3 2 4" xfId="26536" xr:uid="{BA83A8F2-9F48-48CC-8D67-5022F2B44A6A}"/>
    <cellStyle name="Comma 6 4 2 3 2 5" xfId="17121" xr:uid="{482EE395-2927-4959-97EF-A63B4F80BCD6}"/>
    <cellStyle name="Comma 6 4 2 3 3" xfId="1380" xr:uid="{00000000-0005-0000-0000-00008C050000}"/>
    <cellStyle name="Comma 6 4 2 3 4" xfId="4990" xr:uid="{08E10D49-E5CD-4AF9-871E-83B2F768EF2C}"/>
    <cellStyle name="Comma 6 4 2 3 4 2" xfId="7287" xr:uid="{835264C5-E6B5-4E14-92C3-FDC40BBD3CD9}"/>
    <cellStyle name="Comma 6 4 2 3 4 2 2" xfId="20957" xr:uid="{8BBEDE2E-184C-45F7-ADE5-3BEA038D8B22}"/>
    <cellStyle name="Comma 6 4 2 3 4 2 3" xfId="11793" xr:uid="{B41D3880-19C4-4BDB-83CF-BE9EAC800B99}"/>
    <cellStyle name="Comma 6 4 2 3 4 3" xfId="13849" xr:uid="{C62695F2-0603-4F1A-B43D-224EF44FB06F}"/>
    <cellStyle name="Comma 6 4 2 3 4 3 2" xfId="23786" xr:uid="{6CA2080D-04D6-464F-8F62-939FD3661375}"/>
    <cellStyle name="Comma 6 4 2 3 4 4" xfId="18164" xr:uid="{8888476B-5C7B-414D-BCDE-A753F91589B3}"/>
    <cellStyle name="Comma 6 4 2 3 5" xfId="6489" xr:uid="{41A3DFAD-F99A-4E31-A88C-F9AB18F57BEB}"/>
    <cellStyle name="Comma 6 4 2 3 5 2" xfId="11467" xr:uid="{A1ED9524-96B1-4DBE-8339-B50A609BE4C7}"/>
    <cellStyle name="Comma 6 4 2 3 6" xfId="9272" xr:uid="{78A3044A-F8AB-4DA9-A819-857057D9362D}"/>
    <cellStyle name="Comma 6 4 2 3 7" xfId="15087" xr:uid="{39416F89-B18A-4E89-BD58-6B10E47D45E2}"/>
    <cellStyle name="Comma 6 4 2 4" xfId="1381" xr:uid="{00000000-0005-0000-0000-00008D050000}"/>
    <cellStyle name="Comma 6 4 2 4 2" xfId="1382" xr:uid="{00000000-0005-0000-0000-00008E050000}"/>
    <cellStyle name="Comma 6 4 2 4 2 2" xfId="4290" xr:uid="{9236A23D-5E18-4AFB-B891-821B24916A57}"/>
    <cellStyle name="Comma 6 4 2 4 2 2 2" xfId="29406" xr:uid="{20F07F89-FADD-46A1-A4DE-85B8067694CF}"/>
    <cellStyle name="Comma 6 4 2 4 2 2 3" xfId="28457" xr:uid="{71F65AE3-6102-473F-92A6-6291B8607C49}"/>
    <cellStyle name="Comma 6 4 2 4 2 2 4" xfId="19902" xr:uid="{756E7DA5-11AC-4FD2-9E40-77219AD5D957}"/>
    <cellStyle name="Comma 6 4 2 4 2 3" xfId="12918" xr:uid="{E8E5B26F-8476-48E9-88AC-3F49DCDD1248}"/>
    <cellStyle name="Comma 6 4 2 4 2 3 2" xfId="22731" xr:uid="{3AC83C49-18A9-4B25-ACA2-F98A893A5739}"/>
    <cellStyle name="Comma 6 4 2 4 2 4" xfId="25617" xr:uid="{634B0A72-8EAA-4E8E-8B6E-3F1E280B8F6C}"/>
    <cellStyle name="Comma 6 4 2 4 2 5" xfId="17119" xr:uid="{1D5531F1-5DEB-4A0D-A76A-5BAD9FBEB20F}"/>
    <cellStyle name="Comma 6 4 2 4 3" xfId="1383" xr:uid="{00000000-0005-0000-0000-00008F050000}"/>
    <cellStyle name="Comma 6 4 2 4 4" xfId="7289" xr:uid="{AAED6F2E-2900-4919-8DF1-2D5857E9B048}"/>
    <cellStyle name="Comma 6 4 2 4 5" xfId="25143" xr:uid="{65F51E86-3025-4AF0-A505-0C38DBD064A7}"/>
    <cellStyle name="Comma 6 4 2 4 6" xfId="15085" xr:uid="{4AC1D9B8-7E21-461F-8597-2D46A80A5DBE}"/>
    <cellStyle name="Comma 6 4 2 5" xfId="1384" xr:uid="{00000000-0005-0000-0000-000090050000}"/>
    <cellStyle name="Comma 6 4 2 5 2" xfId="1385" xr:uid="{00000000-0005-0000-0000-000091050000}"/>
    <cellStyle name="Comma 6 4 2 5 2 2" xfId="4162" xr:uid="{FE2B915D-1938-42F8-B77F-434C0371B47F}"/>
    <cellStyle name="Comma 6 4 2 5 2 2 2" xfId="19434" xr:uid="{3EDDB5C1-3F6A-4CAE-BB8B-630AAA171452}"/>
    <cellStyle name="Comma 6 4 2 5 2 3" xfId="12546" xr:uid="{FE21203D-CBB1-40C4-8EE9-38AF6EB52E12}"/>
    <cellStyle name="Comma 6 4 2 5 2 3 2" xfId="22263" xr:uid="{288EE6A1-6CF2-4409-92B1-980E730BC699}"/>
    <cellStyle name="Comma 6 4 2 5 2 4" xfId="28536" xr:uid="{77F8ED2A-563C-411C-B3F8-CF6CA68DF5E4}"/>
    <cellStyle name="Comma 6 4 2 5 2 5" xfId="29103" xr:uid="{CFABC641-689F-4ABB-AF88-3B53A5E0CD2D}"/>
    <cellStyle name="Comma 6 4 2 5 2 6" xfId="16697" xr:uid="{232BAFB1-3EE6-49FB-A751-19AAD66993B1}"/>
    <cellStyle name="Comma 6 4 2 5 3" xfId="1386" xr:uid="{00000000-0005-0000-0000-000092050000}"/>
    <cellStyle name="Comma 6 4 2 5 4" xfId="7290" xr:uid="{3116986A-357C-4D8E-B929-1DCEE633D56A}"/>
    <cellStyle name="Comma 6 4 2 5 5" xfId="25186" xr:uid="{DBEDF9A1-F9D0-459C-8935-C4089A4037A2}"/>
    <cellStyle name="Comma 6 4 2 5 6" xfId="14481" xr:uid="{54E5B905-49B1-45A8-94AA-175F11D524FC}"/>
    <cellStyle name="Comma 6 4 2 6" xfId="1387" xr:uid="{00000000-0005-0000-0000-000093050000}"/>
    <cellStyle name="Comma 6 4 2 6 2" xfId="4119" xr:uid="{495B8524-E291-4D5B-A16F-4CE3BDB07C4C}"/>
    <cellStyle name="Comma 6 4 2 6 2 2" xfId="19212" xr:uid="{C04A6711-ED9C-48EA-82AF-4BFA030FFC61}"/>
    <cellStyle name="Comma 6 4 2 6 3" xfId="12376" xr:uid="{1E28F0B4-DA79-4682-AC6D-914209D1C203}"/>
    <cellStyle name="Comma 6 4 2 6 3 2" xfId="22017" xr:uid="{E70C2112-A005-41F2-9B53-7DB73C3F8937}"/>
    <cellStyle name="Comma 6 4 2 6 4" xfId="25088" xr:uid="{A12E6DBE-CCE3-4C24-BF92-7F27927EEB51}"/>
    <cellStyle name="Comma 6 4 2 6 5" xfId="27730" xr:uid="{BA1ED432-9DD1-418B-A310-6C0D84BAC924}"/>
    <cellStyle name="Comma 6 4 2 6 6" xfId="16461" xr:uid="{8FF310BF-DF6C-4667-9E6A-7821734B3B34}"/>
    <cellStyle name="Comma 6 4 2 7" xfId="1371" xr:uid="{00000000-0005-0000-0000-000083050000}"/>
    <cellStyle name="Comma 6 4 2 7 2" xfId="4410" xr:uid="{04A294C5-8A1D-4013-A900-ADCDCF7E0F56}"/>
    <cellStyle name="Comma 6 4 2 7 2 2" xfId="20433" xr:uid="{B9AE133D-4199-4E8F-B0FD-402FAE65A8CE}"/>
    <cellStyle name="Comma 6 4 2 7 3" xfId="13411" xr:uid="{3BB35004-4638-4A71-A4F5-ED79193734CC}"/>
    <cellStyle name="Comma 6 4 2 7 3 2" xfId="23262" xr:uid="{50584907-D12F-4201-B75E-06B6BD51D93C}"/>
    <cellStyle name="Comma 6 4 2 7 4" xfId="26908" xr:uid="{36F096EE-9E29-438A-A1EC-19918B9903D0}"/>
    <cellStyle name="Comma 6 4 2 7 5" xfId="27446" xr:uid="{9DF628B0-AE34-41D9-8C3F-F9E09424D189}"/>
    <cellStyle name="Comma 6 4 2 7 6" xfId="17640" xr:uid="{E831728E-2243-469D-A3A7-4CF9F5F8DBFC}"/>
    <cellStyle name="Comma 6 4 2 8" xfId="6985" xr:uid="{D18CB47F-6471-49BC-AEAF-10584CDBBF3B}"/>
    <cellStyle name="Comma 6 4 2 8 2" xfId="9783" xr:uid="{1E4EA1B4-017F-4EF3-AB85-17AF03E24B96}"/>
    <cellStyle name="Comma 6 4 2 9" xfId="6012" xr:uid="{B1465D47-45F5-482B-8B9F-A3B19D057FE4}"/>
    <cellStyle name="Comma 6 4 2 9 2" xfId="18451" xr:uid="{2594E08E-E40C-4296-A474-123F98D2575B}"/>
    <cellStyle name="Comma 6 4 3" xfId="1388" xr:uid="{00000000-0005-0000-0000-000094050000}"/>
    <cellStyle name="Comma 6 4 3 10" xfId="26572" xr:uid="{A6069FF1-FABC-4887-B4FD-455393090B01}"/>
    <cellStyle name="Comma 6 4 3 11" xfId="14239" xr:uid="{81A0F8BC-A5E0-4B89-BF1B-9F6F0D01DF09}"/>
    <cellStyle name="Comma 6 4 3 2" xfId="1389" xr:uid="{00000000-0005-0000-0000-000095050000}"/>
    <cellStyle name="Comma 6 4 3 2 2" xfId="1390" xr:uid="{00000000-0005-0000-0000-000096050000}"/>
    <cellStyle name="Comma 6 4 3 2 2 2" xfId="4294" xr:uid="{12C16BFB-A9C3-4778-9C53-E2AC87F00316}"/>
    <cellStyle name="Comma 6 4 3 2 2 2 2" xfId="7293" xr:uid="{EF3F2315-BFE6-4CC7-AD96-EEA572CBFA1B}"/>
    <cellStyle name="Comma 6 4 3 2 2 2 2 2" xfId="29185" xr:uid="{89B2E7CD-EA8E-420D-8527-D7E9B6D9394C}"/>
    <cellStyle name="Comma 6 4 3 2 2 2 2 3" xfId="26693" xr:uid="{822D1564-A048-4821-9888-CAA1DA009AC2}"/>
    <cellStyle name="Comma 6 4 3 2 2 2 3" xfId="29231" xr:uid="{6A384B08-D631-4487-99C9-7815A10345EF}"/>
    <cellStyle name="Comma 6 4 3 2 2 2 4" xfId="17123" xr:uid="{6CF90506-6E90-4B5B-B60C-7AF531257289}"/>
    <cellStyle name="Comma 6 4 3 2 2 3" xfId="11616" xr:uid="{93326DED-5311-4BB9-AC27-EE4031551580}"/>
    <cellStyle name="Comma 6 4 3 2 2 3 2" xfId="29410" xr:uid="{BB636111-E3D1-4410-B7E8-90D3B2CF8C5E}"/>
    <cellStyle name="Comma 6 4 3 2 2 3 3" xfId="28826" xr:uid="{8C559727-6467-42D2-A066-FA2820FE7830}"/>
    <cellStyle name="Comma 6 4 3 2 2 3 4" xfId="19906" xr:uid="{9CC9354D-D4EA-40AC-BB5E-45ADE9AE79D8}"/>
    <cellStyle name="Comma 6 4 3 2 2 4" xfId="12922" xr:uid="{357AD2BA-41A4-4946-9AD2-E85C5C9C5736}"/>
    <cellStyle name="Comma 6 4 3 2 2 4 2" xfId="22735" xr:uid="{C66927E0-AF87-47D2-9003-BB5995F91987}"/>
    <cellStyle name="Comma 6 4 3 2 2 5" xfId="24299" xr:uid="{E822F82B-331F-41EF-A5C1-BB5EAF4D028C}"/>
    <cellStyle name="Comma 6 4 3 2 2 6" xfId="15089" xr:uid="{1603E49A-AAF8-4608-A6D7-E28D54986F13}"/>
    <cellStyle name="Comma 6 4 3 2 3" xfId="1391" xr:uid="{00000000-0005-0000-0000-000097050000}"/>
    <cellStyle name="Comma 6 4 3 2 3 2" xfId="4206" xr:uid="{92A3C687-B165-491C-B0B0-338184DAECFE}"/>
    <cellStyle name="Comma 6 4 3 2 3 2 2" xfId="28094" xr:uid="{363F900A-88C8-44B7-B67F-CCF5FA5247AD}"/>
    <cellStyle name="Comma 6 4 3 2 3 2 3" xfId="29087" xr:uid="{DCF7EEDF-916D-483B-B187-0D4F131376DB}"/>
    <cellStyle name="Comma 6 4 3 2 3 2 4" xfId="19579" xr:uid="{F12EAB06-6C40-4494-8D29-1718B7368AA0}"/>
    <cellStyle name="Comma 6 4 3 2 3 3" xfId="12689" xr:uid="{C21160D1-2C87-44A3-A550-C8F65FA2F1B2}"/>
    <cellStyle name="Comma 6 4 3 2 3 3 2" xfId="22408" xr:uid="{4F99C7B3-C841-4C83-A020-32EBAB2F2196}"/>
    <cellStyle name="Comma 6 4 3 2 3 4" xfId="26196" xr:uid="{88BDCBDE-7F58-48AE-AB0C-ECCF8DA56922}"/>
    <cellStyle name="Comma 6 4 3 2 3 5" xfId="16840" xr:uid="{CF6A82F6-3125-401D-8D9C-A4F9354F2F19}"/>
    <cellStyle name="Comma 6 4 3 2 4" xfId="1392" xr:uid="{00000000-0005-0000-0000-000098050000}"/>
    <cellStyle name="Comma 6 4 3 2 5" xfId="4847" xr:uid="{4DF2C897-70D4-4D42-B2FC-8D67030231FF}"/>
    <cellStyle name="Comma 6 4 3 2 5 2" xfId="7292" xr:uid="{E1146061-4C8C-4071-9967-D84385DC637D}"/>
    <cellStyle name="Comma 6 4 3 2 5 2 2" xfId="20814" xr:uid="{5AD7DC5E-F458-4542-B691-F5ACEA3049CD}"/>
    <cellStyle name="Comma 6 4 3 2 5 2 3" xfId="11760" xr:uid="{8DDEB844-1552-4DA1-B5C2-52447E4FA15B}"/>
    <cellStyle name="Comma 6 4 3 2 5 3" xfId="13706" xr:uid="{D4EC9AEA-F574-4A76-8D30-4026E1E355E5}"/>
    <cellStyle name="Comma 6 4 3 2 5 3 2" xfId="23643" xr:uid="{C3A832A6-5397-403F-9B0E-D82F794E7E86}"/>
    <cellStyle name="Comma 6 4 3 2 5 4" xfId="28528" xr:uid="{AFA33441-F5EB-4CFE-980E-9A6AAD56B13F}"/>
    <cellStyle name="Comma 6 4 3 2 5 5" xfId="27818" xr:uid="{FDD66109-018D-4869-82DF-D04481682882}"/>
    <cellStyle name="Comma 6 4 3 2 5 6" xfId="18021" xr:uid="{5BE93A5E-49EF-478B-BF1F-4223ED0F3CD1}"/>
    <cellStyle name="Comma 6 4 3 2 6" xfId="5970" xr:uid="{D44E717C-10B6-4B80-9F3B-6D7AA7EF5A5B}"/>
    <cellStyle name="Comma 6 4 3 2 6 2" xfId="11469" xr:uid="{30BBAACE-B93B-4638-8D84-23DA063857E9}"/>
    <cellStyle name="Comma 6 4 3 2 7" xfId="8725" xr:uid="{79F85BE5-188F-4F2B-895E-F78250F8E2E8}"/>
    <cellStyle name="Comma 6 4 3 2 8" xfId="14645" xr:uid="{28A85CCA-220A-4B03-AFC6-C59C921C7B0A}"/>
    <cellStyle name="Comma 6 4 3 3" xfId="1393" xr:uid="{00000000-0005-0000-0000-000099050000}"/>
    <cellStyle name="Comma 6 4 3 3 2" xfId="1394" xr:uid="{00000000-0005-0000-0000-00009A050000}"/>
    <cellStyle name="Comma 6 4 3 3 2 2" xfId="4295" xr:uid="{4C4527D0-357B-4FA1-871C-977D216F784F}"/>
    <cellStyle name="Comma 6 4 3 3 2 2 2" xfId="29411" xr:uid="{0428BF73-44B6-4BD9-B3DB-7B8D2393B747}"/>
    <cellStyle name="Comma 6 4 3 3 2 2 3" xfId="27369" xr:uid="{0BE2D4C0-6A44-4EA5-8801-822BBE30C6E1}"/>
    <cellStyle name="Comma 6 4 3 3 2 2 4" xfId="19907" xr:uid="{A4CDD203-B599-42D2-8857-87BE12D05093}"/>
    <cellStyle name="Comma 6 4 3 3 2 3" xfId="12923" xr:uid="{A8ECAFAB-C8B9-468D-A485-1182A970B778}"/>
    <cellStyle name="Comma 6 4 3 3 2 3 2" xfId="22736" xr:uid="{2A47F4A7-9281-4BAB-8D9B-059EFFFC2A08}"/>
    <cellStyle name="Comma 6 4 3 3 2 4" xfId="25705" xr:uid="{5153FCCF-5119-4045-AEB3-D8C348F5B56C}"/>
    <cellStyle name="Comma 6 4 3 3 2 5" xfId="17124" xr:uid="{8A212114-51EE-441F-A588-CB0A0902FBF6}"/>
    <cellStyle name="Comma 6 4 3 3 3" xfId="1395" xr:uid="{00000000-0005-0000-0000-00009B050000}"/>
    <cellStyle name="Comma 6 4 3 3 4" xfId="4991" xr:uid="{1F896DCF-38EB-45E1-9393-2461B3A45DC6}"/>
    <cellStyle name="Comma 6 4 3 3 4 2" xfId="7294" xr:uid="{1E49D48F-CDAE-4936-81F9-C429BCF42D84}"/>
    <cellStyle name="Comma 6 4 3 3 4 2 2" xfId="20958" xr:uid="{FA047C59-8B6D-44E7-A61A-C8C68DC517D5}"/>
    <cellStyle name="Comma 6 4 3 3 4 2 3" xfId="11794" xr:uid="{138F76C7-2BB6-4CBB-8DF5-B4DC0E9D7BB2}"/>
    <cellStyle name="Comma 6 4 3 3 4 3" xfId="13850" xr:uid="{6898B5C2-9433-4E6E-AABB-5ADE095AFD71}"/>
    <cellStyle name="Comma 6 4 3 3 4 3 2" xfId="23787" xr:uid="{EFCF9CCD-6B36-4C00-A344-338CCD983DFC}"/>
    <cellStyle name="Comma 6 4 3 3 4 4" xfId="18165" xr:uid="{D604FAFE-BAE2-4489-8B2B-B1138B551D90}"/>
    <cellStyle name="Comma 6 4 3 3 5" xfId="11470" xr:uid="{CE5A048E-FF7A-488E-8AE3-36101E990680}"/>
    <cellStyle name="Comma 6 4 3 3 6" xfId="25269" xr:uid="{4B0435EC-61BE-48E4-9E42-6A7DA96F7735}"/>
    <cellStyle name="Comma 6 4 3 3 7" xfId="15090" xr:uid="{13575CA8-B264-4148-BECD-43E8255DAF53}"/>
    <cellStyle name="Comma 6 4 3 4" xfId="1396" xr:uid="{00000000-0005-0000-0000-00009C050000}"/>
    <cellStyle name="Comma 6 4 3 4 2" xfId="1397" xr:uid="{00000000-0005-0000-0000-00009D050000}"/>
    <cellStyle name="Comma 6 4 3 4 2 2" xfId="4293" xr:uid="{71B12916-87C1-4B09-859B-A8C2762910E2}"/>
    <cellStyle name="Comma 6 4 3 4 2 2 2" xfId="29409" xr:uid="{CDB4C961-8B38-4B54-8109-AB9E5608C327}"/>
    <cellStyle name="Comma 6 4 3 4 2 2 3" xfId="27946" xr:uid="{34D80AA7-7771-4D8C-BAFD-08A000CB426B}"/>
    <cellStyle name="Comma 6 4 3 4 2 2 4" xfId="19905" xr:uid="{A9C49A71-6719-4915-B3D5-CC8D6C25A9E4}"/>
    <cellStyle name="Comma 6 4 3 4 2 3" xfId="12921" xr:uid="{D0512DD6-9384-41F5-BA2C-FECDFEB85DBA}"/>
    <cellStyle name="Comma 6 4 3 4 2 3 2" xfId="22734" xr:uid="{0EFDF013-30B4-4E2F-B4A1-FAAD034CE75A}"/>
    <cellStyle name="Comma 6 4 3 4 2 4" xfId="26704" xr:uid="{ECC7D766-D343-47A5-972F-081BD5A7F4FD}"/>
    <cellStyle name="Comma 6 4 3 4 2 5" xfId="17122" xr:uid="{29AF6608-3B50-46F4-B576-0A17B89C0B7C}"/>
    <cellStyle name="Comma 6 4 3 4 3" xfId="1398" xr:uid="{00000000-0005-0000-0000-00009E050000}"/>
    <cellStyle name="Comma 6 4 3 4 4" xfId="11468" xr:uid="{550DAE3A-819B-4B72-9063-02E48BDEE214}"/>
    <cellStyle name="Comma 6 4 3 4 5" xfId="26565" xr:uid="{CE6ADED3-EEC9-46F5-9F37-2E177000AC54}"/>
    <cellStyle name="Comma 6 4 3 4 6" xfId="15088" xr:uid="{F5839605-BE94-4F43-8403-31761E338C87}"/>
    <cellStyle name="Comma 6 4 3 5" xfId="1399" xr:uid="{00000000-0005-0000-0000-00009F050000}"/>
    <cellStyle name="Comma 6 4 3 5 2" xfId="4183" xr:uid="{51F2B915-3411-4D93-870A-09E929E0B851}"/>
    <cellStyle name="Comma 6 4 3 5 2 2" xfId="28970" xr:uid="{1FD46D84-C765-487D-BA12-7C39CEC273FE}"/>
    <cellStyle name="Comma 6 4 3 5 2 3" xfId="28050" xr:uid="{3CE97D8E-12C6-443A-B09E-6A221599D614}"/>
    <cellStyle name="Comma 6 4 3 5 2 4" xfId="16800" xr:uid="{8CF757BB-5136-41BE-8445-490B12406C2B}"/>
    <cellStyle name="Comma 6 4 3 5 3" xfId="11553" xr:uid="{4C069BE8-91E3-4EFF-85C9-ACC859D7FCDE}"/>
    <cellStyle name="Comma 6 4 3 5 3 2" xfId="19537" xr:uid="{8F8FB31A-CD01-47F1-AD80-70D284E940FC}"/>
    <cellStyle name="Comma 6 4 3 5 4" xfId="12649" xr:uid="{B564B633-4BEC-4DF8-996C-AABFAEAF3243}"/>
    <cellStyle name="Comma 6 4 3 5 4 2" xfId="22366" xr:uid="{4C7847AD-13BB-479C-BAE0-F93F985772AB}"/>
    <cellStyle name="Comma 6 4 3 5 5" xfId="25460" xr:uid="{A9F420E1-A28C-419D-842D-F6671DAA8747}"/>
    <cellStyle name="Comma 6 4 3 5 6" xfId="14584" xr:uid="{84AA6D8F-ACFC-4DCF-A573-EB650143A667}"/>
    <cellStyle name="Comma 6 4 3 6" xfId="4712" xr:uid="{EB558835-A398-4CEE-9485-5C2A99570579}"/>
    <cellStyle name="Comma 6 4 3 6 2" xfId="7291" xr:uid="{47D18C69-DE87-4346-8813-2931B7283514}"/>
    <cellStyle name="Comma 6 4 3 6 2 2" xfId="20679" xr:uid="{1022C9A8-BAE2-4D79-9C97-546829117D22}"/>
    <cellStyle name="Comma 6 4 3 6 2 3" xfId="11733" xr:uid="{6D450698-3A6D-4D93-86EB-B984F957A070}"/>
    <cellStyle name="Comma 6 4 3 6 3" xfId="13606" xr:uid="{FEC5C82C-81D0-4302-8215-E8C5DD3057F3}"/>
    <cellStyle name="Comma 6 4 3 6 3 2" xfId="23508" xr:uid="{CDF256A8-1D10-4ED8-8EBA-B04753747BDD}"/>
    <cellStyle name="Comma 6 4 3 6 4" xfId="25390" xr:uid="{CC4D1BAA-2398-4ABE-A32F-0F856174E811}"/>
    <cellStyle name="Comma 6 4 3 6 5" xfId="27664" xr:uid="{B63A201F-63F7-4885-B49A-6F6B998461D1}"/>
    <cellStyle name="Comma 6 4 3 6 6" xfId="17886" xr:uid="{2E6489E6-24BE-4D09-84D9-766FA0913C7C}"/>
    <cellStyle name="Comma 6 4 3 7" xfId="4037" xr:uid="{1840A315-8281-415F-A012-F192D1B7EEBE}"/>
    <cellStyle name="Comma 6 4 3 7 2" xfId="27830" xr:uid="{C4779CA7-7691-4B3C-9DE4-E16EB97C9D50}"/>
    <cellStyle name="Comma 6 4 3 7 3" xfId="29108" xr:uid="{F354BC4A-4350-40BA-A0F2-C4957A6110F9}"/>
    <cellStyle name="Comma 6 4 3 7 4" xfId="15709" xr:uid="{34A0835D-142F-459B-931A-53035678967F}"/>
    <cellStyle name="Comma 6 4 3 8" xfId="8684" xr:uid="{1EAFB36B-1FF4-4387-9430-55C7E9F2A25B}"/>
    <cellStyle name="Comma 6 4 3 8 2" xfId="18453" xr:uid="{06BE2F7F-4F79-43BB-AF0F-F96FAC1DCF95}"/>
    <cellStyle name="Comma 6 4 3 9" xfId="11917" xr:uid="{B08423F5-E0EB-4920-8C63-232FC7CE3D7F}"/>
    <cellStyle name="Comma 6 4 3 9 2" xfId="21246" xr:uid="{0BCA12C9-B811-4FE0-9869-A4BFC0DC1E82}"/>
    <cellStyle name="Comma 6 4 4" xfId="1400" xr:uid="{00000000-0005-0000-0000-0000A0050000}"/>
    <cellStyle name="Comma 6 4 4 10" xfId="14643" xr:uid="{CB4AB03F-0C83-4377-B2B8-1C90CCCE450F}"/>
    <cellStyle name="Comma 6 4 4 2" xfId="1401" xr:uid="{00000000-0005-0000-0000-0000A1050000}"/>
    <cellStyle name="Comma 6 4 4 2 2" xfId="1402" xr:uid="{00000000-0005-0000-0000-0000A2050000}"/>
    <cellStyle name="Comma 6 4 4 2 2 2" xfId="4296" xr:uid="{58AF8CB0-1821-49B6-A9E7-198AC1EE2213}"/>
    <cellStyle name="Comma 6 4 4 2 2 2 2" xfId="29412" xr:uid="{2C5B4FE2-0B3E-4706-B740-CBC9F370B8C0}"/>
    <cellStyle name="Comma 6 4 4 2 2 2 3" xfId="28918" xr:uid="{A1ADE9F8-C670-4831-96C0-65F809701D67}"/>
    <cellStyle name="Comma 6 4 4 2 2 2 4" xfId="19908" xr:uid="{B5AD9AE8-3AEA-4C18-94BE-D3E457BEE184}"/>
    <cellStyle name="Comma 6 4 4 2 2 3" xfId="12924" xr:uid="{6C452EF6-C0BE-4FB5-AA9C-08E2DC8C5241}"/>
    <cellStyle name="Comma 6 4 4 2 2 3 2" xfId="22737" xr:uid="{66A29370-668D-476F-8A19-2126713F37A5}"/>
    <cellStyle name="Comma 6 4 4 2 2 4" xfId="25925" xr:uid="{EA23A1A1-84ED-42A1-9B45-7F6D6F3203E2}"/>
    <cellStyle name="Comma 6 4 4 2 2 5" xfId="17125" xr:uid="{F4AE711E-F6B9-4FFE-8170-32CD6FF046C0}"/>
    <cellStyle name="Comma 6 4 4 2 3" xfId="1403" xr:uid="{00000000-0005-0000-0000-0000A3050000}"/>
    <cellStyle name="Comma 6 4 4 2 4" xfId="7296" xr:uid="{DD63D3C9-7844-4487-AF47-9DC755940801}"/>
    <cellStyle name="Comma 6 4 4 2 5" xfId="24773" xr:uid="{BF0CB6B7-BE03-4ACF-82AD-2F82E6F702B1}"/>
    <cellStyle name="Comma 6 4 4 2 6" xfId="15091" xr:uid="{19088477-5830-41FA-AE1B-6F6C3F5BE272}"/>
    <cellStyle name="Comma 6 4 4 3" xfId="1404" xr:uid="{00000000-0005-0000-0000-0000A4050000}"/>
    <cellStyle name="Comma 6 4 4 3 2" xfId="5210" xr:uid="{C5EB3575-C317-48AA-9A27-75FC4DAEF038}"/>
    <cellStyle name="Comma 6 4 4 3 2 2" xfId="11872" xr:uid="{9B2EAE55-3367-4DF4-9F03-D5D8667ADBD8}"/>
    <cellStyle name="Comma 6 4 4 3 2 2 2" xfId="21177" xr:uid="{0A43B924-16F7-4BC2-856C-C94BDE6DC13A}"/>
    <cellStyle name="Comma 6 4 4 3 2 3" xfId="13927" xr:uid="{6CB5B65E-111A-4FF0-BCB4-5E533EDBAA9D}"/>
    <cellStyle name="Comma 6 4 4 3 2 3 2" xfId="24006" xr:uid="{70E3CAFB-8BD7-48E7-9B41-9B7471FA6887}"/>
    <cellStyle name="Comma 6 4 4 3 2 4" xfId="27180" xr:uid="{4AF1D0F4-A208-4D99-B2E7-A82E3D6CDD9E}"/>
    <cellStyle name="Comma 6 4 4 3 2 5" xfId="28669" xr:uid="{B4FA98B9-6099-4667-B13E-E96724F05D3E}"/>
    <cellStyle name="Comma 6 4 4 3 2 6" xfId="18384" xr:uid="{07501808-B02B-463E-A210-6C6AFFDDB750}"/>
    <cellStyle name="Comma 6 4 4 3 3" xfId="26145" xr:uid="{DE5B79C7-2224-4DA6-B6E1-F05D7B0EE8B2}"/>
    <cellStyle name="Comma 6 4 4 4" xfId="1405" xr:uid="{00000000-0005-0000-0000-0000A5050000}"/>
    <cellStyle name="Comma 6 4 4 5" xfId="4845" xr:uid="{E50A05A6-64C1-4C5B-9D4F-F155C6B745F0}"/>
    <cellStyle name="Comma 6 4 4 5 2" xfId="7295" xr:uid="{973C9FB5-C974-4A15-A0C8-47238243E92B}"/>
    <cellStyle name="Comma 6 4 4 5 2 2" xfId="20812" xr:uid="{B92DE4CA-0D33-4C62-84F6-5EF192CF2BF4}"/>
    <cellStyle name="Comma 6 4 4 5 2 3" xfId="11758" xr:uid="{92CAF52F-F9D7-45EE-9A06-D2BBF22CBDCA}"/>
    <cellStyle name="Comma 6 4 4 5 3" xfId="13704" xr:uid="{AC130CC4-F466-4EFC-8A77-F67241D8BD1E}"/>
    <cellStyle name="Comma 6 4 4 5 3 2" xfId="23641" xr:uid="{F0565116-9437-4D6E-AFB1-CA1BD17ABB5C}"/>
    <cellStyle name="Comma 6 4 4 5 4" xfId="26919" xr:uid="{20EF48EF-6E7E-4095-B347-585698ED1DC3}"/>
    <cellStyle name="Comma 6 4 4 5 5" xfId="27029" xr:uid="{827CA5CC-E55F-4E71-AB92-B26A270E30DA}"/>
    <cellStyle name="Comma 6 4 4 5 6" xfId="18019" xr:uid="{F75CEBD8-8AC0-415F-98FA-51ED8818F384}"/>
    <cellStyle name="Comma 6 4 4 6" xfId="4038" xr:uid="{4F6A2FD7-C260-43C4-BB09-AEA6E053F39B}"/>
    <cellStyle name="Comma 6 4 4 6 2" xfId="15710" xr:uid="{92CD8255-EC92-43F1-A9E9-450BD8B3318E}"/>
    <cellStyle name="Comma 6 4 4 7" xfId="8723" xr:uid="{9808761D-BAF7-4A77-821E-F2FF520140B8}"/>
    <cellStyle name="Comma 6 4 4 7 2" xfId="18454" xr:uid="{F59CF5EE-DAFC-4F96-A3DF-70A43EA020B3}"/>
    <cellStyle name="Comma 6 4 4 8" xfId="11918" xr:uid="{962D4F83-BCD1-4297-BC09-3F1CD8765DBC}"/>
    <cellStyle name="Comma 6 4 4 8 2" xfId="21247" xr:uid="{7FC71AA8-3D40-4180-80C5-2B72F3037937}"/>
    <cellStyle name="Comma 6 4 4 9" xfId="25125" xr:uid="{47EC8F76-7108-4B8F-A996-C876701BE8A9}"/>
    <cellStyle name="Comma 6 4 5" xfId="1406" xr:uid="{00000000-0005-0000-0000-0000A6050000}"/>
    <cellStyle name="Comma 6 4 5 2" xfId="1407" xr:uid="{00000000-0005-0000-0000-0000A7050000}"/>
    <cellStyle name="Comma 6 4 5 2 2" xfId="4297" xr:uid="{A15D2C65-6A97-4507-9D67-7A67823903BA}"/>
    <cellStyle name="Comma 6 4 5 2 2 2" xfId="7298" xr:uid="{888EA26B-5FC4-4161-A54E-19710853FE13}"/>
    <cellStyle name="Comma 6 4 5 2 2 2 2" xfId="29413" xr:uid="{2B7BD3A4-3B9A-43FF-8912-59875BD2A84A}"/>
    <cellStyle name="Comma 6 4 5 2 2 3" xfId="29216" xr:uid="{C66CCEC8-5855-4D2F-9DC3-89B7F3F5A7A0}"/>
    <cellStyle name="Comma 6 4 5 2 2 4" xfId="19909" xr:uid="{ED1989B9-8395-4B31-AA77-AFC4FB60E2C4}"/>
    <cellStyle name="Comma 6 4 5 2 3" xfId="12925" xr:uid="{803BB081-6BBD-4CE3-A93C-113434F7075E}"/>
    <cellStyle name="Comma 6 4 5 2 3 2" xfId="22738" xr:uid="{0D544023-23A3-4574-B3CD-EDE4C1489DAA}"/>
    <cellStyle name="Comma 6 4 5 2 4" xfId="24833" xr:uid="{A0A46EC4-A181-40BA-86EB-524671CBE6FD}"/>
    <cellStyle name="Comma 6 4 5 2 5" xfId="17126" xr:uid="{4821D7A8-E327-419A-A6E8-C9103B7FA4D2}"/>
    <cellStyle name="Comma 6 4 5 3" xfId="1408" xr:uid="{00000000-0005-0000-0000-0000A8050000}"/>
    <cellStyle name="Comma 6 4 5 4" xfId="4992" xr:uid="{92057B27-68EB-4B7A-9140-96CC440D6E2A}"/>
    <cellStyle name="Comma 6 4 5 4 2" xfId="7297" xr:uid="{5E638B91-A8DB-41B8-B99F-F7A272D2C0FE}"/>
    <cellStyle name="Comma 6 4 5 4 2 2" xfId="20959" xr:uid="{DB5C3216-63ED-4B62-A00E-B86F137B4BDF}"/>
    <cellStyle name="Comma 6 4 5 4 2 3" xfId="11795" xr:uid="{F370D920-C30C-4800-AE9B-AF4DA6ABE698}"/>
    <cellStyle name="Comma 6 4 5 4 3" xfId="13851" xr:uid="{FAAA96F4-12D0-4C66-B29E-DFF6417918B5}"/>
    <cellStyle name="Comma 6 4 5 4 3 2" xfId="23788" xr:uid="{799434B1-B9C8-4D47-B0D2-D5D828079FF3}"/>
    <cellStyle name="Comma 6 4 5 4 4" xfId="18166" xr:uid="{970D2371-F1EA-407C-A7E3-7C5DE15C2A53}"/>
    <cellStyle name="Comma 6 4 5 5" xfId="6488" xr:uid="{F50ECB16-830F-4117-9E1E-B055C9E101B1}"/>
    <cellStyle name="Comma 6 4 5 5 2" xfId="11471" xr:uid="{86A7326F-EB2F-44AA-8A9F-D364346044A5}"/>
    <cellStyle name="Comma 6 4 5 6" xfId="9271" xr:uid="{B35F136E-7976-4CDE-88B4-7389D13E03E8}"/>
    <cellStyle name="Comma 6 4 5 7" xfId="15092" xr:uid="{F91A3EA1-D16D-4CDE-BB34-638BA928F7A4}"/>
    <cellStyle name="Comma 6 4 6" xfId="1409" xr:uid="{00000000-0005-0000-0000-0000A9050000}"/>
    <cellStyle name="Comma 6 4 6 2" xfId="1410" xr:uid="{00000000-0005-0000-0000-0000AA050000}"/>
    <cellStyle name="Comma 6 4 6 2 2" xfId="4241" xr:uid="{6248E612-55AC-49AF-AC66-510472629382}"/>
    <cellStyle name="Comma 6 4 6 2 2 2" xfId="7300" xr:uid="{AEE2B758-C527-4D22-A508-F9EADB120520}"/>
    <cellStyle name="Comma 6 4 6 2 2 2 2" xfId="27222" xr:uid="{9DE698A5-3544-433E-8914-D95C1DE2179B}"/>
    <cellStyle name="Comma 6 4 6 2 2 3" xfId="27596" xr:uid="{E982BC9C-0BD7-41F0-8D8A-030462E2F018}"/>
    <cellStyle name="Comma 6 4 6 2 2 4" xfId="19771" xr:uid="{912FC9B1-B894-405E-B922-BA3AFC20C723}"/>
    <cellStyle name="Comma 6 4 6 2 3" xfId="12865" xr:uid="{665393FD-512E-4587-A774-55779243B5EE}"/>
    <cellStyle name="Comma 6 4 6 2 3 2" xfId="22600" xr:uid="{4C91925C-0457-47E3-A4DB-55DA7F5CE8C4}"/>
    <cellStyle name="Comma 6 4 6 2 4" xfId="24325" xr:uid="{24437899-C342-4459-82E2-64A8E8C0545B}"/>
    <cellStyle name="Comma 6 4 6 2 5" xfId="17016" xr:uid="{E6CF197E-2189-440F-8440-D1A7B1F0E2CD}"/>
    <cellStyle name="Comma 6 4 6 3" xfId="1411" xr:uid="{00000000-0005-0000-0000-0000AB050000}"/>
    <cellStyle name="Comma 6 4 6 4" xfId="7299" xr:uid="{6A9B1EEC-91D0-4B5E-ACD8-13AACFA810C4}"/>
    <cellStyle name="Comma 6 4 6 5" xfId="6927" xr:uid="{91E137E5-36A7-4C6E-8046-FE28C684E0E1}"/>
    <cellStyle name="Comma 6 4 6 6" xfId="9723" xr:uid="{C8F377A6-D9B4-4C42-BD05-7802B185DA17}"/>
    <cellStyle name="Comma 6 4 7" xfId="1412" xr:uid="{00000000-0005-0000-0000-0000AC050000}"/>
    <cellStyle name="Comma 6 4 7 2" xfId="1413" xr:uid="{00000000-0005-0000-0000-0000AD050000}"/>
    <cellStyle name="Comma 6 4 7 2 2" xfId="4150" xr:uid="{97702917-6EFA-4BDA-8EAF-BB744D622084}"/>
    <cellStyle name="Comma 6 4 7 2 2 2" xfId="19374" xr:uid="{F5114D99-5DD7-4CC3-8E2A-7E62AB533AC7}"/>
    <cellStyle name="Comma 6 4 7 2 2 3" xfId="30266" xr:uid="{F4FF7E5A-0601-4D3D-90DE-BB30B0DBB090}"/>
    <cellStyle name="Comma 6 4 7 2 3" xfId="12486" xr:uid="{BC524003-83B6-4403-B635-B8C2C00B5E5D}"/>
    <cellStyle name="Comma 6 4 7 2 3 2" xfId="22203" xr:uid="{90C17384-3635-49C1-B443-14F51FA5D055}"/>
    <cellStyle name="Comma 6 4 7 2 4" xfId="28207" xr:uid="{D034B988-365A-4377-B3DB-01FAC66C9891}"/>
    <cellStyle name="Comma 6 4 7 2 5" xfId="27141" xr:uid="{8F6F30AD-515D-4A14-AAA2-4A08DEB2478B}"/>
    <cellStyle name="Comma 6 4 7 2 6" xfId="16637" xr:uid="{D2ACA4F0-886B-4610-BDEB-B8ABE171A585}"/>
    <cellStyle name="Comma 6 4 7 3" xfId="1414" xr:uid="{00000000-0005-0000-0000-0000AE050000}"/>
    <cellStyle name="Comma 6 4 7 4" xfId="7301" xr:uid="{9FBD0C75-4C4E-47A9-85CF-78F54AD5EB83}"/>
    <cellStyle name="Comma 6 4 7 5" xfId="24204" xr:uid="{7807AEB1-CFEF-45FF-A492-0CCCDF62F0E6}"/>
    <cellStyle name="Comma 6 4 7 6" xfId="14421" xr:uid="{CC5AB20E-0078-4694-9A57-D306823F80EC}"/>
    <cellStyle name="Comma 6 4 8" xfId="1415" xr:uid="{00000000-0005-0000-0000-0000AF050000}"/>
    <cellStyle name="Comma 6 4 8 2" xfId="4100" xr:uid="{98BB7AE4-8AE0-4834-BDFB-D87B7911289B}"/>
    <cellStyle name="Comma 6 4 8 2 2" xfId="7302" xr:uid="{030167B9-3F8D-42A6-A190-694A98CF2696}"/>
    <cellStyle name="Comma 6 4 8 2 2 2" xfId="19154" xr:uid="{4D97E2FC-DB3D-46EF-BB8E-D892DA929067}"/>
    <cellStyle name="Comma 6 4 8 3" xfId="12343" xr:uid="{FC24DC5D-3BE8-4376-B90A-455AC6B8D451}"/>
    <cellStyle name="Comma 6 4 8 3 2" xfId="21959" xr:uid="{C3BC5144-D9DC-45CC-91B8-A4BA62A7D52F}"/>
    <cellStyle name="Comma 6 4 8 4" xfId="26500" xr:uid="{4C719DDB-A21D-4F3E-90A7-04691474C545}"/>
    <cellStyle name="Comma 6 4 8 5" xfId="28386" xr:uid="{DE70FFCF-9FD7-4B4D-BDF0-433AFD467CF0}"/>
    <cellStyle name="Comma 6 4 8 6" xfId="16403" xr:uid="{1724F366-D6C9-46CE-A7DC-B5E42159FEFA}"/>
    <cellStyle name="Comma 6 4 9" xfId="1370" xr:uid="{00000000-0005-0000-0000-000082050000}"/>
    <cellStyle name="Comma 6 4 9 2" xfId="4457" xr:uid="{5FA2C809-1AB7-4885-A742-0D9972102E8A}"/>
    <cellStyle name="Comma 6 4 9 2 2" xfId="20480" xr:uid="{F74F60D6-7670-46CF-A885-DE59CBD0150C}"/>
    <cellStyle name="Comma 6 4 9 2 3" xfId="30265" xr:uid="{920AA8DD-AA5E-41F7-8A5C-B588A747B5FF}"/>
    <cellStyle name="Comma 6 4 9 3" xfId="13456" xr:uid="{F7362526-A2DA-4441-955C-D89CA6686BD4}"/>
    <cellStyle name="Comma 6 4 9 3 2" xfId="23309" xr:uid="{66828427-E248-4059-9E76-766FA574E6A9}"/>
    <cellStyle name="Comma 6 4 9 4" xfId="28467" xr:uid="{24DD48A2-D7E4-4268-9CDC-20A96AD87660}"/>
    <cellStyle name="Comma 6 4 9 5" xfId="28372" xr:uid="{877F7627-BED1-41ED-814D-1F6218324137}"/>
    <cellStyle name="Comma 6 4 9 6" xfId="17687" xr:uid="{8D8BAB89-0884-4116-B7CD-A9224ED9D6E7}"/>
    <cellStyle name="Comma 6 5" xfId="1416" xr:uid="{00000000-0005-0000-0000-0000B0050000}"/>
    <cellStyle name="Comma 6 5 10" xfId="26786" xr:uid="{F3B28319-BE1D-4D17-B0C1-ED25372247D0}"/>
    <cellStyle name="Comma 6 5 11" xfId="14524" xr:uid="{BF245BE8-A211-461D-82DF-B97FEF5C9DA5}"/>
    <cellStyle name="Comma 6 5 2" xfId="1417" xr:uid="{00000000-0005-0000-0000-0000B1050000}"/>
    <cellStyle name="Comma 6 5 2 2" xfId="1418" xr:uid="{00000000-0005-0000-0000-0000B2050000}"/>
    <cellStyle name="Comma 6 5 2 2 2" xfId="4299" xr:uid="{8696730B-0D46-4179-8136-97281FC9390C}"/>
    <cellStyle name="Comma 6 5 2 2 2 2" xfId="7305" xr:uid="{D895DB01-ACA5-4E95-A3E3-B75D48453856}"/>
    <cellStyle name="Comma 6 5 2 2 2 2 2" xfId="28244" xr:uid="{0C6A1246-259A-4BE3-9FF1-FD94AB8BBEAD}"/>
    <cellStyle name="Comma 6 5 2 2 2 3" xfId="27000" xr:uid="{42D1F445-B6B4-4064-BF63-4ACA83E2A896}"/>
    <cellStyle name="Comma 6 5 2 2 2 4" xfId="17128" xr:uid="{4006CC8E-556A-4C43-B60E-8D71C93464C6}"/>
    <cellStyle name="Comma 6 5 2 2 3" xfId="11618" xr:uid="{925D4515-0023-407C-82CD-C27F54DAC45B}"/>
    <cellStyle name="Comma 6 5 2 2 3 2" xfId="19911" xr:uid="{A94BFD24-62A6-4769-861E-F98FFF23EEF1}"/>
    <cellStyle name="Comma 6 5 2 2 3 3" xfId="30267" xr:uid="{72E811F2-B89B-467A-BC54-8B646CD5127B}"/>
    <cellStyle name="Comma 6 5 2 2 4" xfId="12927" xr:uid="{8C021095-3BDB-4558-9C4C-0F7EE3369502}"/>
    <cellStyle name="Comma 6 5 2 2 4 2" xfId="22740" xr:uid="{2FB834FC-EEF5-48AF-BB88-CF8FCBDAF725}"/>
    <cellStyle name="Comma 6 5 2 2 5" xfId="25718" xr:uid="{184CBC7F-DE68-4821-A456-70811CD6E1B6}"/>
    <cellStyle name="Comma 6 5 2 2 6" xfId="15094" xr:uid="{74E21606-7ABC-4B05-B5E4-5E536178D12A}"/>
    <cellStyle name="Comma 6 5 2 3" xfId="4848" xr:uid="{E64272A2-49EC-4333-B069-C97D8AF5C571}"/>
    <cellStyle name="Comma 6 5 2 3 2" xfId="7304" xr:uid="{2CDB6CB0-7453-4698-99F7-C07F610F1B65}"/>
    <cellStyle name="Comma 6 5 2 3 2 2" xfId="29698" xr:uid="{845F8374-A7D9-4C88-B8B6-CF6A79B98BAC}"/>
    <cellStyle name="Comma 6 5 2 3 2 3" xfId="27878" xr:uid="{C5B3EE8D-5C36-4980-873A-0FBDB365DFD2}"/>
    <cellStyle name="Comma 6 5 2 3 2 4" xfId="20815" xr:uid="{05CB3478-0AA0-40FB-B28B-0CC5F6E9482A}"/>
    <cellStyle name="Comma 6 5 2 3 2 5" xfId="11761" xr:uid="{C6C11A24-F1F7-40AC-ADC9-9594A4C5A3EB}"/>
    <cellStyle name="Comma 6 5 2 3 3" xfId="13707" xr:uid="{A459480E-44DD-48CD-A3C6-3C2EFB272472}"/>
    <cellStyle name="Comma 6 5 2 3 3 2" xfId="23644" xr:uid="{D5418456-FCDF-4F4F-94D8-865BFE6DCEEA}"/>
    <cellStyle name="Comma 6 5 2 3 4" xfId="25402" xr:uid="{8A0C2235-9E0D-4D48-8E9D-A2C07E6D90B5}"/>
    <cellStyle name="Comma 6 5 2 3 5" xfId="18022" xr:uid="{93F880BA-A5A1-4F63-8572-1D2AF09A4159}"/>
    <cellStyle name="Comma 6 5 2 4" xfId="4207" xr:uid="{326A5825-7614-4A2A-976D-87DDAD4233F3}"/>
    <cellStyle name="Comma 6 5 2 4 2" xfId="29278" xr:uid="{259F8ED9-58EA-45C3-ABE4-3C33F10283D0}"/>
    <cellStyle name="Comma 6 5 2 4 3" xfId="28768" xr:uid="{E1FC30B9-A9A0-42CB-B4EF-97E96C63C4AC}"/>
    <cellStyle name="Comma 6 5 2 4 4" xfId="16841" xr:uid="{222309C1-2B68-4FF3-94C5-6ACA01011A50}"/>
    <cellStyle name="Comma 6 5 2 5" xfId="8726" xr:uid="{3426A6A5-6097-49BB-BD25-32EB2D394AF3}"/>
    <cellStyle name="Comma 6 5 2 5 2" xfId="19580" xr:uid="{E4860257-8A9B-4003-9AF1-400BA0ADF02B}"/>
    <cellStyle name="Comma 6 5 2 6" xfId="12690" xr:uid="{8B525E96-ED18-4B96-8303-49E2EEE6F379}"/>
    <cellStyle name="Comma 6 5 2 6 2" xfId="22409" xr:uid="{19E33C12-665E-4907-A9EE-6041315AD651}"/>
    <cellStyle name="Comma 6 5 2 7" xfId="24554" xr:uid="{5C25B098-CC2A-4C6C-A959-2EF81214706A}"/>
    <cellStyle name="Comma 6 5 2 8" xfId="14646" xr:uid="{21CACC23-81D6-410D-8DA9-6CDD542ABF40}"/>
    <cellStyle name="Comma 6 5 3" xfId="1419" xr:uid="{00000000-0005-0000-0000-0000B3050000}"/>
    <cellStyle name="Comma 6 5 3 2" xfId="4993" xr:uid="{2FF961AE-317D-4D24-B6AC-8CE925B077DE}"/>
    <cellStyle name="Comma 6 5 3 2 2" xfId="7306" xr:uid="{F765E8A1-27A6-4318-BEFA-F598A72F6A55}"/>
    <cellStyle name="Comma 6 5 3 2 2 2" xfId="20960" xr:uid="{9F8C68E6-181A-4335-960B-38380C8DC2A3}"/>
    <cellStyle name="Comma 6 5 3 2 2 3" xfId="11796" xr:uid="{3A02B9E5-17E9-4E53-A6F0-52A326348EF5}"/>
    <cellStyle name="Comma 6 5 3 2 3" xfId="13852" xr:uid="{B3906B2D-8609-4656-802E-4EF06D4F63E5}"/>
    <cellStyle name="Comma 6 5 3 2 3 2" xfId="23789" xr:uid="{04A8D43E-D670-4747-A70D-7BDECEAF53DB}"/>
    <cellStyle name="Comma 6 5 3 2 4" xfId="26801" xr:uid="{347BE309-F53F-445F-A694-CFE7DF4BB06D}"/>
    <cellStyle name="Comma 6 5 3 2 5" xfId="27071" xr:uid="{610EEB2A-AA06-4363-AB99-8CC9436294DF}"/>
    <cellStyle name="Comma 6 5 3 2 6" xfId="18167" xr:uid="{65F1E3CF-26CA-42BC-B7C4-5D3DA8A42CFA}"/>
    <cellStyle name="Comma 6 5 3 3" xfId="4300" xr:uid="{0595C79F-D6D6-427E-B6E5-AB20341AA2A0}"/>
    <cellStyle name="Comma 6 5 3 3 2" xfId="17129" xr:uid="{1FD118C2-F79B-4897-A01E-CD96872B12B7}"/>
    <cellStyle name="Comma 6 5 3 3 3" xfId="30268" xr:uid="{3A0B36F4-6E5C-4BFD-B761-092991DF9E43}"/>
    <cellStyle name="Comma 6 5 3 4" xfId="11619" xr:uid="{23C559C4-49E8-486D-857B-047EA0C7A658}"/>
    <cellStyle name="Comma 6 5 3 4 2" xfId="19912" xr:uid="{30A537C5-EDB3-4477-BB96-2CFD5FCA889B}"/>
    <cellStyle name="Comma 6 5 3 5" xfId="12928" xr:uid="{8151E084-FD8E-436A-8575-A649CDFF35FF}"/>
    <cellStyle name="Comma 6 5 3 5 2" xfId="22741" xr:uid="{BA243B53-DA99-4721-85D4-9112FB0CE0AF}"/>
    <cellStyle name="Comma 6 5 3 6" xfId="24795" xr:uid="{2CB9DA84-7E17-4314-9121-8E46A88C31B7}"/>
    <cellStyle name="Comma 6 5 3 7" xfId="15095" xr:uid="{C1DD0E28-3A40-4720-B2F4-591CC64A0742}"/>
    <cellStyle name="Comma 6 5 4" xfId="1420" xr:uid="{00000000-0005-0000-0000-0000B4050000}"/>
    <cellStyle name="Comma 6 5 4 2" xfId="4298" xr:uid="{294DF2CF-EAB9-4DD5-B7AF-9CE5BF216A91}"/>
    <cellStyle name="Comma 6 5 4 2 2" xfId="27853" xr:uid="{70CE490B-631A-4321-95BC-C1851DF10065}"/>
    <cellStyle name="Comma 6 5 4 2 3" xfId="27507" xr:uid="{E6327C94-D053-4276-B0F2-69287F746961}"/>
    <cellStyle name="Comma 6 5 4 2 4" xfId="17127" xr:uid="{78F74740-104B-4BD6-847B-AAF5AFADBAF2}"/>
    <cellStyle name="Comma 6 5 4 3" xfId="11617" xr:uid="{C0E21A10-8765-4715-831D-D9A6E8C17E6F}"/>
    <cellStyle name="Comma 6 5 4 3 2" xfId="19910" xr:uid="{8260225A-B58C-419C-84FB-6EF97E351017}"/>
    <cellStyle name="Comma 6 5 4 4" xfId="12926" xr:uid="{9B84B35F-1104-4B82-971D-4AA76204D3DA}"/>
    <cellStyle name="Comma 6 5 4 4 2" xfId="22739" xr:uid="{53B12A39-3361-4C53-B7C7-92BD52A81C5E}"/>
    <cellStyle name="Comma 6 5 4 5" xfId="25057" xr:uid="{AF5065F1-FE2F-445C-908A-7E51713A1454}"/>
    <cellStyle name="Comma 6 5 4 6" xfId="15093" xr:uid="{4A02D47D-E6D0-4E9F-84CB-B85E6E77AC49}"/>
    <cellStyle name="Comma 6 5 5" xfId="1421" xr:uid="{00000000-0005-0000-0000-0000B5050000}"/>
    <cellStyle name="Comma 6 5 5 2" xfId="4171" xr:uid="{1FF8732E-2145-49F7-8C46-01F4014DDE66}"/>
    <cellStyle name="Comma 6 5 5 2 2" xfId="28159" xr:uid="{25403B4F-9B2B-4AEE-B7B8-4154ABD70923}"/>
    <cellStyle name="Comma 6 5 5 2 3" xfId="27462" xr:uid="{369D657D-7BF6-4C06-A646-D561EACB6BE2}"/>
    <cellStyle name="Comma 6 5 5 2 4" xfId="19477" xr:uid="{FB9022F8-B24D-4DBF-9057-4061566BE6BD}"/>
    <cellStyle name="Comma 6 5 5 3" xfId="12589" xr:uid="{09F4E9CD-C60E-4260-8D01-141937EE5B6B}"/>
    <cellStyle name="Comma 6 5 5 3 2" xfId="22306" xr:uid="{C2CAE58F-CC26-42F2-9FC1-BA970EEE2514}"/>
    <cellStyle name="Comma 6 5 5 4" xfId="25906" xr:uid="{85EC4068-DACB-4DBA-AF9E-6BFDE6058543}"/>
    <cellStyle name="Comma 6 5 5 5" xfId="16740" xr:uid="{371F32B5-967C-4B42-854F-D08394A9BEB4}"/>
    <cellStyle name="Comma 6 5 6" xfId="1422" xr:uid="{00000000-0005-0000-0000-0000B6050000}"/>
    <cellStyle name="Comma 6 5 6 2" xfId="28854" xr:uid="{E74BF52A-5637-41D1-98B5-7DD274690A1B}"/>
    <cellStyle name="Comma 6 5 6 3" xfId="27965" xr:uid="{09628EB8-EED0-4964-B00B-C0E035C32F2C}"/>
    <cellStyle name="Comma 6 5 7" xfId="4822" xr:uid="{A39326F8-01C6-4A69-BED5-3F09B6F47C6D}"/>
    <cellStyle name="Comma 6 5 7 2" xfId="7303" xr:uid="{B18C7149-9C0C-41A6-825A-CA436A215B52}"/>
    <cellStyle name="Comma 6 5 7 2 2" xfId="20789" xr:uid="{1D039B43-B000-4D3A-8315-9EBB9AC7BA77}"/>
    <cellStyle name="Comma 6 5 7 2 3" xfId="11748" xr:uid="{EA7AD935-02F8-4DCA-8C82-2758DD220D11}"/>
    <cellStyle name="Comma 6 5 7 3" xfId="13681" xr:uid="{9052144B-0F07-4F73-AF9B-FBAB6A6973E4}"/>
    <cellStyle name="Comma 6 5 7 3 2" xfId="23618" xr:uid="{034E1E2A-C31D-4379-8125-A7C1AC48494A}"/>
    <cellStyle name="Comma 6 5 7 4" xfId="17996" xr:uid="{4574C58D-DD2B-4277-A1B9-23D6798E3A3A}"/>
    <cellStyle name="Comma 6 5 8" xfId="6375" xr:uid="{4DAB5239-69A9-4CCA-A2F2-891D592B97ED}"/>
    <cellStyle name="Comma 6 5 8 2" xfId="11472" xr:uid="{F89071EE-E45C-4A74-96D8-58C6EDBA6268}"/>
    <cellStyle name="Comma 6 5 9" xfId="9152" xr:uid="{33AEAABE-9311-469F-87FF-0011DCE9B0A5}"/>
    <cellStyle name="Comma 6 6" xfId="1423" xr:uid="{00000000-0005-0000-0000-0000B7050000}"/>
    <cellStyle name="Comma 6 6 2" xfId="4088" xr:uid="{7EAC91F3-17CD-4053-9524-CA7AEACB32D0}"/>
    <cellStyle name="Comma 6 6 2 2" xfId="19099" xr:uid="{2B16A872-6A2B-46B5-9A24-1D75A1A357D4}"/>
    <cellStyle name="Comma 6 6 3" xfId="12327" xr:uid="{1486BF08-B8CF-4A33-9153-D6DD96151052}"/>
    <cellStyle name="Comma 6 6 3 2" xfId="21899" xr:uid="{7B9316C3-DF6F-4C93-8525-F60E5BBD73B0}"/>
    <cellStyle name="Comma 6 6 4" xfId="26035" xr:uid="{93BAA5A3-CB57-4EEF-85D9-7BDEF1FDE274}"/>
    <cellStyle name="Comma 6 6 5" xfId="27188" xr:uid="{54C8A3C5-B5CD-4DA2-B325-080730D7826C}"/>
    <cellStyle name="Comma 6 6 6" xfId="16343" xr:uid="{3293C867-B756-4CBC-9B46-CDABC3303F8A}"/>
    <cellStyle name="Comma 6 7" xfId="24144" xr:uid="{E0EBF3D8-7999-4BA1-A5EA-9EB0FD621D7A}"/>
    <cellStyle name="Comma 6 8" xfId="13963" xr:uid="{8DCAFB4C-FCC6-4639-9141-84CE390C31AD}"/>
    <cellStyle name="Comma 6 9" xfId="30140" xr:uid="{5DED03FD-080C-444D-96A0-BC9C1D06D8FE}"/>
    <cellStyle name="Comma 7" xfId="355" xr:uid="{00000000-0005-0000-0000-000062010000}"/>
    <cellStyle name="Comma 7 10" xfId="1425" xr:uid="{00000000-0005-0000-0000-0000B9050000}"/>
    <cellStyle name="Comma 7 10 10" xfId="14240" xr:uid="{7F41717E-F6B8-4C28-A7C7-695D5ABCF5B4}"/>
    <cellStyle name="Comma 7 10 2" xfId="1426" xr:uid="{00000000-0005-0000-0000-0000BA050000}"/>
    <cellStyle name="Comma 7 10 2 2" xfId="1427" xr:uid="{00000000-0005-0000-0000-0000BB050000}"/>
    <cellStyle name="Comma 7 10 2 2 2" xfId="4301" xr:uid="{45852ACE-6F53-485A-880B-2FFEBB2ED444}"/>
    <cellStyle name="Comma 7 10 2 2 2 2" xfId="19913" xr:uid="{02B471C3-B001-4D7B-9C70-314C92E6A135}"/>
    <cellStyle name="Comma 7 10 2 2 3" xfId="12929" xr:uid="{53E342F3-50C2-4DD6-8BEF-2318E9740610}"/>
    <cellStyle name="Comma 7 10 2 2 3 2" xfId="22742" xr:uid="{31DF56E1-7B61-47C7-B290-E43FCA4B32A7}"/>
    <cellStyle name="Comma 7 10 2 2 4" xfId="29124" xr:uid="{FFB8BDA8-AB4D-43A4-A856-988B4D87649E}"/>
    <cellStyle name="Comma 7 10 2 2 5" xfId="28696" xr:uid="{73DCF5E8-CE51-421C-9511-5D7676E43B4E}"/>
    <cellStyle name="Comma 7 10 2 2 6" xfId="17130" xr:uid="{1262E7B3-0B24-47BB-B74A-1FB7529550DD}"/>
    <cellStyle name="Comma 7 10 2 3" xfId="1428" xr:uid="{00000000-0005-0000-0000-0000BC050000}"/>
    <cellStyle name="Comma 7 10 2 4" xfId="7308" xr:uid="{3F664125-D363-4E87-ACAE-4400E7AD108C}"/>
    <cellStyle name="Comma 7 10 2 5" xfId="24667" xr:uid="{371B189B-65AE-4902-8577-CF805A771D6B}"/>
    <cellStyle name="Comma 7 10 2 6" xfId="15096" xr:uid="{4E2CC957-D64C-4B45-AA99-4CE54F599273}"/>
    <cellStyle name="Comma 7 10 3" xfId="1429" xr:uid="{00000000-0005-0000-0000-0000BD050000}"/>
    <cellStyle name="Comma 7 10 3 2" xfId="24616" xr:uid="{2684B7B1-EABC-4EA3-B5DF-267F60A48FD2}"/>
    <cellStyle name="Comma 7 10 3 3" xfId="26776" xr:uid="{CD8BF1B5-F9ED-43A1-BF4A-3F6D2D0962F3}"/>
    <cellStyle name="Comma 7 10 4" xfId="1430" xr:uid="{00000000-0005-0000-0000-0000BE050000}"/>
    <cellStyle name="Comma 7 10 4 2" xfId="26761" xr:uid="{76239974-1899-4FEE-B77A-A6E26B6D3995}"/>
    <cellStyle name="Comma 7 10 4 3" xfId="25153" xr:uid="{704242BA-DF27-4335-A641-64D1DE18D49E}"/>
    <cellStyle name="Comma 7 10 5" xfId="4713" xr:uid="{1ED6F36F-FE12-4D21-BE94-40FF297AC959}"/>
    <cellStyle name="Comma 7 10 5 2" xfId="7307" xr:uid="{4E7CE71E-988B-4ADE-BA0C-38A6F839303B}"/>
    <cellStyle name="Comma 7 10 5 2 2" xfId="20680" xr:uid="{157F77B3-B2CA-47EA-91C1-19E349B4A7BB}"/>
    <cellStyle name="Comma 7 10 5 2 3" xfId="11734" xr:uid="{ADEA0F35-980A-4E0B-A50C-0B68253F0FBF}"/>
    <cellStyle name="Comma 7 10 5 3" xfId="13607" xr:uid="{199B681A-28A7-46B7-A229-48EF1D5BE419}"/>
    <cellStyle name="Comma 7 10 5 3 2" xfId="23509" xr:uid="{F3E1EA0F-68A0-4A42-88AB-77DA124DDF0F}"/>
    <cellStyle name="Comma 7 10 5 4" xfId="27460" xr:uid="{458411F3-586B-46D3-A549-C395F84DDCEF}"/>
    <cellStyle name="Comma 7 10 5 5" xfId="26866" xr:uid="{15DC1B4C-CFE3-4CE8-9F12-095BC12F267F}"/>
    <cellStyle name="Comma 7 10 5 6" xfId="17887" xr:uid="{E14D1390-2479-44CE-B000-2E63B4F6B471}"/>
    <cellStyle name="Comma 7 10 6" xfId="4039" xr:uid="{34FF4406-6663-44B5-AE50-751E9E26B00B}"/>
    <cellStyle name="Comma 7 10 6 2" xfId="28412" xr:uid="{8C486330-190C-468F-9FE5-5BEF6018EA87}"/>
    <cellStyle name="Comma 7 10 6 3" xfId="28086" xr:uid="{2F5CF74A-A79E-4A5F-AF67-060DED76DFCD}"/>
    <cellStyle name="Comma 7 10 6 4" xfId="15712" xr:uid="{B7BF19FE-7CE1-4AD4-B8A1-3387AB57E8F2}"/>
    <cellStyle name="Comma 7 10 7" xfId="8787" xr:uid="{EE82E7A5-F868-4384-A430-494F44A3496C}"/>
    <cellStyle name="Comma 7 10 7 2" xfId="18456" xr:uid="{AB91995F-0365-40F3-B35D-7971DD00EF90}"/>
    <cellStyle name="Comma 7 10 8" xfId="11919" xr:uid="{B9004F25-6C14-4554-A110-58F06BAAEFF8}"/>
    <cellStyle name="Comma 7 10 8 2" xfId="21249" xr:uid="{C0164355-B7FE-42F4-9CAD-4AEEFCF6CDF8}"/>
    <cellStyle name="Comma 7 10 9" xfId="24162" xr:uid="{ABFCC4DF-31E7-46F4-BD8F-E4A875487312}"/>
    <cellStyle name="Comma 7 11" xfId="1431" xr:uid="{00000000-0005-0000-0000-0000BF050000}"/>
    <cellStyle name="Comma 7 11 2" xfId="1432" xr:uid="{00000000-0005-0000-0000-0000C0050000}"/>
    <cellStyle name="Comma 7 11 2 2" xfId="5571" xr:uid="{49D4EDA6-6723-4E6F-A4FD-2E7AF01E256D}"/>
    <cellStyle name="Comma 7 11 2 2 2" xfId="7310" xr:uid="{C013AD27-EDF5-44BE-B7FD-7BE523666969}"/>
    <cellStyle name="Comma 7 11 2 3" xfId="26413" xr:uid="{059AB4C9-8A3A-445B-B017-FC58D915E515}"/>
    <cellStyle name="Comma 7 11 3" xfId="1433" xr:uid="{00000000-0005-0000-0000-0000C1050000}"/>
    <cellStyle name="Comma 7 11 4" xfId="1434" xr:uid="{00000000-0005-0000-0000-0000C2050000}"/>
    <cellStyle name="Comma 7 11 5" xfId="4040" xr:uid="{E390A7B3-8B19-495F-95CA-273B85D65C3E}"/>
    <cellStyle name="Comma 7 11 5 2" xfId="7309" xr:uid="{404425B3-971C-4E0D-856F-B8905B8DD460}"/>
    <cellStyle name="Comma 7 11 5 2 2" xfId="15713" xr:uid="{849C9E48-1B10-4138-951C-9083998F3E7D}"/>
    <cellStyle name="Comma 7 11 6" xfId="6490" xr:uid="{3D4FC286-D787-412C-9913-2C8FDF003A5F}"/>
    <cellStyle name="Comma 7 11 6 2" xfId="18457" xr:uid="{5CD3D6BF-2E51-4FE0-A110-32704F51E106}"/>
    <cellStyle name="Comma 7 11 7" xfId="9273" xr:uid="{3692C7BF-ED46-4C9A-B25D-7BBCC5210168}"/>
    <cellStyle name="Comma 7 11 7 2" xfId="21250" xr:uid="{B8A9DD9E-52E8-49DD-9AED-AAF42CF61D4C}"/>
    <cellStyle name="Comma 7 11 8" xfId="26078" xr:uid="{291E9466-CD65-4963-A54E-B7F2A37F6B72}"/>
    <cellStyle name="Comma 7 11 9" xfId="14924" xr:uid="{B7842C6A-CDE6-4EA9-B9CC-6B8A49E29CCF}"/>
    <cellStyle name="Comma 7 12" xfId="1435" xr:uid="{00000000-0005-0000-0000-0000C3050000}"/>
    <cellStyle name="Comma 7 12 2" xfId="1436" xr:uid="{00000000-0005-0000-0000-0000C4050000}"/>
    <cellStyle name="Comma 7 12 2 2" xfId="4144" xr:uid="{8611A003-170C-4C65-AB39-70FC13260E1B}"/>
    <cellStyle name="Comma 7 12 2 2 2" xfId="7312" xr:uid="{0A7E275D-5556-4D54-9C16-D0DE7BCD2635}"/>
    <cellStyle name="Comma 7 12 2 2 2 2" xfId="19340" xr:uid="{2989D5F5-7900-46A1-A7AE-042657A7540D}"/>
    <cellStyle name="Comma 7 12 2 3" xfId="12457" xr:uid="{70BCD746-59EC-49CD-B073-1342474C5026}"/>
    <cellStyle name="Comma 7 12 2 3 2" xfId="22169" xr:uid="{7968B63B-BCD0-48D2-9836-3D00A8DAABB6}"/>
    <cellStyle name="Comma 7 12 2 4" xfId="16608" xr:uid="{D60A2863-2EF6-43A5-88A3-08FD6F599A13}"/>
    <cellStyle name="Comma 7 12 3" xfId="1437" xr:uid="{00000000-0005-0000-0000-0000C5050000}"/>
    <cellStyle name="Comma 7 12 4" xfId="7311" xr:uid="{5EEFEEC0-D80C-4D98-9502-70917B37FBE1}"/>
    <cellStyle name="Comma 7 12 5" xfId="6811" xr:uid="{2E034574-F952-44F6-8C30-B6096D8F9EEE}"/>
    <cellStyle name="Comma 7 12 6" xfId="9607" xr:uid="{AB4A52A9-E537-42E7-8EC0-C465BFD8B8CA}"/>
    <cellStyle name="Comma 7 13" xfId="1438" xr:uid="{00000000-0005-0000-0000-0000C6050000}"/>
    <cellStyle name="Comma 7 13 2" xfId="1439" xr:uid="{00000000-0005-0000-0000-0000C7050000}"/>
    <cellStyle name="Comma 7 13 2 2" xfId="4089" xr:uid="{E0A1D35B-0BEE-4B11-AA24-22ED7BCC1D50}"/>
    <cellStyle name="Comma 7 13 2 2 2" xfId="19100" xr:uid="{D3759FBA-E067-4ACD-8178-198B81AA2300}"/>
    <cellStyle name="Comma 7 13 2 2 3" xfId="30270" xr:uid="{BDAF7FD2-51C6-43A4-B615-E2DF70C1C3DF}"/>
    <cellStyle name="Comma 7 13 2 3" xfId="12328" xr:uid="{62E44509-E1CE-4577-BFC6-E287E958BBCC}"/>
    <cellStyle name="Comma 7 13 2 3 2" xfId="21901" xr:uid="{B57527E8-0785-4AD7-BE93-97D07015AD38}"/>
    <cellStyle name="Comma 7 13 2 4" xfId="27280" xr:uid="{0B5E48C3-84BB-42F6-BF63-EA5F056739CA}"/>
    <cellStyle name="Comma 7 13 2 5" xfId="27696" xr:uid="{F21F416D-79CE-4167-B67F-422EB6568609}"/>
    <cellStyle name="Comma 7 13 2 6" xfId="16345" xr:uid="{1D3868C4-AA6B-43FD-9BC4-68FCB7BA941E}"/>
    <cellStyle name="Comma 7 13 3" xfId="1440" xr:uid="{00000000-0005-0000-0000-0000C8050000}"/>
    <cellStyle name="Comma 7 13 4" xfId="7313" xr:uid="{E2A47062-F62D-47DF-9D46-B2BC03C5651A}"/>
    <cellStyle name="Comma 7 14" xfId="1441" xr:uid="{00000000-0005-0000-0000-0000C9050000}"/>
    <cellStyle name="Comma 7 14 2" xfId="5452" xr:uid="{0AB4F4C7-1918-4FED-8D5A-92E282DC3420}"/>
    <cellStyle name="Comma 7 14 2 2" xfId="7314" xr:uid="{949B89A2-4D90-4285-9AC1-7C2DF9A97291}"/>
    <cellStyle name="Comma 7 14 3" xfId="25914" xr:uid="{F35FE370-6FBB-4CB2-A887-02CD29D39D99}"/>
    <cellStyle name="Comma 7 15" xfId="1424" xr:uid="{00000000-0005-0000-0000-0000B8050000}"/>
    <cellStyle name="Comma 7 15 2" xfId="4458" xr:uid="{3230823C-2573-4885-9602-CCDF2F61F968}"/>
    <cellStyle name="Comma 7 15 2 2" xfId="20481" xr:uid="{1E832B0C-F872-4671-B871-5C459E4359D6}"/>
    <cellStyle name="Comma 7 15 2 3" xfId="30269" xr:uid="{300FF3FE-80F0-4294-99BC-8BA16C425A00}"/>
    <cellStyle name="Comma 7 15 3" xfId="13457" xr:uid="{71EC72F0-AAA6-494E-A94E-1E0EC4BCF36E}"/>
    <cellStyle name="Comma 7 15 3 2" xfId="23310" xr:uid="{986B6809-8E5F-41E4-9223-DF74C11DB09F}"/>
    <cellStyle name="Comma 7 15 4" xfId="26940" xr:uid="{AA70BD08-5513-4707-A2C7-53B1FC9F725C}"/>
    <cellStyle name="Comma 7 15 5" xfId="28272" xr:uid="{F307B1CD-5ADB-497B-A124-4359FD1AFD47}"/>
    <cellStyle name="Comma 7 15 6" xfId="17688" xr:uid="{71FFDDC8-1866-465E-9C4D-66C6E09C016D}"/>
    <cellStyle name="Comma 7 16" xfId="6986" xr:uid="{F1933D66-7639-4A6B-9A19-872A9ACD373F}"/>
    <cellStyle name="Comma 7 16 2" xfId="9784" xr:uid="{B530D04C-42F1-49D8-B427-582B2B388AF4}"/>
    <cellStyle name="Comma 7 16 3" xfId="28514" xr:uid="{AF6FACC1-896C-440F-B2D9-3E0A2AAA3624}"/>
    <cellStyle name="Comma 7 16 4" xfId="15711" xr:uid="{A5D4B040-ADDF-431E-A25A-5781715EE740}"/>
    <cellStyle name="Comma 7 17" xfId="5911" xr:uid="{17D041F4-95F4-4089-AC45-83B785186E34}"/>
    <cellStyle name="Comma 7 17 2" xfId="18455" xr:uid="{2E95EB9C-B93E-4808-856E-A424E52DEC9D}"/>
    <cellStyle name="Comma 7 18" xfId="8651" xr:uid="{D23270EF-1908-40FD-8A80-36B42999D04C}"/>
    <cellStyle name="Comma 7 18 2" xfId="21248" xr:uid="{74D73DB1-F7C1-4507-8335-3FE6E8A3CF1A}"/>
    <cellStyle name="Comma 7 19" xfId="25388" xr:uid="{3E134C11-F835-40EB-85D6-F11F26BC1BF6}"/>
    <cellStyle name="Comma 7 2" xfId="356" xr:uid="{00000000-0005-0000-0000-000063010000}"/>
    <cellStyle name="Comma 7 2 10" xfId="6987" xr:uid="{4D3EB8C6-E92C-45B7-BB68-37DBF24BF45E}"/>
    <cellStyle name="Comma 7 2 10 2" xfId="9785" xr:uid="{987B47BA-74D5-4495-B838-DDAC1D7AC675}"/>
    <cellStyle name="Comma 7 2 10 3" xfId="27554" xr:uid="{F4CE0DD0-F099-4759-ADA8-C3B149F4F7D5}"/>
    <cellStyle name="Comma 7 2 10 4" xfId="15714" xr:uid="{25030D52-7733-4150-AB48-6BF5770413AD}"/>
    <cellStyle name="Comma 7 2 11" xfId="6013" xr:uid="{7641C6D3-45B0-44CE-8B82-E52AE9A02117}"/>
    <cellStyle name="Comma 7 2 11 2" xfId="18458" xr:uid="{A993B157-913B-4FF8-9CBE-D3F1A6959340}"/>
    <cellStyle name="Comma 7 2 12" xfId="8788" xr:uid="{1083164D-F88C-4835-825F-29E0D7DD8EFD}"/>
    <cellStyle name="Comma 7 2 12 2" xfId="21251" xr:uid="{971E96A0-1004-48A5-9BDD-818A6A74B145}"/>
    <cellStyle name="Comma 7 2 13" xfId="25077" xr:uid="{158DB632-596F-40FB-825B-C23596C3F920}"/>
    <cellStyle name="Comma 7 2 14" xfId="13988" xr:uid="{3832B773-7468-4F7F-B18D-60A47FBBF0DE}"/>
    <cellStyle name="Comma 7 2 2" xfId="357" xr:uid="{00000000-0005-0000-0000-000064010000}"/>
    <cellStyle name="Comma 7 2 2 10" xfId="6014" xr:uid="{088479E2-5996-41DF-B100-22B42E019833}"/>
    <cellStyle name="Comma 7 2 2 10 2" xfId="18459" xr:uid="{F876C84B-F0CE-4062-A418-4CADE42001C5}"/>
    <cellStyle name="Comma 7 2 2 11" xfId="8789" xr:uid="{6830230A-6E31-470D-8EC6-F19C8541E001}"/>
    <cellStyle name="Comma 7 2 2 11 2" xfId="21252" xr:uid="{50CF51F0-4578-442F-9301-72D88B2189A2}"/>
    <cellStyle name="Comma 7 2 2 12" xfId="24805" xr:uid="{7CF1BDFE-633D-4EE1-A18B-E172085BFF95}"/>
    <cellStyle name="Comma 7 2 2 13" xfId="14048" xr:uid="{6B6C811A-CB66-468C-917E-728E73BFE36B}"/>
    <cellStyle name="Comma 7 2 2 2" xfId="358" xr:uid="{00000000-0005-0000-0000-000065010000}"/>
    <cellStyle name="Comma 7 2 2 2 10" xfId="8790" xr:uid="{8B9042EB-CDF6-4327-BEAD-187DE99E49E6}"/>
    <cellStyle name="Comma 7 2 2 2 10 2" xfId="21253" xr:uid="{3BDA63D0-8E2D-4044-BF75-80F3688BFB35}"/>
    <cellStyle name="Comma 7 2 2 2 11" xfId="26509" xr:uid="{C6B1A928-EAB7-4CDE-AED2-88D174DD5F92}"/>
    <cellStyle name="Comma 7 2 2 2 12" xfId="14084" xr:uid="{EB16B632-BB69-463C-B397-1B49286C0703}"/>
    <cellStyle name="Comma 7 2 2 2 2" xfId="1445" xr:uid="{00000000-0005-0000-0000-0000CD050000}"/>
    <cellStyle name="Comma 7 2 2 2 2 2" xfId="1446" xr:uid="{00000000-0005-0000-0000-0000CE050000}"/>
    <cellStyle name="Comma 7 2 2 2 2 2 2" xfId="4303" xr:uid="{9AA778CA-5ACE-448F-9E7E-3192FD3AFCFD}"/>
    <cellStyle name="Comma 7 2 2 2 2 2 2 2" xfId="7316" xr:uid="{532BE34B-E1BD-4CBC-AFE0-D18DE7208D0A}"/>
    <cellStyle name="Comma 7 2 2 2 2 2 2 3" xfId="27367" xr:uid="{E0A98FAC-4CF0-4DA7-9D9F-59DE99B1E447}"/>
    <cellStyle name="Comma 7 2 2 2 2 2 2 4" xfId="17132" xr:uid="{7B501255-0204-4B0B-BAC4-0D86FE7B0A5A}"/>
    <cellStyle name="Comma 7 2 2 2 2 2 3" xfId="11620" xr:uid="{206B54C4-B3BD-449F-8E4B-4D99BE9855F7}"/>
    <cellStyle name="Comma 7 2 2 2 2 2 3 2" xfId="19915" xr:uid="{6363A587-791A-4B52-B96E-48004302629D}"/>
    <cellStyle name="Comma 7 2 2 2 2 2 3 3" xfId="30273" xr:uid="{2F5FDDB6-19B4-40B8-820D-523ACEE11730}"/>
    <cellStyle name="Comma 7 2 2 2 2 2 4" xfId="12931" xr:uid="{828582CA-BF01-432D-A46B-0078DBF4B3C1}"/>
    <cellStyle name="Comma 7 2 2 2 2 2 4 2" xfId="22744" xr:uid="{7485B5BC-FAD2-44B3-88AD-21D147AE4B95}"/>
    <cellStyle name="Comma 7 2 2 2 2 2 5" xfId="26003" xr:uid="{E92A867A-338D-49D8-BB09-33146A6B30A4}"/>
    <cellStyle name="Comma 7 2 2 2 2 2 6" xfId="28059" xr:uid="{347FE356-869B-4826-A65D-FB5F305898AA}"/>
    <cellStyle name="Comma 7 2 2 2 2 2 7" xfId="15098" xr:uid="{CEFDE16B-A25F-45A4-9E4E-D05F5A2505FD}"/>
    <cellStyle name="Comma 7 2 2 2 2 3" xfId="1447" xr:uid="{00000000-0005-0000-0000-0000CF050000}"/>
    <cellStyle name="Comma 7 2 2 2 2 3 2" xfId="4211" xr:uid="{23AC4FB2-A2D5-4CBE-8729-B785AC2091A6}"/>
    <cellStyle name="Comma 7 2 2 2 2 3 2 2" xfId="28869" xr:uid="{9F496700-182A-42D9-8A61-8330E528D9BD}"/>
    <cellStyle name="Comma 7 2 2 2 2 3 2 3" xfId="28771" xr:uid="{BE7BFCED-EA58-43A7-9B66-0AE4E6D24789}"/>
    <cellStyle name="Comma 7 2 2 2 2 3 2 4" xfId="19584" xr:uid="{DD0B419C-BB06-457A-8F41-CDFAEFBA135B}"/>
    <cellStyle name="Comma 7 2 2 2 2 3 3" xfId="12694" xr:uid="{6902DBF5-B4B7-4835-826B-9F8C8CFC719A}"/>
    <cellStyle name="Comma 7 2 2 2 2 3 3 2" xfId="22413" xr:uid="{C1FFD72A-B693-4DB2-B06E-2308E6F0EF7A}"/>
    <cellStyle name="Comma 7 2 2 2 2 3 4" xfId="25836" xr:uid="{0F5F51E9-9E65-4223-8DD7-5B13FD938A05}"/>
    <cellStyle name="Comma 7 2 2 2 2 3 5" xfId="16845" xr:uid="{EFA7F3E2-01F8-4F2B-A34E-1839EDDE9556}"/>
    <cellStyle name="Comma 7 2 2 2 2 4" xfId="1448" xr:uid="{00000000-0005-0000-0000-0000D0050000}"/>
    <cellStyle name="Comma 7 2 2 2 2 4 2" xfId="27151" xr:uid="{B78E6DD4-B406-4E2A-9CCA-C53DAA342FE0}"/>
    <cellStyle name="Comma 7 2 2 2 2 4 3" xfId="27489" xr:uid="{A3F21DC1-66A0-41AB-B5AF-5D2480A16A15}"/>
    <cellStyle name="Comma 7 2 2 2 2 5" xfId="4849" xr:uid="{F81E3AAA-46D5-4275-9040-945413576277}"/>
    <cellStyle name="Comma 7 2 2 2 2 5 2" xfId="7315" xr:uid="{E9EEAA4B-6543-4EAC-A0C9-93F27531BCEE}"/>
    <cellStyle name="Comma 7 2 2 2 2 5 2 2" xfId="20816" xr:uid="{7EBBF882-17AC-4C26-9098-A6EDD6D34748}"/>
    <cellStyle name="Comma 7 2 2 2 2 5 2 3" xfId="11762" xr:uid="{D109B0E5-4C8E-4E5A-80CA-7E72922FEDE8}"/>
    <cellStyle name="Comma 7 2 2 2 2 5 3" xfId="13708" xr:uid="{05F2E875-6846-4CF5-9143-C0566556ACE1}"/>
    <cellStyle name="Comma 7 2 2 2 2 5 3 2" xfId="23645" xr:uid="{19CE93C4-16CE-4061-8438-7C9F32B51283}"/>
    <cellStyle name="Comma 7 2 2 2 2 5 4" xfId="29349" xr:uid="{6C38B9C0-BB6B-4A7C-8F44-5169C71A0460}"/>
    <cellStyle name="Comma 7 2 2 2 2 5 5" xfId="28138" xr:uid="{BEE9FBE5-FC0C-4858-9EBA-550148068A2D}"/>
    <cellStyle name="Comma 7 2 2 2 2 5 6" xfId="18023" xr:uid="{442F49B3-CDBC-47E8-AAEF-1AC4E4A98892}"/>
    <cellStyle name="Comma 7 2 2 2 2 6" xfId="5971" xr:uid="{DAE10FCD-5916-4A2A-A0B2-42D528F2CE58}"/>
    <cellStyle name="Comma 7 2 2 2 2 6 2" xfId="11473" xr:uid="{660A2345-3498-461E-B445-F4E1E04F6CA8}"/>
    <cellStyle name="Comma 7 2 2 2 2 7" xfId="8729" xr:uid="{9286300B-8BFB-4F8D-91DC-0A59665E1DCB}"/>
    <cellStyle name="Comma 7 2 2 2 2 8" xfId="14650" xr:uid="{5D85436D-ACFA-4166-BB4B-95B19B0E0185}"/>
    <cellStyle name="Comma 7 2 2 2 3" xfId="1449" xr:uid="{00000000-0005-0000-0000-0000D1050000}"/>
    <cellStyle name="Comma 7 2 2 2 3 2" xfId="1450" xr:uid="{00000000-0005-0000-0000-0000D2050000}"/>
    <cellStyle name="Comma 7 2 2 2 3 2 2" xfId="4304" xr:uid="{C40E2B2A-F9DF-4FBD-AD28-26B7A723CA33}"/>
    <cellStyle name="Comma 7 2 2 2 3 2 2 2" xfId="7318" xr:uid="{97ECC2EC-0401-4608-9C8B-FFC49AD0E7A1}"/>
    <cellStyle name="Comma 7 2 2 2 3 2 2 2 2" xfId="29415" xr:uid="{2B18C56F-0669-47B1-9536-F086641BABF1}"/>
    <cellStyle name="Comma 7 2 2 2 3 2 2 3" xfId="27377" xr:uid="{F4079E91-040E-4277-B6A0-3C735E7A8AB5}"/>
    <cellStyle name="Comma 7 2 2 2 3 2 2 4" xfId="19916" xr:uid="{60ED69EF-B177-4E9F-B2CA-67F7BF94DCFB}"/>
    <cellStyle name="Comma 7 2 2 2 3 2 3" xfId="12932" xr:uid="{42C6E239-9FF0-40BB-8F42-F60D1B5D63C7}"/>
    <cellStyle name="Comma 7 2 2 2 3 2 3 2" xfId="22745" xr:uid="{69E8AF8B-711B-4EEC-99F1-75D4D3913BE4}"/>
    <cellStyle name="Comma 7 2 2 2 3 2 4" xfId="26765" xr:uid="{81E7941D-8828-4C48-A26B-B390BDDFAFAF}"/>
    <cellStyle name="Comma 7 2 2 2 3 2 5" xfId="17133" xr:uid="{0E1F2BD6-001B-4118-9329-72ED9DED8D77}"/>
    <cellStyle name="Comma 7 2 2 2 3 3" xfId="1451" xr:uid="{00000000-0005-0000-0000-0000D3050000}"/>
    <cellStyle name="Comma 7 2 2 2 3 4" xfId="4994" xr:uid="{3BAFD9EC-995C-448E-ACF4-64D16498726D}"/>
    <cellStyle name="Comma 7 2 2 2 3 4 2" xfId="7317" xr:uid="{C9A153C3-999E-43DA-B262-4AB30C8AA1E7}"/>
    <cellStyle name="Comma 7 2 2 2 3 4 2 2" xfId="20961" xr:uid="{5D8E0FFA-8452-476D-B438-CD2AE997819A}"/>
    <cellStyle name="Comma 7 2 2 2 3 4 2 3" xfId="11797" xr:uid="{1F996886-889D-49C9-9B10-3FCA48EE697E}"/>
    <cellStyle name="Comma 7 2 2 2 3 4 3" xfId="13853" xr:uid="{BC68A181-96D6-4E59-BF96-158E729349D2}"/>
    <cellStyle name="Comma 7 2 2 2 3 4 3 2" xfId="23790" xr:uid="{74994D9A-12C6-436F-BA46-10B55A7B1C4F}"/>
    <cellStyle name="Comma 7 2 2 2 3 4 4" xfId="18168" xr:uid="{961C9E5A-D61E-4604-A422-629BB916F8C2}"/>
    <cellStyle name="Comma 7 2 2 2 3 5" xfId="6492" xr:uid="{8AEF72E6-DBB4-4559-B190-5931CEAD47F4}"/>
    <cellStyle name="Comma 7 2 2 2 3 5 2" xfId="11474" xr:uid="{1E299CA7-113F-4E5D-BF8A-4FE52F0D7B15}"/>
    <cellStyle name="Comma 7 2 2 2 3 6" xfId="9276" xr:uid="{F20EAAEA-2A07-4897-80F5-7D844B90D956}"/>
    <cellStyle name="Comma 7 2 2 2 3 7" xfId="15099" xr:uid="{1C791BDF-3741-4476-A4A7-F5E2A7EA627A}"/>
    <cellStyle name="Comma 7 2 2 2 4" xfId="1452" xr:uid="{00000000-0005-0000-0000-0000D4050000}"/>
    <cellStyle name="Comma 7 2 2 2 4 2" xfId="1453" xr:uid="{00000000-0005-0000-0000-0000D5050000}"/>
    <cellStyle name="Comma 7 2 2 2 4 2 2" xfId="4302" xr:uid="{EAB1AF5D-6C83-4C6D-9003-DCC60E0AC08D}"/>
    <cellStyle name="Comma 7 2 2 2 4 2 2 2" xfId="29414" xr:uid="{39A2FE3C-6FCB-458B-879D-08EA6C961ACA}"/>
    <cellStyle name="Comma 7 2 2 2 4 2 2 3" xfId="27042" xr:uid="{EB62B32D-BAC3-415E-A9C3-BACFC2DC6311}"/>
    <cellStyle name="Comma 7 2 2 2 4 2 2 4" xfId="19914" xr:uid="{74D65381-5658-4483-8F05-9D98EC5B1189}"/>
    <cellStyle name="Comma 7 2 2 2 4 2 3" xfId="12930" xr:uid="{51E205D7-757A-457F-A5D4-28DA255B1D2F}"/>
    <cellStyle name="Comma 7 2 2 2 4 2 3 2" xfId="22743" xr:uid="{71F309C3-6A78-4828-A95E-F6A298D5E6F3}"/>
    <cellStyle name="Comma 7 2 2 2 4 2 4" xfId="28382" xr:uid="{19C73F03-2075-4134-9F3F-EBCB37594AA6}"/>
    <cellStyle name="Comma 7 2 2 2 4 2 5" xfId="17131" xr:uid="{26609386-1061-45D9-81A6-264603C814D2}"/>
    <cellStyle name="Comma 7 2 2 2 4 3" xfId="1454" xr:uid="{00000000-0005-0000-0000-0000D6050000}"/>
    <cellStyle name="Comma 7 2 2 2 4 4" xfId="7319" xr:uid="{5C01DB9F-5FDB-406F-A3BD-85E80504F992}"/>
    <cellStyle name="Comma 7 2 2 2 4 5" xfId="26330" xr:uid="{DCC62BAC-EF9A-4C6F-AC16-CA82394B4679}"/>
    <cellStyle name="Comma 7 2 2 2 4 6" xfId="15097" xr:uid="{C4ABC6D6-23C3-4065-BBDD-42D215890302}"/>
    <cellStyle name="Comma 7 2 2 2 5" xfId="1455" xr:uid="{00000000-0005-0000-0000-0000D7050000}"/>
    <cellStyle name="Comma 7 2 2 2 5 2" xfId="4188" xr:uid="{4813EED8-DA44-4712-9ECB-8351083BB7DC}"/>
    <cellStyle name="Comma 7 2 2 2 5 2 2" xfId="7320" xr:uid="{55C4F72E-1A78-485D-908A-7F8DB6AB5488}"/>
    <cellStyle name="Comma 7 2 2 2 5 2 2 2" xfId="29215" xr:uid="{7EA575FB-1F8F-4B14-B685-53999E75948B}"/>
    <cellStyle name="Comma 7 2 2 2 5 2 3" xfId="27837" xr:uid="{8F64655E-AEBB-46CA-9139-6AA733E2C884}"/>
    <cellStyle name="Comma 7 2 2 2 5 2 4" xfId="16817" xr:uid="{7E182A4E-53FB-426E-BDF9-7C92BDAAB2AE}"/>
    <cellStyle name="Comma 7 2 2 2 5 3" xfId="11566" xr:uid="{98085E25-B678-4209-A39C-84439C6ABD13}"/>
    <cellStyle name="Comma 7 2 2 2 5 3 2" xfId="19554" xr:uid="{AA8BBB03-FA99-4524-ACCB-FE3EFC0D8529}"/>
    <cellStyle name="Comma 7 2 2 2 5 4" xfId="12666" xr:uid="{281E3B84-1D5E-4A9B-88A3-5B12F910D184}"/>
    <cellStyle name="Comma 7 2 2 2 5 4 2" xfId="22383" xr:uid="{14E18FB4-F34E-408A-8B5A-923CC8074790}"/>
    <cellStyle name="Comma 7 2 2 2 5 5" xfId="24903" xr:uid="{BCF7917E-338B-493A-AF20-8C04B6644918}"/>
    <cellStyle name="Comma 7 2 2 2 5 6" xfId="14609" xr:uid="{43DDAB7A-4C53-447F-99ED-C6CD761B863E}"/>
    <cellStyle name="Comma 7 2 2 2 6" xfId="1456" xr:uid="{00000000-0005-0000-0000-0000D8050000}"/>
    <cellStyle name="Comma 7 2 2 2 6 2" xfId="4122" xr:uid="{D79AAE28-AA6F-43CF-83F9-2579D1BD5083}"/>
    <cellStyle name="Comma 7 2 2 2 6 2 2" xfId="19215" xr:uid="{AA8071BE-E7FA-49DE-AC76-E63AB092F4FB}"/>
    <cellStyle name="Comma 7 2 2 2 6 3" xfId="12379" xr:uid="{4106669B-B68E-4CD7-8470-D9DCDD8B27C7}"/>
    <cellStyle name="Comma 7 2 2 2 6 3 2" xfId="22020" xr:uid="{776C8079-3442-48DD-88A4-DBB0DA1E9574}"/>
    <cellStyle name="Comma 7 2 2 2 6 4" xfId="25486" xr:uid="{AE519C08-AB55-49BC-BA8E-AF8C9277AC75}"/>
    <cellStyle name="Comma 7 2 2 2 6 5" xfId="28123" xr:uid="{6F4D968F-1C25-4302-A633-35DC427180B6}"/>
    <cellStyle name="Comma 7 2 2 2 6 6" xfId="16464" xr:uid="{7672A326-E04F-42AE-9088-ECAFD57C2E0B}"/>
    <cellStyle name="Comma 7 2 2 2 7" xfId="1444" xr:uid="{00000000-0005-0000-0000-0000CC050000}"/>
    <cellStyle name="Comma 7 2 2 2 7 2" xfId="4413" xr:uid="{7440F50A-83A0-4CE2-B29D-6DA3E2443B44}"/>
    <cellStyle name="Comma 7 2 2 2 7 2 2" xfId="20436" xr:uid="{3C1C2C60-FA2B-4CB9-AA71-2DEE3697FB82}"/>
    <cellStyle name="Comma 7 2 2 2 7 3" xfId="13414" xr:uid="{6D062EAC-7DD4-4523-BCD1-49545837E949}"/>
    <cellStyle name="Comma 7 2 2 2 7 3 2" xfId="23265" xr:uid="{772F3F35-C256-4F6A-BE96-C8D32C98200E}"/>
    <cellStyle name="Comma 7 2 2 2 7 4" xfId="27760" xr:uid="{4E434087-559E-4355-8BD3-858B666EF543}"/>
    <cellStyle name="Comma 7 2 2 2 7 5" xfId="28049" xr:uid="{6AD5730E-9BF9-46FA-B21B-AFECCED635D7}"/>
    <cellStyle name="Comma 7 2 2 2 7 6" xfId="17643" xr:uid="{4A3A7205-4C62-482F-A3E0-878ED2391344}"/>
    <cellStyle name="Comma 7 2 2 2 8" xfId="6989" xr:uid="{41FF814F-3509-4EF3-B0A9-5BA1DC02430E}"/>
    <cellStyle name="Comma 7 2 2 2 8 2" xfId="9787" xr:uid="{F14A981B-8DFC-41C7-A310-5C9BF190B04D}"/>
    <cellStyle name="Comma 7 2 2 2 9" xfId="6015" xr:uid="{A6E0144D-6403-4224-A3EC-2662C8869BD3}"/>
    <cellStyle name="Comma 7 2 2 2 9 2" xfId="18460" xr:uid="{862D39CC-7700-43A0-98DA-FB538A118DE5}"/>
    <cellStyle name="Comma 7 2 2 3" xfId="1457" xr:uid="{00000000-0005-0000-0000-0000D9050000}"/>
    <cellStyle name="Comma 7 2 2 3 10" xfId="14242" xr:uid="{8F3A9F4D-4113-4E2C-BA3D-6F9CE397FCB1}"/>
    <cellStyle name="Comma 7 2 2 3 2" xfId="1458" xr:uid="{00000000-0005-0000-0000-0000DA050000}"/>
    <cellStyle name="Comma 7 2 2 3 2 2" xfId="1459" xr:uid="{00000000-0005-0000-0000-0000DB050000}"/>
    <cellStyle name="Comma 7 2 2 3 2 2 2" xfId="4305" xr:uid="{CDC024BB-A975-4606-B3AF-F8D6D217489B}"/>
    <cellStyle name="Comma 7 2 2 3 2 2 2 2" xfId="29416" xr:uid="{DF3CED10-42CD-4481-BA9C-6EAC82FCC134}"/>
    <cellStyle name="Comma 7 2 2 3 2 2 2 3" xfId="27221" xr:uid="{C60D8078-24CE-43F1-A7B3-870F1F3D50ED}"/>
    <cellStyle name="Comma 7 2 2 3 2 2 2 4" xfId="19917" xr:uid="{E809B635-CA5F-4BF4-BB1F-A4F9C51B5BF5}"/>
    <cellStyle name="Comma 7 2 2 3 2 2 3" xfId="12933" xr:uid="{74F82FB4-139A-4734-8C06-21F906369476}"/>
    <cellStyle name="Comma 7 2 2 3 2 2 3 2" xfId="22746" xr:uid="{C9F49DDE-96A6-4782-BD04-A59CBCDCAA70}"/>
    <cellStyle name="Comma 7 2 2 3 2 2 4" xfId="26792" xr:uid="{0CDCC839-6D0D-44C4-8387-B340A654F868}"/>
    <cellStyle name="Comma 7 2 2 3 2 2 5" xfId="17134" xr:uid="{1279339B-34FF-45D7-A2F4-1C5AA9A228FD}"/>
    <cellStyle name="Comma 7 2 2 3 2 3" xfId="1460" xr:uid="{00000000-0005-0000-0000-0000DC050000}"/>
    <cellStyle name="Comma 7 2 2 3 2 4" xfId="7322" xr:uid="{9F0DB9E0-E0D0-40E8-87F9-65E988996EB0}"/>
    <cellStyle name="Comma 7 2 2 3 2 5" xfId="26266" xr:uid="{687077D4-0EFD-4ABC-B7BD-EC5511AFEA3A}"/>
    <cellStyle name="Comma 7 2 2 3 2 6" xfId="15100" xr:uid="{56F35CE2-8436-4F31-B6E5-9185040E598A}"/>
    <cellStyle name="Comma 7 2 2 3 3" xfId="1461" xr:uid="{00000000-0005-0000-0000-0000DD050000}"/>
    <cellStyle name="Comma 7 2 2 3 3 2" xfId="1462" xr:uid="{00000000-0005-0000-0000-0000DE050000}"/>
    <cellStyle name="Comma 7 2 2 3 3 2 2" xfId="4210" xr:uid="{466E59C8-22A8-4E40-86F9-11F363321663}"/>
    <cellStyle name="Comma 7 2 2 3 3 2 2 2" xfId="19583" xr:uid="{41B67759-0C2E-495E-A9A1-4640DA404B0D}"/>
    <cellStyle name="Comma 7 2 2 3 3 2 3" xfId="12693" xr:uid="{174C0C91-19BE-4891-AB88-D9AE92197FD5}"/>
    <cellStyle name="Comma 7 2 2 3 3 2 3 2" xfId="22412" xr:uid="{FF978301-ADF7-4C76-9707-2566D7E411B7}"/>
    <cellStyle name="Comma 7 2 2 3 3 2 4" xfId="16844" xr:uid="{93E680C8-024B-4218-989E-AF927F215E21}"/>
    <cellStyle name="Comma 7 2 2 3 3 3" xfId="1463" xr:uid="{00000000-0005-0000-0000-0000DF050000}"/>
    <cellStyle name="Comma 7 2 2 3 3 4" xfId="11475" xr:uid="{DF99DB6C-713F-46F4-8F30-C75426E3BAE5}"/>
    <cellStyle name="Comma 7 2 2 3 3 5" xfId="25014" xr:uid="{6B3C182E-12F5-4353-B135-0527644D87EC}"/>
    <cellStyle name="Comma 7 2 2 3 3 6" xfId="14649" xr:uid="{5D6B4F04-8D52-444C-ABA5-56B14952A53C}"/>
    <cellStyle name="Comma 7 2 2 3 4" xfId="1464" xr:uid="{00000000-0005-0000-0000-0000E0050000}"/>
    <cellStyle name="Comma 7 2 2 3 4 2" xfId="5221" xr:uid="{0E28DE7B-7230-4AF7-8FFF-EF09EAED467B}"/>
    <cellStyle name="Comma 7 2 2 3 4 2 2" xfId="11882" xr:uid="{55D9B2BD-CBC3-4454-97F3-E95A75730EB1}"/>
    <cellStyle name="Comma 7 2 2 3 4 2 2 2" xfId="21187" xr:uid="{828E5F7B-2CF6-4071-8350-6EB2B0BDD3D9}"/>
    <cellStyle name="Comma 7 2 2 3 4 2 3" xfId="13937" xr:uid="{B90FC09C-252C-4646-9208-00645F143F98}"/>
    <cellStyle name="Comma 7 2 2 3 4 2 3 2" xfId="24016" xr:uid="{FAD92201-5A51-4731-B419-203D2816BF87}"/>
    <cellStyle name="Comma 7 2 2 3 4 2 4" xfId="28578" xr:uid="{9EEDDB22-C5A2-44C4-A42E-AE0B4816D1E9}"/>
    <cellStyle name="Comma 7 2 2 3 4 2 5" xfId="28305" xr:uid="{E0F96143-FC71-4638-97AF-3E31AA871D37}"/>
    <cellStyle name="Comma 7 2 2 3 4 2 6" xfId="18394" xr:uid="{AEDCEE5D-0DAB-4BA9-A32F-23A2143A2FC1}"/>
    <cellStyle name="Comma 7 2 2 3 4 3" xfId="24734" xr:uid="{0615838C-9130-40CE-8E9D-47CD239DB74D}"/>
    <cellStyle name="Comma 7 2 2 3 5" xfId="4715" xr:uid="{D8357213-6A3D-4F2D-88AA-3F20553E1490}"/>
    <cellStyle name="Comma 7 2 2 3 5 2" xfId="7321" xr:uid="{2BB92C21-742B-456D-8AED-4F4FF447F43A}"/>
    <cellStyle name="Comma 7 2 2 3 5 2 2" xfId="29613" xr:uid="{EB818E51-5069-4AE2-8F81-8B0EDA3A1047}"/>
    <cellStyle name="Comma 7 2 2 3 5 2 3" xfId="28199" xr:uid="{10F84ECC-AF6D-44DA-9ECE-6F54BDC52B57}"/>
    <cellStyle name="Comma 7 2 2 3 5 2 4" xfId="20682" xr:uid="{216C41B9-0EAD-4C96-8642-1ED13BB7DC37}"/>
    <cellStyle name="Comma 7 2 2 3 5 2 5" xfId="11736" xr:uid="{755A31D2-4C8F-4F7C-B3DF-B0564EB5AF9F}"/>
    <cellStyle name="Comma 7 2 2 3 5 3" xfId="13609" xr:uid="{B13662F4-D7A8-4143-8BFB-400D7953EE97}"/>
    <cellStyle name="Comma 7 2 2 3 5 3 2" xfId="23511" xr:uid="{0ED3FEF0-875B-470E-8F3F-7B5EC3D23417}"/>
    <cellStyle name="Comma 7 2 2 3 5 4" xfId="27770" xr:uid="{6598D955-CC3D-478C-9D09-62065DCB4C42}"/>
    <cellStyle name="Comma 7 2 2 3 5 5" xfId="17889" xr:uid="{0016AC40-3CC3-4298-B929-C68F8D34830E}"/>
    <cellStyle name="Comma 7 2 2 3 6" xfId="4041" xr:uid="{03A08370-8A16-499E-888D-EE898E96E7FD}"/>
    <cellStyle name="Comma 7 2 2 3 6 2" xfId="27022" xr:uid="{67EE95EE-2A3D-4188-862E-B180A553EE0D}"/>
    <cellStyle name="Comma 7 2 2 3 6 3" xfId="29195" xr:uid="{797EFF8A-FE9F-4ABD-B0F3-C360AB805DC8}"/>
    <cellStyle name="Comma 7 2 2 3 6 4" xfId="15716" xr:uid="{1E4E4C96-8943-41BA-AB42-6CB1E1E74A83}"/>
    <cellStyle name="Comma 7 2 2 3 7" xfId="8728" xr:uid="{019D252E-208D-4C5C-B09C-EB67453F2D39}"/>
    <cellStyle name="Comma 7 2 2 3 7 2" xfId="27356" xr:uid="{111C66D3-2B24-4E61-856F-BE55B68236F2}"/>
    <cellStyle name="Comma 7 2 2 3 7 3" xfId="26999" xr:uid="{E7EEA7FC-4B60-46B8-BFD6-2B2B647DE1D4}"/>
    <cellStyle name="Comma 7 2 2 3 7 4" xfId="18461" xr:uid="{2B86AEA2-5C5A-48DF-A92C-6F6624993D39}"/>
    <cellStyle name="Comma 7 2 2 3 8" xfId="11920" xr:uid="{27FC2B6C-0BC1-48E2-B8EB-296BD88EB55F}"/>
    <cellStyle name="Comma 7 2 2 3 8 2" xfId="21254" xr:uid="{CBFEE47C-B574-4E25-8108-BD6925ADA819}"/>
    <cellStyle name="Comma 7 2 2 3 9" xfId="25423" xr:uid="{4161560A-D8AD-4767-88ED-1CAFA34CE705}"/>
    <cellStyle name="Comma 7 2 2 4" xfId="1465" xr:uid="{00000000-0005-0000-0000-0000E1050000}"/>
    <cellStyle name="Comma 7 2 2 4 2" xfId="1466" xr:uid="{00000000-0005-0000-0000-0000E2050000}"/>
    <cellStyle name="Comma 7 2 2 4 2 2" xfId="4306" xr:uid="{DAF59FD4-3E31-48F8-BFB9-5FCDACA49964}"/>
    <cellStyle name="Comma 7 2 2 4 2 2 2" xfId="7324" xr:uid="{A01A41A7-C7F1-4873-AF3A-F8847ED720BD}"/>
    <cellStyle name="Comma 7 2 2 4 2 2 2 2" xfId="29417" xr:uid="{DB92B435-70E2-48A6-94B3-97BCF5CECCE9}"/>
    <cellStyle name="Comma 7 2 2 4 2 2 3" xfId="27463" xr:uid="{15224C0B-0273-4598-AE2B-254B48A9DAFF}"/>
    <cellStyle name="Comma 7 2 2 4 2 2 4" xfId="19918" xr:uid="{449DE405-372F-4EE3-8975-AA21EFA4EB02}"/>
    <cellStyle name="Comma 7 2 2 4 2 3" xfId="12934" xr:uid="{682EE453-8E2B-4215-98DA-053BF290F7E3}"/>
    <cellStyle name="Comma 7 2 2 4 2 3 2" xfId="22747" xr:uid="{FAD5F227-FF85-4CC4-BD42-5EB3E3879DED}"/>
    <cellStyle name="Comma 7 2 2 4 2 4" xfId="26722" xr:uid="{C993E6A8-6F97-4F21-9FBE-BF9315D015AD}"/>
    <cellStyle name="Comma 7 2 2 4 2 5" xfId="17135" xr:uid="{8036D575-F7ED-4AE2-9566-11661969D7D7}"/>
    <cellStyle name="Comma 7 2 2 4 3" xfId="1467" xr:uid="{00000000-0005-0000-0000-0000E3050000}"/>
    <cellStyle name="Comma 7 2 2 4 4" xfId="4995" xr:uid="{B08D9D50-6421-4646-9BE0-6F35777FE8A4}"/>
    <cellStyle name="Comma 7 2 2 4 4 2" xfId="7323" xr:uid="{014C39DF-F370-40AE-870A-761DA9CA96D7}"/>
    <cellStyle name="Comma 7 2 2 4 4 2 2" xfId="20962" xr:uid="{67FB4C44-6BB3-4AEA-A09C-280A5E38DCF1}"/>
    <cellStyle name="Comma 7 2 2 4 4 2 3" xfId="11798" xr:uid="{D209132D-BD8A-4634-B607-8DA7F596B336}"/>
    <cellStyle name="Comma 7 2 2 4 4 3" xfId="13854" xr:uid="{B2B520C8-D18D-49F6-A1D0-6C8B71C67B0A}"/>
    <cellStyle name="Comma 7 2 2 4 4 3 2" xfId="23791" xr:uid="{E0B19AB0-3AD4-4049-9821-ED636C5AF3F0}"/>
    <cellStyle name="Comma 7 2 2 4 4 4" xfId="28406" xr:uid="{D0CB7C42-BC2F-45BE-8A0D-6E075E17BFF1}"/>
    <cellStyle name="Comma 7 2 2 4 4 5" xfId="27093" xr:uid="{A5D03A34-FAA4-499E-A61E-71DFC5020026}"/>
    <cellStyle name="Comma 7 2 2 4 4 6" xfId="18169" xr:uid="{CED18203-832B-4CE4-9B01-7D7A888E03DD}"/>
    <cellStyle name="Comma 7 2 2 4 5" xfId="6491" xr:uid="{8DFDB7CE-C686-4187-A1D4-14E9D0B22260}"/>
    <cellStyle name="Comma 7 2 2 4 5 2" xfId="11476" xr:uid="{ECEE5B77-0573-438F-9255-C5DB1A9A4D8E}"/>
    <cellStyle name="Comma 7 2 2 4 6" xfId="9275" xr:uid="{86C2B660-FA2C-4610-880C-730219FD30CC}"/>
    <cellStyle name="Comma 7 2 2 4 7" xfId="15101" xr:uid="{649B2E37-0388-49B1-A116-AA885037EDFB}"/>
    <cellStyle name="Comma 7 2 2 5" xfId="1468" xr:uid="{00000000-0005-0000-0000-0000E4050000}"/>
    <cellStyle name="Comma 7 2 2 5 2" xfId="1469" xr:uid="{00000000-0005-0000-0000-0000E5050000}"/>
    <cellStyle name="Comma 7 2 2 5 2 2" xfId="4243" xr:uid="{DA34F396-C56B-4118-9419-EA8DDA2BCC0F}"/>
    <cellStyle name="Comma 7 2 2 5 2 2 2" xfId="7326" xr:uid="{C726D01F-2C63-4470-B772-A5193F957332}"/>
    <cellStyle name="Comma 7 2 2 5 2 2 2 2" xfId="27632" xr:uid="{10B3CDCB-E358-4DBC-898C-30477C8A560E}"/>
    <cellStyle name="Comma 7 2 2 5 2 2 3" xfId="27061" xr:uid="{9E4129F9-C719-4DC4-8337-C95EBCE8D27C}"/>
    <cellStyle name="Comma 7 2 2 5 2 2 4" xfId="19773" xr:uid="{20EC0900-CF8D-40E7-B3EA-C1638BC995B2}"/>
    <cellStyle name="Comma 7 2 2 5 2 3" xfId="12867" xr:uid="{49506975-D88F-498E-9409-564611C4E153}"/>
    <cellStyle name="Comma 7 2 2 5 2 3 2" xfId="22602" xr:uid="{F5E7CD4F-4018-4E9E-9295-2528471AEB2A}"/>
    <cellStyle name="Comma 7 2 2 5 2 4" xfId="28695" xr:uid="{56331587-42C1-4FB1-B6F6-427821BE1336}"/>
    <cellStyle name="Comma 7 2 2 5 2 5" xfId="17018" xr:uid="{214FB31C-2FCA-453B-87A8-BB382589E87C}"/>
    <cellStyle name="Comma 7 2 2 5 3" xfId="1470" xr:uid="{00000000-0005-0000-0000-0000E6050000}"/>
    <cellStyle name="Comma 7 2 2 5 4" xfId="7325" xr:uid="{EDFB014C-CE4C-4532-A756-5140206D59D3}"/>
    <cellStyle name="Comma 7 2 2 5 5" xfId="6952" xr:uid="{CCAB9782-5B49-4FC2-9CD7-477E9D350F0C}"/>
    <cellStyle name="Comma 7 2 2 5 6" xfId="9748" xr:uid="{A9B07BFD-B50A-4A8C-9D8E-89A15A99E240}"/>
    <cellStyle name="Comma 7 2 2 6" xfId="1471" xr:uid="{00000000-0005-0000-0000-0000E7050000}"/>
    <cellStyle name="Comma 7 2 2 6 2" xfId="1472" xr:uid="{00000000-0005-0000-0000-0000E8050000}"/>
    <cellStyle name="Comma 7 2 2 6 2 2" xfId="4168" xr:uid="{5EF555BA-8FA0-402D-AA69-8101ECB68312}"/>
    <cellStyle name="Comma 7 2 2 6 2 2 2" xfId="19459" xr:uid="{CA3A7813-0B73-4E13-AAF5-5DFA663B257E}"/>
    <cellStyle name="Comma 7 2 2 6 2 2 3" xfId="30274" xr:uid="{89D6B27E-F854-4A13-8204-CD2ACB0C8AED}"/>
    <cellStyle name="Comma 7 2 2 6 2 3" xfId="12571" xr:uid="{B8F02610-C71A-48C0-812A-A8B9D2FA732B}"/>
    <cellStyle name="Comma 7 2 2 6 2 3 2" xfId="22288" xr:uid="{59B76086-AD17-4C15-8FC5-076AE0BBFE81}"/>
    <cellStyle name="Comma 7 2 2 6 2 4" xfId="28069" xr:uid="{8A43451A-EFBB-442F-9108-48DC69CABE4E}"/>
    <cellStyle name="Comma 7 2 2 6 2 5" xfId="27044" xr:uid="{6FA1D784-DE9D-49D3-8746-89DAF916D697}"/>
    <cellStyle name="Comma 7 2 2 6 2 6" xfId="16722" xr:uid="{732F4B83-0BC5-447D-B4B5-B3FBD07B2651}"/>
    <cellStyle name="Comma 7 2 2 6 3" xfId="1473" xr:uid="{00000000-0005-0000-0000-0000E9050000}"/>
    <cellStyle name="Comma 7 2 2 6 4" xfId="7327" xr:uid="{D1557735-7930-48B2-A2D7-867101845115}"/>
    <cellStyle name="Comma 7 2 2 6 5" xfId="25956" xr:uid="{6E53FBB3-D63D-4F6A-BFB6-62C348ABCF22}"/>
    <cellStyle name="Comma 7 2 2 6 6" xfId="14506" xr:uid="{ECD1F485-047A-472D-877C-A7D2082AC73C}"/>
    <cellStyle name="Comma 7 2 2 7" xfId="1474" xr:uid="{00000000-0005-0000-0000-0000EA050000}"/>
    <cellStyle name="Comma 7 2 2 7 2" xfId="4106" xr:uid="{B037F21D-7EC0-4060-9FF1-207292DBC704}"/>
    <cellStyle name="Comma 7 2 2 7 2 2" xfId="7328" xr:uid="{51239250-E5E5-4755-9152-C8D524BAE07D}"/>
    <cellStyle name="Comma 7 2 2 7 2 2 2" xfId="26911" xr:uid="{AF186664-427E-4247-A675-CEE8C291D15C}"/>
    <cellStyle name="Comma 7 2 2 7 2 3" xfId="29256" xr:uid="{6CB0D46B-4BD4-497F-8247-44C8A5C4F86D}"/>
    <cellStyle name="Comma 7 2 2 7 2 4" xfId="19179" xr:uid="{90EF3EE0-D91C-4FEB-BD15-F1B440423377}"/>
    <cellStyle name="Comma 7 2 2 7 3" xfId="12356" xr:uid="{61801EFD-D7D8-4501-8C75-61B9FE763F5E}"/>
    <cellStyle name="Comma 7 2 2 7 3 2" xfId="21984" xr:uid="{7093682E-D3A7-4D47-9775-AA3A5442B0AF}"/>
    <cellStyle name="Comma 7 2 2 7 4" xfId="26208" xr:uid="{DCFE9943-BFAD-44A9-8F51-C6F5202C8EE0}"/>
    <cellStyle name="Comma 7 2 2 7 5" xfId="16428" xr:uid="{ECD9C19D-CF82-4F8F-B5D6-E659EB0BFD89}"/>
    <cellStyle name="Comma 7 2 2 8" xfId="1443" xr:uid="{00000000-0005-0000-0000-0000CB050000}"/>
    <cellStyle name="Comma 7 2 2 8 2" xfId="4460" xr:uid="{E3905AB7-0C74-40A1-8058-BE4701EE1999}"/>
    <cellStyle name="Comma 7 2 2 8 2 2" xfId="20483" xr:uid="{253E9056-BD0E-4EDD-9121-319C1B330227}"/>
    <cellStyle name="Comma 7 2 2 8 2 3" xfId="30272" xr:uid="{090992EA-0255-4D90-9850-2ACFEE6A71B5}"/>
    <cellStyle name="Comma 7 2 2 8 3" xfId="13459" xr:uid="{29A91178-600B-4000-ADC6-817C79CAB464}"/>
    <cellStyle name="Comma 7 2 2 8 3 2" xfId="23312" xr:uid="{6191D339-3BFD-4CDB-B94B-15457F0FC0BB}"/>
    <cellStyle name="Comma 7 2 2 8 4" xfId="28971" xr:uid="{69682E52-C380-43F3-A785-5885961B61E2}"/>
    <cellStyle name="Comma 7 2 2 8 5" xfId="28748" xr:uid="{854B4D12-2ACC-4842-A35B-AF982108BD92}"/>
    <cellStyle name="Comma 7 2 2 8 6" xfId="17690" xr:uid="{D1DAE475-8CB1-46D9-9269-04FA11CA9A79}"/>
    <cellStyle name="Comma 7 2 2 9" xfId="6988" xr:uid="{C53D7351-D02F-4D58-AA5F-B837B4AF7F14}"/>
    <cellStyle name="Comma 7 2 2 9 2" xfId="9786" xr:uid="{53495CBB-BC5C-4B99-82BA-3904B5D9B969}"/>
    <cellStyle name="Comma 7 2 2 9 3" xfId="28921" xr:uid="{74C88DDA-6642-46DC-910A-F547827F88A5}"/>
    <cellStyle name="Comma 7 2 2 9 4" xfId="15715" xr:uid="{18CF87D5-771A-473F-BF6A-DC70677BC451}"/>
    <cellStyle name="Comma 7 2 3" xfId="359" xr:uid="{00000000-0005-0000-0000-000066010000}"/>
    <cellStyle name="Comma 7 2 3 10" xfId="8791" xr:uid="{58B0E5E4-791F-4CEB-BD61-9EECD49C53FA}"/>
    <cellStyle name="Comma 7 2 3 10 2" xfId="21255" xr:uid="{20EF22DF-EF22-4102-ADDA-8F9A06408ACB}"/>
    <cellStyle name="Comma 7 2 3 11" xfId="24540" xr:uid="{4A4F19DA-8543-4548-98BC-BA94F236C437}"/>
    <cellStyle name="Comma 7 2 3 12" xfId="14083" xr:uid="{E0602A29-6F0F-4721-B72C-3EA47427775C}"/>
    <cellStyle name="Comma 7 2 3 2" xfId="1476" xr:uid="{00000000-0005-0000-0000-0000EC050000}"/>
    <cellStyle name="Comma 7 2 3 2 2" xfId="1477" xr:uid="{00000000-0005-0000-0000-0000ED050000}"/>
    <cellStyle name="Comma 7 2 3 2 2 2" xfId="4308" xr:uid="{67DEB8F6-FBA8-4DBB-B8A0-CB68E3F02238}"/>
    <cellStyle name="Comma 7 2 3 2 2 2 2" xfId="7330" xr:uid="{21DA933A-9139-47C4-8D4A-35DAE74D5FB1}"/>
    <cellStyle name="Comma 7 2 3 2 2 2 2 2" xfId="27386" xr:uid="{3B89B041-571D-4283-9FB4-BDA31ECB217D}"/>
    <cellStyle name="Comma 7 2 3 2 2 2 2 3" xfId="26796" xr:uid="{B1BD2667-9901-4A44-AB1F-15516EDFB492}"/>
    <cellStyle name="Comma 7 2 3 2 2 2 3" xfId="29179" xr:uid="{80A6EEC1-2F5E-4DF7-BB5E-475C2543F3D5}"/>
    <cellStyle name="Comma 7 2 3 2 2 2 4" xfId="17137" xr:uid="{7C81945F-0199-4CAD-8D2B-9379E3A990A3}"/>
    <cellStyle name="Comma 7 2 3 2 2 3" xfId="11621" xr:uid="{147D4ED9-36A1-4BED-996D-75F57394FD6F}"/>
    <cellStyle name="Comma 7 2 3 2 2 3 2" xfId="19920" xr:uid="{5C1ED8F4-2182-42BC-A3A0-CFF0B0D52287}"/>
    <cellStyle name="Comma 7 2 3 2 2 3 3" xfId="30275" xr:uid="{C61D4711-FEAF-4AA5-8B11-EC821C7EEDC2}"/>
    <cellStyle name="Comma 7 2 3 2 2 4" xfId="12936" xr:uid="{D7597FA4-C7A3-4DDC-83FB-FE7FD2DC35CA}"/>
    <cellStyle name="Comma 7 2 3 2 2 4 2" xfId="22749" xr:uid="{2313656B-E986-4DA4-8A9D-D500C4A805C1}"/>
    <cellStyle name="Comma 7 2 3 2 2 5" xfId="24743" xr:uid="{5AF3DCB8-125D-4749-9807-1AD992473555}"/>
    <cellStyle name="Comma 7 2 3 2 2 6" xfId="29250" xr:uid="{A00AFE83-1AD3-4FFD-8AD3-D7F1794C0FBA}"/>
    <cellStyle name="Comma 7 2 3 2 2 7" xfId="15103" xr:uid="{16820785-BF64-4FF6-8BF2-F380C0EEA4ED}"/>
    <cellStyle name="Comma 7 2 3 2 3" xfId="1478" xr:uid="{00000000-0005-0000-0000-0000EE050000}"/>
    <cellStyle name="Comma 7 2 3 2 3 2" xfId="4212" xr:uid="{72235D8F-B3AB-4A74-9FEC-F568D0D6A15D}"/>
    <cellStyle name="Comma 7 2 3 2 3 2 2" xfId="27391" xr:uid="{EB59D2D7-B804-4AA1-BC1F-70C396A8B825}"/>
    <cellStyle name="Comma 7 2 3 2 3 2 3" xfId="28805" xr:uid="{D647BE67-60D3-4639-8277-66A19852236F}"/>
    <cellStyle name="Comma 7 2 3 2 3 2 4" xfId="19585" xr:uid="{EAC634C7-D240-4BBA-9AA8-02ACD2DCD9B6}"/>
    <cellStyle name="Comma 7 2 3 2 3 3" xfId="12695" xr:uid="{D4DE7441-C3BC-4C93-9AC6-3E1A062A701D}"/>
    <cellStyle name="Comma 7 2 3 2 3 3 2" xfId="22414" xr:uid="{774FC34B-CC41-4225-A853-8603A79666A5}"/>
    <cellStyle name="Comma 7 2 3 2 3 4" xfId="25895" xr:uid="{88672153-C090-4BDB-A4AF-D3FD64FB0328}"/>
    <cellStyle name="Comma 7 2 3 2 3 5" xfId="16846" xr:uid="{23C136DE-0224-4F81-BEB4-2E8FAEF66DEF}"/>
    <cellStyle name="Comma 7 2 3 2 4" xfId="1479" xr:uid="{00000000-0005-0000-0000-0000EF050000}"/>
    <cellStyle name="Comma 7 2 3 2 4 2" xfId="28285" xr:uid="{077E0B9D-757F-4797-9B50-73269BF9A9CB}"/>
    <cellStyle name="Comma 7 2 3 2 4 3" xfId="27521" xr:uid="{ACE9C6EA-CDB2-48F0-9CF9-C633F6828037}"/>
    <cellStyle name="Comma 7 2 3 2 5" xfId="4850" xr:uid="{27C97E00-800D-4487-ACD0-2C0F3AEDFB9E}"/>
    <cellStyle name="Comma 7 2 3 2 5 2" xfId="7329" xr:uid="{E72C850A-F0A4-494F-9EE8-835F91D772C4}"/>
    <cellStyle name="Comma 7 2 3 2 5 2 2" xfId="20817" xr:uid="{4A6B0A98-CF07-4BAC-9F3B-518DC80EBB78}"/>
    <cellStyle name="Comma 7 2 3 2 5 2 3" xfId="11763" xr:uid="{76319893-C684-4A80-9638-7A25B85D08A6}"/>
    <cellStyle name="Comma 7 2 3 2 5 3" xfId="13709" xr:uid="{5CC2A7F5-85A0-4DEE-A940-08DE941E48ED}"/>
    <cellStyle name="Comma 7 2 3 2 5 3 2" xfId="23646" xr:uid="{E21316D6-CAFE-4214-BEE8-09EE34C362AC}"/>
    <cellStyle name="Comma 7 2 3 2 5 4" xfId="28598" xr:uid="{F5E14816-E52F-4DCF-8B35-FC7FB4152894}"/>
    <cellStyle name="Comma 7 2 3 2 5 5" xfId="28358" xr:uid="{30C8DD47-1B8B-404E-A43F-94831154DEC7}"/>
    <cellStyle name="Comma 7 2 3 2 5 6" xfId="18024" xr:uid="{5E1F5AA7-A2DD-4B4B-9B8C-0F294DDD1AEC}"/>
    <cellStyle name="Comma 7 2 3 2 6" xfId="5972" xr:uid="{F44E811C-FE55-4519-A02E-24254119B271}"/>
    <cellStyle name="Comma 7 2 3 2 6 2" xfId="11477" xr:uid="{A9F997E7-B6C4-41E0-988F-FB9B5CEE9E8C}"/>
    <cellStyle name="Comma 7 2 3 2 7" xfId="8730" xr:uid="{EDCF113F-C460-41DF-901A-7B9B023C6FFC}"/>
    <cellStyle name="Comma 7 2 3 2 8" xfId="14651" xr:uid="{352B1AFD-C51F-4314-B306-20237F41B10B}"/>
    <cellStyle name="Comma 7 2 3 3" xfId="1480" xr:uid="{00000000-0005-0000-0000-0000F0050000}"/>
    <cellStyle name="Comma 7 2 3 3 2" xfId="1481" xr:uid="{00000000-0005-0000-0000-0000F1050000}"/>
    <cellStyle name="Comma 7 2 3 3 2 2" xfId="4309" xr:uid="{EEF495CD-0F0F-4C3E-83DF-02301C591E80}"/>
    <cellStyle name="Comma 7 2 3 3 2 2 2" xfId="7332" xr:uid="{0658CD21-9F68-4429-AA76-225DF0F271B6}"/>
    <cellStyle name="Comma 7 2 3 3 2 2 2 2" xfId="29419" xr:uid="{8AF29752-C1CB-4FE5-BAFA-CFE046B71EB1}"/>
    <cellStyle name="Comma 7 2 3 3 2 2 3" xfId="28900" xr:uid="{DC8490D9-9BBE-4D6D-A832-5CAD0A7431EF}"/>
    <cellStyle name="Comma 7 2 3 3 2 2 4" xfId="19921" xr:uid="{8B42312E-EC62-4022-A8CC-098976DE890F}"/>
    <cellStyle name="Comma 7 2 3 3 2 3" xfId="12937" xr:uid="{81C2BD11-0FDD-4591-8946-25CCE7F3BA5F}"/>
    <cellStyle name="Comma 7 2 3 3 2 3 2" xfId="22750" xr:uid="{03A3E1E4-239C-46C3-87D1-3CC0FA587225}"/>
    <cellStyle name="Comma 7 2 3 3 2 4" xfId="24712" xr:uid="{4FCF5A3D-D713-420E-B998-48DDE4AB6F7F}"/>
    <cellStyle name="Comma 7 2 3 3 2 5" xfId="17138" xr:uid="{A9C37988-ECAC-4D35-B20D-58A87A6068F1}"/>
    <cellStyle name="Comma 7 2 3 3 3" xfId="1482" xr:uid="{00000000-0005-0000-0000-0000F2050000}"/>
    <cellStyle name="Comma 7 2 3 3 4" xfId="4996" xr:uid="{9B65205F-F8EB-485B-AEE8-03989DB4F8E3}"/>
    <cellStyle name="Comma 7 2 3 3 4 2" xfId="7331" xr:uid="{57938B54-B860-409E-BE6F-BBAE7C2DCD85}"/>
    <cellStyle name="Comma 7 2 3 3 4 2 2" xfId="20963" xr:uid="{B5D7C21A-AFAD-4E62-A0DB-93EB74279FAC}"/>
    <cellStyle name="Comma 7 2 3 3 4 2 3" xfId="11799" xr:uid="{21B7CB37-3DFE-4D8E-BE69-7BBC43446B88}"/>
    <cellStyle name="Comma 7 2 3 3 4 3" xfId="13855" xr:uid="{4330F5C4-A8A7-4120-86B9-7843F1B44B42}"/>
    <cellStyle name="Comma 7 2 3 3 4 3 2" xfId="23792" xr:uid="{D929E69C-3EF1-4BA4-865A-FE4589FA3D38}"/>
    <cellStyle name="Comma 7 2 3 3 4 4" xfId="18170" xr:uid="{2F951641-5588-4DCF-9196-7D2251A2D56A}"/>
    <cellStyle name="Comma 7 2 3 3 5" xfId="6493" xr:uid="{4C768617-3B76-4C91-816C-5AA56796B1E3}"/>
    <cellStyle name="Comma 7 2 3 3 5 2" xfId="11478" xr:uid="{90245AEC-1CCC-4C36-9319-18C2E4C915CA}"/>
    <cellStyle name="Comma 7 2 3 3 6" xfId="9277" xr:uid="{37293B8B-D7E9-4281-83E6-BC788A7D8984}"/>
    <cellStyle name="Comma 7 2 3 3 7" xfId="15104" xr:uid="{4F85170E-F088-4C3E-87C1-491C711E864E}"/>
    <cellStyle name="Comma 7 2 3 4" xfId="1483" xr:uid="{00000000-0005-0000-0000-0000F3050000}"/>
    <cellStyle name="Comma 7 2 3 4 2" xfId="1484" xr:uid="{00000000-0005-0000-0000-0000F4050000}"/>
    <cellStyle name="Comma 7 2 3 4 2 2" xfId="4307" xr:uid="{57B9233F-0B05-4BA1-94A1-D7BDF02DA3F6}"/>
    <cellStyle name="Comma 7 2 3 4 2 2 2" xfId="29418" xr:uid="{74099C76-F3F0-411B-A66F-A62FF815EB7F}"/>
    <cellStyle name="Comma 7 2 3 4 2 2 3" xfId="27204" xr:uid="{23503012-CDAB-497B-9CDC-F255685815DC}"/>
    <cellStyle name="Comma 7 2 3 4 2 2 4" xfId="19919" xr:uid="{C653DF36-1638-454C-A635-8849AC1631D4}"/>
    <cellStyle name="Comma 7 2 3 4 2 3" xfId="12935" xr:uid="{A4220B3B-9F61-4619-82DC-4F4CCA6831D8}"/>
    <cellStyle name="Comma 7 2 3 4 2 3 2" xfId="22748" xr:uid="{3E3EDA67-55DE-4616-BD12-AF6712BA82DA}"/>
    <cellStyle name="Comma 7 2 3 4 2 4" xfId="26746" xr:uid="{1250F0AB-E35B-4E33-B369-F1DA9EB804D3}"/>
    <cellStyle name="Comma 7 2 3 4 2 5" xfId="17136" xr:uid="{95FBEE2C-16EE-4FB7-90F1-C659B7628A33}"/>
    <cellStyle name="Comma 7 2 3 4 3" xfId="1485" xr:uid="{00000000-0005-0000-0000-0000F5050000}"/>
    <cellStyle name="Comma 7 2 3 4 4" xfId="7333" xr:uid="{16680410-EDB1-46AF-834F-AA0CC8EF9ACD}"/>
    <cellStyle name="Comma 7 2 3 4 5" xfId="24626" xr:uid="{67258467-3F61-406C-AD7E-95BD1FE4E174}"/>
    <cellStyle name="Comma 7 2 3 4 6" xfId="15102" xr:uid="{F6D756D6-4CFD-4757-BF5C-E0C454FCE503}"/>
    <cellStyle name="Comma 7 2 3 5" xfId="1486" xr:uid="{00000000-0005-0000-0000-0000F6050000}"/>
    <cellStyle name="Comma 7 2 3 5 2" xfId="4177" xr:uid="{F47B744B-394C-4729-BD0F-0824CA00DC93}"/>
    <cellStyle name="Comma 7 2 3 5 2 2" xfId="7334" xr:uid="{921AC9CA-F9E5-41EA-9B00-97DA20E514B1}"/>
    <cellStyle name="Comma 7 2 3 5 2 2 2" xfId="27574" xr:uid="{EC22086A-EEAF-436B-99DB-6BE6E0C3457B}"/>
    <cellStyle name="Comma 7 2 3 5 2 3" xfId="26972" xr:uid="{C47FFD37-EF4B-44F5-92FF-165A491E41AE}"/>
    <cellStyle name="Comma 7 2 3 5 2 4" xfId="16765" xr:uid="{5D47DD0C-A6EB-4B39-BCE4-BDECA3B754FA}"/>
    <cellStyle name="Comma 7 2 3 5 3" xfId="11536" xr:uid="{27095B40-5512-42A2-AB43-796A3FF55913}"/>
    <cellStyle name="Comma 7 2 3 5 3 2" xfId="19502" xr:uid="{DDF53A4B-68DA-43B6-A1F4-C5340832570A}"/>
    <cellStyle name="Comma 7 2 3 5 4" xfId="12614" xr:uid="{15289EB5-5972-4298-AFE8-1B173E9CED9F}"/>
    <cellStyle name="Comma 7 2 3 5 4 2" xfId="22331" xr:uid="{B546C863-5488-417D-814F-3252DF8369F6}"/>
    <cellStyle name="Comma 7 2 3 5 5" xfId="26058" xr:uid="{83E4619B-FBBB-4EF5-95A5-95E8E20B224A}"/>
    <cellStyle name="Comma 7 2 3 5 6" xfId="14549" xr:uid="{65B9D655-9D2E-4871-A6C3-143A9F7E6375}"/>
    <cellStyle name="Comma 7 2 3 6" xfId="1487" xr:uid="{00000000-0005-0000-0000-0000F7050000}"/>
    <cellStyle name="Comma 7 2 3 6 2" xfId="4121" xr:uid="{E3975C33-8F70-4331-B3E3-4E7830A6C9B1}"/>
    <cellStyle name="Comma 7 2 3 6 2 2" xfId="19214" xr:uid="{BC3E01D0-F8AF-4D4F-9541-38704C336F23}"/>
    <cellStyle name="Comma 7 2 3 6 3" xfId="12378" xr:uid="{F6EFFB08-00E5-4314-8505-0542FC4D2F2F}"/>
    <cellStyle name="Comma 7 2 3 6 3 2" xfId="22019" xr:uid="{F38DA9B2-B048-485E-B1E6-5858D88595CD}"/>
    <cellStyle name="Comma 7 2 3 6 4" xfId="24160" xr:uid="{2E8EDEDD-8A47-49C1-9ADD-410B09DEB086}"/>
    <cellStyle name="Comma 7 2 3 6 5" xfId="26952" xr:uid="{57A4D159-3417-4A0B-8D55-2E646C32680B}"/>
    <cellStyle name="Comma 7 2 3 6 6" xfId="16463" xr:uid="{F78B574A-2BF7-4009-969B-5FD2BA1D56BD}"/>
    <cellStyle name="Comma 7 2 3 7" xfId="1475" xr:uid="{00000000-0005-0000-0000-0000EB050000}"/>
    <cellStyle name="Comma 7 2 3 7 2" xfId="4412" xr:uid="{A77B7D82-E24D-4646-BAE4-5A1EA12A3C99}"/>
    <cellStyle name="Comma 7 2 3 7 2 2" xfId="20435" xr:uid="{86FB754C-CE7D-49A5-997E-9FE808C2C696}"/>
    <cellStyle name="Comma 7 2 3 7 3" xfId="13413" xr:uid="{1CE93196-A0A3-4B17-A01C-2EDDF78C415C}"/>
    <cellStyle name="Comma 7 2 3 7 3 2" xfId="23264" xr:uid="{4A5244B9-C587-4BB8-8AA1-6F936CB8089E}"/>
    <cellStyle name="Comma 7 2 3 7 4" xfId="29065" xr:uid="{F3C89905-C8F8-49AB-B5B3-375B3F8D429E}"/>
    <cellStyle name="Comma 7 2 3 7 5" xfId="27952" xr:uid="{1DE433B1-75C9-4446-ADEC-79D2533C634B}"/>
    <cellStyle name="Comma 7 2 3 7 6" xfId="17642" xr:uid="{AAD113C2-566A-4B66-8698-D0A713BF9C14}"/>
    <cellStyle name="Comma 7 2 3 8" xfId="6990" xr:uid="{64C2D6BB-9D0E-430C-894A-D2642486D6BB}"/>
    <cellStyle name="Comma 7 2 3 8 2" xfId="9788" xr:uid="{0F598B66-15B9-4EE4-A026-2B0BDA26D863}"/>
    <cellStyle name="Comma 7 2 3 9" xfId="6016" xr:uid="{6BD52A91-0CD3-4328-A65D-2B11E02D99AD}"/>
    <cellStyle name="Comma 7 2 3 9 2" xfId="18462" xr:uid="{82AEA1ED-880B-44A7-9779-3B107A8B0A9E}"/>
    <cellStyle name="Comma 7 2 4" xfId="1488" xr:uid="{00000000-0005-0000-0000-0000F8050000}"/>
    <cellStyle name="Comma 7 2 4 10" xfId="14241" xr:uid="{49C0792D-D570-4BC9-9EB9-78330B996BD5}"/>
    <cellStyle name="Comma 7 2 4 2" xfId="1489" xr:uid="{00000000-0005-0000-0000-0000F9050000}"/>
    <cellStyle name="Comma 7 2 4 2 2" xfId="1490" xr:uid="{00000000-0005-0000-0000-0000FA050000}"/>
    <cellStyle name="Comma 7 2 4 2 2 2" xfId="4310" xr:uid="{0EB9A50D-ED46-408B-B762-23A667D1D37B}"/>
    <cellStyle name="Comma 7 2 4 2 2 2 2" xfId="29420" xr:uid="{12A699E1-91AC-44F5-BCEF-7C9FD5E1F2E8}"/>
    <cellStyle name="Comma 7 2 4 2 2 2 3" xfId="29237" xr:uid="{11FD60A6-90B6-4DD4-9D56-CE49108D7B34}"/>
    <cellStyle name="Comma 7 2 4 2 2 2 4" xfId="19922" xr:uid="{E7DB6E38-A01A-4EEC-8697-258BD0507758}"/>
    <cellStyle name="Comma 7 2 4 2 2 3" xfId="12938" xr:uid="{103F6238-F9F3-49D0-9CFF-8B47C3786A7C}"/>
    <cellStyle name="Comma 7 2 4 2 2 3 2" xfId="22751" xr:uid="{32E1DC92-1E67-44EE-992C-06F7B547ADE6}"/>
    <cellStyle name="Comma 7 2 4 2 2 4" xfId="25684" xr:uid="{E4390249-2057-4E75-A267-0163B709E45E}"/>
    <cellStyle name="Comma 7 2 4 2 2 5" xfId="17139" xr:uid="{E51E4F7C-CBD0-495E-87C9-573FBF46FFFD}"/>
    <cellStyle name="Comma 7 2 4 2 3" xfId="1491" xr:uid="{00000000-0005-0000-0000-0000FB050000}"/>
    <cellStyle name="Comma 7 2 4 2 4" xfId="7336" xr:uid="{BB4681E2-40A3-4423-B643-2A610F06B407}"/>
    <cellStyle name="Comma 7 2 4 2 5" xfId="25350" xr:uid="{B2E1F4BD-68AE-4DF2-B131-4038B7037041}"/>
    <cellStyle name="Comma 7 2 4 2 6" xfId="15105" xr:uid="{EA70B2ED-C2CE-4E1F-9FD0-037CFD12F8E9}"/>
    <cellStyle name="Comma 7 2 4 3" xfId="1492" xr:uid="{00000000-0005-0000-0000-0000FC050000}"/>
    <cellStyle name="Comma 7 2 4 3 2" xfId="1493" xr:uid="{00000000-0005-0000-0000-0000FD050000}"/>
    <cellStyle name="Comma 7 2 4 3 2 2" xfId="4209" xr:uid="{10C94031-7956-4BD0-89CC-9D8CB6612948}"/>
    <cellStyle name="Comma 7 2 4 3 2 2 2" xfId="19582" xr:uid="{E014A0CC-596F-4168-9F4F-A8554DE0642A}"/>
    <cellStyle name="Comma 7 2 4 3 2 3" xfId="12692" xr:uid="{89C1FF92-3A35-4F7D-8731-D170946B2CEF}"/>
    <cellStyle name="Comma 7 2 4 3 2 3 2" xfId="22411" xr:uid="{5F9441F2-80E2-4413-AC67-DB5F5F9EA09D}"/>
    <cellStyle name="Comma 7 2 4 3 2 4" xfId="16843" xr:uid="{7414F40A-85EC-4C7A-A863-42105D0DC6BD}"/>
    <cellStyle name="Comma 7 2 4 3 3" xfId="1494" xr:uid="{00000000-0005-0000-0000-0000FE050000}"/>
    <cellStyle name="Comma 7 2 4 3 4" xfId="11479" xr:uid="{41939846-84FF-4DBB-B99B-845A34EB77F5}"/>
    <cellStyle name="Comma 7 2 4 3 5" xfId="26268" xr:uid="{5EBA8870-4140-469C-B2CF-175982DADB60}"/>
    <cellStyle name="Comma 7 2 4 3 6" xfId="14648" xr:uid="{2879A008-947D-4DA8-AA5E-38BB19F47A87}"/>
    <cellStyle name="Comma 7 2 4 4" xfId="1495" xr:uid="{00000000-0005-0000-0000-0000FF050000}"/>
    <cellStyle name="Comma 7 2 4 4 2" xfId="5233" xr:uid="{75C02A32-9B87-4989-86F8-CA9AB8446CA2}"/>
    <cellStyle name="Comma 7 2 4 4 2 2" xfId="11891" xr:uid="{0C61F470-96E7-4EA6-9D70-CC3D7CF04853}"/>
    <cellStyle name="Comma 7 2 4 4 2 2 2" xfId="21196" xr:uid="{7238D4C9-931A-4857-AF28-D071E12BF181}"/>
    <cellStyle name="Comma 7 2 4 4 2 3" xfId="13946" xr:uid="{30507F84-9FCB-4862-B831-C5F226F924F0}"/>
    <cellStyle name="Comma 7 2 4 4 2 3 2" xfId="24025" xr:uid="{4CA446F7-901C-4C82-9DA6-372611760B23}"/>
    <cellStyle name="Comma 7 2 4 4 2 4" xfId="27439" xr:uid="{11A159DB-2F0E-4ACB-A13A-61CF9A6DB431}"/>
    <cellStyle name="Comma 7 2 4 4 2 5" xfId="28074" xr:uid="{0B87B90C-908F-473F-8C18-0DEE0728EBAE}"/>
    <cellStyle name="Comma 7 2 4 4 2 6" xfId="18403" xr:uid="{BBB979DB-C9D5-4DAF-BB72-E1978CEE6E7F}"/>
    <cellStyle name="Comma 7 2 4 4 3" xfId="25031" xr:uid="{CDC53ED7-5672-4270-97A1-8AE7294493FD}"/>
    <cellStyle name="Comma 7 2 4 5" xfId="4714" xr:uid="{F98C615E-06D2-4E45-BA77-F87D37127933}"/>
    <cellStyle name="Comma 7 2 4 5 2" xfId="7335" xr:uid="{0CA16773-72ED-4AF1-A50D-12EFAE9D632B}"/>
    <cellStyle name="Comma 7 2 4 5 2 2" xfId="29612" xr:uid="{1B2030C1-C45B-4D79-8887-425C915F389C}"/>
    <cellStyle name="Comma 7 2 4 5 2 3" xfId="28946" xr:uid="{D84C58F5-1F1B-4CAE-9DC6-61BF90058997}"/>
    <cellStyle name="Comma 7 2 4 5 2 4" xfId="20681" xr:uid="{9B45445A-3D46-4872-839C-64B898095838}"/>
    <cellStyle name="Comma 7 2 4 5 2 5" xfId="11735" xr:uid="{EBA884BA-677B-4DC0-BCF5-B4EABCBD5C8E}"/>
    <cellStyle name="Comma 7 2 4 5 3" xfId="13608" xr:uid="{8A3F64E6-F0D6-4180-9613-AEE8B03BDEEC}"/>
    <cellStyle name="Comma 7 2 4 5 3 2" xfId="23510" xr:uid="{351E8349-A8FB-4880-94CF-31769B0A229D}"/>
    <cellStyle name="Comma 7 2 4 5 4" xfId="25974" xr:uid="{12AF92C6-36FB-4BE2-83A0-2CCA325867D0}"/>
    <cellStyle name="Comma 7 2 4 5 5" xfId="17888" xr:uid="{8766D682-6AAA-4D62-BCFE-1DEBD395F4BA}"/>
    <cellStyle name="Comma 7 2 4 6" xfId="4042" xr:uid="{B444C7A9-2B38-4BD7-8189-FBC468FAB9DF}"/>
    <cellStyle name="Comma 7 2 4 6 2" xfId="27299" xr:uid="{3B49E266-E6D3-4510-BD98-617776958194}"/>
    <cellStyle name="Comma 7 2 4 6 3" xfId="28191" xr:uid="{C8FA065B-DC4E-4E43-9AF9-7FDB7AC4D8C7}"/>
    <cellStyle name="Comma 7 2 4 6 4" xfId="15717" xr:uid="{261DF70E-B327-4581-9EE4-7AFFC052753F}"/>
    <cellStyle name="Comma 7 2 4 7" xfId="8727" xr:uid="{014A0172-B256-4840-B607-C9FB0B10285A}"/>
    <cellStyle name="Comma 7 2 4 7 2" xfId="28582" xr:uid="{15E6345F-9B93-46F4-A2D3-1ADAC155EF50}"/>
    <cellStyle name="Comma 7 2 4 7 3" xfId="29228" xr:uid="{AF30991A-8C7F-462F-9A0E-BCA3F6D601D2}"/>
    <cellStyle name="Comma 7 2 4 7 4" xfId="18463" xr:uid="{D73F542A-D3A9-47FC-B743-197142CAC3CB}"/>
    <cellStyle name="Comma 7 2 4 8" xfId="11921" xr:uid="{C06C1E6B-A3DA-490E-9484-7360AFAFC91B}"/>
    <cellStyle name="Comma 7 2 4 8 2" xfId="21256" xr:uid="{3971ED3C-5CE2-4B45-93DF-680338ACA75E}"/>
    <cellStyle name="Comma 7 2 4 9" xfId="25715" xr:uid="{D308CAD8-964C-4446-84F2-6B2C33ACF4B4}"/>
    <cellStyle name="Comma 7 2 5" xfId="1496" xr:uid="{00000000-0005-0000-0000-000000060000}"/>
    <cellStyle name="Comma 7 2 5 10" xfId="15106" xr:uid="{52C1525E-86C0-4D24-920A-21F36A572DA4}"/>
    <cellStyle name="Comma 7 2 5 2" xfId="1497" xr:uid="{00000000-0005-0000-0000-000001060000}"/>
    <cellStyle name="Comma 7 2 5 2 2" xfId="5572" xr:uid="{6346495C-0580-47C0-8D94-E44EBD2AF227}"/>
    <cellStyle name="Comma 7 2 5 2 2 2" xfId="7338" xr:uid="{7FFC90BD-293C-4D9F-9A53-0FBC0E7B9CDB}"/>
    <cellStyle name="Comma 7 2 5 2 3" xfId="26699" xr:uid="{1F0760EA-0185-4A30-842C-EBF750297E57}"/>
    <cellStyle name="Comma 7 2 5 3" xfId="1498" xr:uid="{00000000-0005-0000-0000-000002060000}"/>
    <cellStyle name="Comma 7 2 5 4" xfId="1499" xr:uid="{00000000-0005-0000-0000-000003060000}"/>
    <cellStyle name="Comma 7 2 5 5" xfId="4997" xr:uid="{61B8BE97-DBC3-40D5-AD0E-A27D95A2BEB7}"/>
    <cellStyle name="Comma 7 2 5 5 2" xfId="7337" xr:uid="{E13EAC4B-6876-44F1-832C-F448882C102E}"/>
    <cellStyle name="Comma 7 2 5 5 2 2" xfId="20964" xr:uid="{9295943F-AAA8-4A48-9138-DD82C7A31C1C}"/>
    <cellStyle name="Comma 7 2 5 5 2 3" xfId="11800" xr:uid="{01D417ED-027B-49FF-B7F9-9C6E28895F14}"/>
    <cellStyle name="Comma 7 2 5 5 3" xfId="13856" xr:uid="{73A65A89-0A21-4557-BB44-A932FDE41FE4}"/>
    <cellStyle name="Comma 7 2 5 5 3 2" xfId="23793" xr:uid="{6EF6C7B9-1FB7-453E-9A68-4B45B1F5CF7E}"/>
    <cellStyle name="Comma 7 2 5 5 4" xfId="18171" xr:uid="{B247A289-7693-41DB-A929-BE69145FCA1A}"/>
    <cellStyle name="Comma 7 2 5 6" xfId="4043" xr:uid="{84727221-3D4E-4CC1-BCC4-D1062FEEB1A3}"/>
    <cellStyle name="Comma 7 2 5 6 2" xfId="15718" xr:uid="{53E071DB-F7F0-49FB-931F-E1FBA4590453}"/>
    <cellStyle name="Comma 7 2 5 7" xfId="9274" xr:uid="{70727755-D57A-42B2-B383-9E6459850ABF}"/>
    <cellStyle name="Comma 7 2 5 7 2" xfId="18464" xr:uid="{9C04A311-73FC-4B06-881D-4D42D51F4E55}"/>
    <cellStyle name="Comma 7 2 5 8" xfId="11922" xr:uid="{2C99DAD4-1D37-44BD-B5AE-14B9E5D00EF9}"/>
    <cellStyle name="Comma 7 2 5 8 2" xfId="21257" xr:uid="{87E7070D-4EDA-4CE1-ADEC-F7B23FF04E0B}"/>
    <cellStyle name="Comma 7 2 5 9" xfId="24876" xr:uid="{1657F1E3-DF41-4EAA-BFF7-59DE37F15E7F}"/>
    <cellStyle name="Comma 7 2 6" xfId="1500" xr:uid="{00000000-0005-0000-0000-000004060000}"/>
    <cellStyle name="Comma 7 2 6 2" xfId="1501" xr:uid="{00000000-0005-0000-0000-000005060000}"/>
    <cellStyle name="Comma 7 2 6 2 2" xfId="4242" xr:uid="{13346121-787E-4AFA-A51E-06DD0795B4EF}"/>
    <cellStyle name="Comma 7 2 6 2 2 2" xfId="7340" xr:uid="{3CB4732C-0DEE-40CE-9427-5B1DBDBAB494}"/>
    <cellStyle name="Comma 7 2 6 2 2 2 2" xfId="27775" xr:uid="{90C60541-5D7E-41DC-A73E-5147F8FA92F6}"/>
    <cellStyle name="Comma 7 2 6 2 2 3" xfId="27605" xr:uid="{761C211F-AC5F-4AD2-AB12-32AE122F0C27}"/>
    <cellStyle name="Comma 7 2 6 2 2 4" xfId="19772" xr:uid="{EC583CB7-AACD-41C4-A268-1E6F9E921E2B}"/>
    <cellStyle name="Comma 7 2 6 2 3" xfId="12866" xr:uid="{4B133772-44F1-4D66-BA53-E6238BE6EEDF}"/>
    <cellStyle name="Comma 7 2 6 2 3 2" xfId="22601" xr:uid="{238D46D6-C52A-4A9D-9DCA-DA2D5842AF27}"/>
    <cellStyle name="Comma 7 2 6 2 4" xfId="25078" xr:uid="{F58C3821-0D7A-44BF-A7CB-B4331CB84BC9}"/>
    <cellStyle name="Comma 7 2 6 2 5" xfId="17017" xr:uid="{D66AA687-3088-4A94-AEA8-8786EF94944F}"/>
    <cellStyle name="Comma 7 2 6 3" xfId="1502" xr:uid="{00000000-0005-0000-0000-000006060000}"/>
    <cellStyle name="Comma 7 2 6 4" xfId="7339" xr:uid="{EDFF59A9-51EF-45F2-A476-40674EA19264}"/>
    <cellStyle name="Comma 7 2 6 5" xfId="6827" xr:uid="{BF9A554C-8BF2-4C1B-8656-910555B7A136}"/>
    <cellStyle name="Comma 7 2 6 6" xfId="9623" xr:uid="{94269938-43EC-4FC3-9F70-624E3A04ADFF}"/>
    <cellStyle name="Comma 7 2 7" xfId="1503" xr:uid="{00000000-0005-0000-0000-000007060000}"/>
    <cellStyle name="Comma 7 2 7 2" xfId="1504" xr:uid="{00000000-0005-0000-0000-000008060000}"/>
    <cellStyle name="Comma 7 2 7 2 2" xfId="4156" xr:uid="{364BCABA-BC0C-4CF4-834D-E1B1555A1C26}"/>
    <cellStyle name="Comma 7 2 7 2 2 2" xfId="19399" xr:uid="{45A1870C-D899-49BA-B5DB-FCACDDDAA984}"/>
    <cellStyle name="Comma 7 2 7 2 2 3" xfId="30276" xr:uid="{1EB13C7B-DE04-4839-8E06-BB7700A7B2AB}"/>
    <cellStyle name="Comma 7 2 7 2 3" xfId="12511" xr:uid="{3A5D0265-5A6D-4999-99B9-1A383337D1B3}"/>
    <cellStyle name="Comma 7 2 7 2 3 2" xfId="22228" xr:uid="{8A7418C6-382F-424B-80DB-63A6095077C9}"/>
    <cellStyle name="Comma 7 2 7 2 4" xfId="27069" xr:uid="{E6B594F4-53D6-4ECB-9185-666A045C29DC}"/>
    <cellStyle name="Comma 7 2 7 2 5" xfId="28219" xr:uid="{49193DC1-A0EF-4B40-B47E-C2467295A782}"/>
    <cellStyle name="Comma 7 2 7 2 6" xfId="16662" xr:uid="{563D9652-D197-4088-AA77-EB72383684F1}"/>
    <cellStyle name="Comma 7 2 7 3" xfId="1505" xr:uid="{00000000-0005-0000-0000-000009060000}"/>
    <cellStyle name="Comma 7 2 7 4" xfId="7341" xr:uid="{258590BA-39E6-4D11-BB5A-F63541F54EF2}"/>
    <cellStyle name="Comma 7 2 7 5" xfId="26654" xr:uid="{E682B499-87D4-424A-9837-2D8E5F0AF8D6}"/>
    <cellStyle name="Comma 7 2 7 6" xfId="14446" xr:uid="{4FF1B9E1-B6B0-41CE-B32C-F8F68623A878}"/>
    <cellStyle name="Comma 7 2 8" xfId="1506" xr:uid="{00000000-0005-0000-0000-00000A060000}"/>
    <cellStyle name="Comma 7 2 8 2" xfId="1507" xr:uid="{00000000-0005-0000-0000-00000B060000}"/>
    <cellStyle name="Comma 7 2 8 2 2" xfId="4094" xr:uid="{05A6938C-9B23-498A-B844-903FB1F680C1}"/>
    <cellStyle name="Comma 7 2 8 2 2 2" xfId="19119" xr:uid="{95FBE053-7CFB-4B1D-8E5A-8E9C80D43A28}"/>
    <cellStyle name="Comma 7 2 8 2 3" xfId="12335" xr:uid="{CEF1D91D-7936-48CE-A822-413FE7BD6040}"/>
    <cellStyle name="Comma 7 2 8 2 3 2" xfId="21924" xr:uid="{AA502C06-2C2F-43DD-8E1F-765040F43BC9}"/>
    <cellStyle name="Comma 7 2 8 2 4" xfId="28160" xr:uid="{8808CDDD-59A9-49F1-8517-6135DFC69F0B}"/>
    <cellStyle name="Comma 7 2 8 2 5" xfId="28938" xr:uid="{A0CE1B81-FD4B-430E-91EC-82300E627C79}"/>
    <cellStyle name="Comma 7 2 8 2 6" xfId="16368" xr:uid="{209AF545-2251-451B-BA71-DFC5E7769918}"/>
    <cellStyle name="Comma 7 2 8 3" xfId="1508" xr:uid="{00000000-0005-0000-0000-00000C060000}"/>
    <cellStyle name="Comma 7 2 8 4" xfId="7342" xr:uid="{CFB33977-2533-4B5A-9E73-C2FA9DCEB424}"/>
    <cellStyle name="Comma 7 2 9" xfId="1442" xr:uid="{00000000-0005-0000-0000-0000CA050000}"/>
    <cellStyle name="Comma 7 2 9 2" xfId="4459" xr:uid="{1422E053-8DFE-4FED-8C5F-F61656E7E012}"/>
    <cellStyle name="Comma 7 2 9 2 2" xfId="20482" xr:uid="{D1B88692-B405-457B-9337-BAFB5EA54F57}"/>
    <cellStyle name="Comma 7 2 9 2 3" xfId="30271" xr:uid="{EC053BD8-19D6-4BB6-BBCD-779012EADC41}"/>
    <cellStyle name="Comma 7 2 9 3" xfId="13458" xr:uid="{3C488AE9-8B61-49B9-A3D6-DAEB32E373AF}"/>
    <cellStyle name="Comma 7 2 9 3 2" xfId="23311" xr:uid="{99084698-6E76-4A70-BC9A-369CB2F6FED8}"/>
    <cellStyle name="Comma 7 2 9 4" xfId="27441" xr:uid="{26754582-12E3-43E0-AF7D-DF4068D32397}"/>
    <cellStyle name="Comma 7 2 9 5" xfId="27313" xr:uid="{8F6A4B05-E5D6-4EC1-B927-4B9D727DDA17}"/>
    <cellStyle name="Comma 7 2 9 6" xfId="17689" xr:uid="{CE3788DA-346B-436C-8F55-CB36C7504FCD}"/>
    <cellStyle name="Comma 7 20" xfId="13965" xr:uid="{33671A71-3682-4B57-B0A4-0036831A4628}"/>
    <cellStyle name="Comma 7 21" xfId="30141" xr:uid="{8C0BF26F-9F00-4201-86C5-D41894341EC5}"/>
    <cellStyle name="Comma 7 3" xfId="360" xr:uid="{00000000-0005-0000-0000-000067010000}"/>
    <cellStyle name="Comma 7 3 10" xfId="6991" xr:uid="{B0553C33-375D-402A-8440-EE312240248A}"/>
    <cellStyle name="Comma 7 3 10 2" xfId="9789" xr:uid="{123C4D4C-8B33-42FA-8BE8-B10A362A6050}"/>
    <cellStyle name="Comma 7 3 11" xfId="6017" xr:uid="{507B2716-2CEB-4A95-AC27-1992B61575F1}"/>
    <cellStyle name="Comma 7 3 11 2" xfId="18465" xr:uid="{5E5AA476-BA95-4ADB-9FF9-78F9B7755E11}"/>
    <cellStyle name="Comma 7 3 12" xfId="8792" xr:uid="{8D2015DD-E07F-4F52-9140-D87C3AEDF3E4}"/>
    <cellStyle name="Comma 7 3 12 2" xfId="21258" xr:uid="{708B0469-B607-4BC8-A065-7370F90DDAD6}"/>
    <cellStyle name="Comma 7 3 13" xfId="24243" xr:uid="{8A49CAC3-7FF9-43FB-95C3-C686A0FBB885}"/>
    <cellStyle name="Comma 7 3 14" xfId="14025" xr:uid="{E8A3EDFA-A8F1-4A9B-8C2F-5A665333E1C1}"/>
    <cellStyle name="Comma 7 3 2" xfId="361" xr:uid="{00000000-0005-0000-0000-000068010000}"/>
    <cellStyle name="Comma 7 3 2 10" xfId="8793" xr:uid="{6B98FF2F-612C-484E-8063-80DDEBC918E3}"/>
    <cellStyle name="Comma 7 3 2 10 2" xfId="21259" xr:uid="{9CE218CE-FB37-45FE-857E-5A0C169D41A2}"/>
    <cellStyle name="Comma 7 3 2 11" xfId="24792" xr:uid="{15CA6B18-BFF9-4D07-9F6C-C5EF68B702A8}"/>
    <cellStyle name="Comma 7 3 2 12" xfId="14085" xr:uid="{AA6D6486-BA75-442E-81DA-309811C4526B}"/>
    <cellStyle name="Comma 7 3 2 2" xfId="1511" xr:uid="{00000000-0005-0000-0000-00000F060000}"/>
    <cellStyle name="Comma 7 3 2 2 10" xfId="14653" xr:uid="{BA000200-03C4-472A-A025-EF5919ABF677}"/>
    <cellStyle name="Comma 7 3 2 2 2" xfId="1512" xr:uid="{00000000-0005-0000-0000-000010060000}"/>
    <cellStyle name="Comma 7 3 2 2 2 2" xfId="1513" xr:uid="{00000000-0005-0000-0000-000011060000}"/>
    <cellStyle name="Comma 7 3 2 2 2 2 2" xfId="4312" xr:uid="{225B1E47-899B-4019-9085-9D61FEF4E861}"/>
    <cellStyle name="Comma 7 3 2 2 2 2 2 2" xfId="29422" xr:uid="{22EADB95-87F0-4CD2-A765-B6B62B44FA90}"/>
    <cellStyle name="Comma 7 3 2 2 2 2 2 3" xfId="28716" xr:uid="{048F260A-A1F7-4D2D-B94D-A2A363501CAE}"/>
    <cellStyle name="Comma 7 3 2 2 2 2 2 4" xfId="19924" xr:uid="{225437CE-3A33-4F42-9B4F-EFB853F63551}"/>
    <cellStyle name="Comma 7 3 2 2 2 2 3" xfId="12940" xr:uid="{9D019EC8-9DF5-4684-8E28-51EB9D4C8C25}"/>
    <cellStyle name="Comma 7 3 2 2 2 2 3 2" xfId="22753" xr:uid="{DBEEEF97-21C0-4175-8336-DD1FECE78CD0}"/>
    <cellStyle name="Comma 7 3 2 2 2 2 4" xfId="26772" xr:uid="{95AE2902-4D6E-4A9C-8936-BC46FE1E4932}"/>
    <cellStyle name="Comma 7 3 2 2 2 2 5" xfId="17141" xr:uid="{4C7035C2-076D-40BC-A7EE-FA8F1E5A8EF8}"/>
    <cellStyle name="Comma 7 3 2 2 2 3" xfId="1514" xr:uid="{00000000-0005-0000-0000-000012060000}"/>
    <cellStyle name="Comma 7 3 2 2 2 4" xfId="7344" xr:uid="{314F7A26-1C2F-4260-8054-7311120051C4}"/>
    <cellStyle name="Comma 7 3 2 2 2 5" xfId="25781" xr:uid="{8DF63CD3-C74D-40CC-91C3-16EC76E101EC}"/>
    <cellStyle name="Comma 7 3 2 2 2 6" xfId="15108" xr:uid="{C555A5FD-77F5-4844-AEEC-6FBEE8AAD5D3}"/>
    <cellStyle name="Comma 7 3 2 2 3" xfId="1515" xr:uid="{00000000-0005-0000-0000-000013060000}"/>
    <cellStyle name="Comma 7 3 2 2 3 2" xfId="5213" xr:uid="{7050D58F-72FA-4300-83CC-1F079A988B64}"/>
    <cellStyle name="Comma 7 3 2 2 3 2 2" xfId="11874" xr:uid="{B90A283C-0781-41F0-A25B-C2538B6A0871}"/>
    <cellStyle name="Comma 7 3 2 2 3 2 2 2" xfId="21179" xr:uid="{B31A4890-CABE-418D-8D19-F9010763BB26}"/>
    <cellStyle name="Comma 7 3 2 2 3 2 3" xfId="13929" xr:uid="{161E0EE6-373B-44F1-BBD3-37BCDD7A4B60}"/>
    <cellStyle name="Comma 7 3 2 2 3 2 3 2" xfId="24008" xr:uid="{22A8F699-2BA6-43F3-AE8B-F0169F432134}"/>
    <cellStyle name="Comma 7 3 2 2 3 2 4" xfId="27674" xr:uid="{68EF2FF9-210A-4C75-B69A-F81DC32A9F16}"/>
    <cellStyle name="Comma 7 3 2 2 3 2 5" xfId="28803" xr:uid="{17B5B44F-83E0-44E8-ADFE-C5D36D3360F8}"/>
    <cellStyle name="Comma 7 3 2 2 3 2 6" xfId="18386" xr:uid="{F9B7FA3E-CF1B-4C11-9CFA-8F1B5BCE297D}"/>
    <cellStyle name="Comma 7 3 2 2 3 3" xfId="26626" xr:uid="{84AFC9F7-C683-4B0F-BCEC-FAF8ABB4269F}"/>
    <cellStyle name="Comma 7 3 2 2 4" xfId="1516" xr:uid="{00000000-0005-0000-0000-000014060000}"/>
    <cellStyle name="Comma 7 3 2 2 4 2" xfId="27810" xr:uid="{82299DE9-BC35-4A80-9653-DE4E52F762A1}"/>
    <cellStyle name="Comma 7 3 2 2 4 3" xfId="27294" xr:uid="{67806F44-D13D-422E-B0CE-72ACEC3071F6}"/>
    <cellStyle name="Comma 7 3 2 2 5" xfId="4852" xr:uid="{59932AD1-0017-4EA2-A6F1-D8D1F1486E3A}"/>
    <cellStyle name="Comma 7 3 2 2 5 2" xfId="7343" xr:uid="{9112D338-2A7B-473C-8FB6-3F00E83B131F}"/>
    <cellStyle name="Comma 7 3 2 2 5 2 2" xfId="20819" xr:uid="{AA046A17-A5D5-45A3-B502-93B0FC339D43}"/>
    <cellStyle name="Comma 7 3 2 2 5 2 3" xfId="11765" xr:uid="{59C4A11F-C5BD-4CDC-A616-7B42D1B7528B}"/>
    <cellStyle name="Comma 7 3 2 2 5 3" xfId="13711" xr:uid="{E5DE594B-703D-44F3-AEDE-D386B33D8368}"/>
    <cellStyle name="Comma 7 3 2 2 5 3 2" xfId="23648" xr:uid="{2B0F4E41-1933-4A01-8C15-F29CC9A0C12B}"/>
    <cellStyle name="Comma 7 3 2 2 5 4" xfId="27587" xr:uid="{4EEF6FC4-8DD3-421B-A622-739CFDBA3573}"/>
    <cellStyle name="Comma 7 3 2 2 5 5" xfId="27469" xr:uid="{0119EE32-284A-42DD-A349-9EA3D58ABADB}"/>
    <cellStyle name="Comma 7 3 2 2 5 6" xfId="18026" xr:uid="{626FB156-AC03-4BE4-8233-96AF1F4C600F}"/>
    <cellStyle name="Comma 7 3 2 2 6" xfId="4044" xr:uid="{F2CDECCF-9802-4166-B91D-490435C567FA}"/>
    <cellStyle name="Comma 7 3 2 2 6 2" xfId="27137" xr:uid="{82584BEB-18CB-4295-B746-97A9F75B32B9}"/>
    <cellStyle name="Comma 7 3 2 2 6 3" xfId="27119" xr:uid="{48BEA696-70BC-4919-B2A8-99E240F7EC3A}"/>
    <cellStyle name="Comma 7 3 2 2 6 4" xfId="15719" xr:uid="{C43EF7BE-5DF2-42F8-A9DC-59C27797A79E}"/>
    <cellStyle name="Comma 7 3 2 2 7" xfId="8732" xr:uid="{B7755281-9688-4843-8F6C-1C6E0C07A8E4}"/>
    <cellStyle name="Comma 7 3 2 2 7 2" xfId="18467" xr:uid="{7D5FEA44-ABE4-4479-B653-D060F30796A1}"/>
    <cellStyle name="Comma 7 3 2 2 8" xfId="11923" xr:uid="{064B622C-91A3-4ADA-9A24-7103EA2EA29C}"/>
    <cellStyle name="Comma 7 3 2 2 8 2" xfId="21260" xr:uid="{B023B870-CB96-400F-B01C-E55EBF9852CE}"/>
    <cellStyle name="Comma 7 3 2 2 9" xfId="26136" xr:uid="{39854EFB-2DB2-41D8-9299-72AAC494C129}"/>
    <cellStyle name="Comma 7 3 2 3" xfId="1517" xr:uid="{00000000-0005-0000-0000-000015060000}"/>
    <cellStyle name="Comma 7 3 2 3 2" xfId="1518" xr:uid="{00000000-0005-0000-0000-000016060000}"/>
    <cellStyle name="Comma 7 3 2 3 2 2" xfId="4313" xr:uid="{AD6F12AD-77A9-40E5-9D05-8BD4DCAF6755}"/>
    <cellStyle name="Comma 7 3 2 3 2 2 2" xfId="7346" xr:uid="{9D8E60E6-23BF-440C-B172-24CC7A100EAA}"/>
    <cellStyle name="Comma 7 3 2 3 2 2 2 2" xfId="29423" xr:uid="{0F996B79-35D0-4F6B-BB99-8D5D80C81140}"/>
    <cellStyle name="Comma 7 3 2 3 2 2 3" xfId="27373" xr:uid="{FE9C572B-3B83-4BDC-8D66-DB24CA6C82EB}"/>
    <cellStyle name="Comma 7 3 2 3 2 2 4" xfId="19925" xr:uid="{E42FF35D-D077-48EB-9A03-52AC08A7FAE3}"/>
    <cellStyle name="Comma 7 3 2 3 2 3" xfId="12941" xr:uid="{C20FE292-6BB0-49A1-9BFD-20DA9A040A8B}"/>
    <cellStyle name="Comma 7 3 2 3 2 3 2" xfId="22754" xr:uid="{5CB04EEA-9D71-4E79-92F0-D78D1C147DF6}"/>
    <cellStyle name="Comma 7 3 2 3 2 4" xfId="25429" xr:uid="{38D5DFC1-789C-464A-8183-2708FF7FAF2C}"/>
    <cellStyle name="Comma 7 3 2 3 2 5" xfId="17142" xr:uid="{C151F6DD-2E44-4BE0-9813-878199202E44}"/>
    <cellStyle name="Comma 7 3 2 3 3" xfId="1519" xr:uid="{00000000-0005-0000-0000-000017060000}"/>
    <cellStyle name="Comma 7 3 2 3 4" xfId="4998" xr:uid="{B2275CDB-DD65-4281-87A4-0B5B420B686F}"/>
    <cellStyle name="Comma 7 3 2 3 4 2" xfId="7345" xr:uid="{88036A3D-097A-412A-8250-8E43419F0ED0}"/>
    <cellStyle name="Comma 7 3 2 3 4 2 2" xfId="20965" xr:uid="{1C061986-8362-4040-A5BA-96F685F09483}"/>
    <cellStyle name="Comma 7 3 2 3 4 2 3" xfId="11801" xr:uid="{E30C240D-0A84-44F3-80A8-1AB0690482A9}"/>
    <cellStyle name="Comma 7 3 2 3 4 3" xfId="13857" xr:uid="{63905EF4-3263-461A-B403-7413F0E2888D}"/>
    <cellStyle name="Comma 7 3 2 3 4 3 2" xfId="23794" xr:uid="{B4285D3A-0D75-417C-8AA6-C43D0862ECF7}"/>
    <cellStyle name="Comma 7 3 2 3 4 4" xfId="18172" xr:uid="{77D7E1F2-3692-4429-A5CE-AAE73433F666}"/>
    <cellStyle name="Comma 7 3 2 3 5" xfId="6495" xr:uid="{7AFF39D8-2D22-4116-A673-3C7C5693F9DD}"/>
    <cellStyle name="Comma 7 3 2 3 5 2" xfId="11480" xr:uid="{0AC7E992-AF61-4BB5-B44C-8E8372F6E6F0}"/>
    <cellStyle name="Comma 7 3 2 3 6" xfId="9279" xr:uid="{18B3A5BE-1450-4AF5-8AF6-7D32E7C034EC}"/>
    <cellStyle name="Comma 7 3 2 3 7" xfId="15109" xr:uid="{E76FA6A4-C767-4B51-8AA2-73ABD83D85E4}"/>
    <cellStyle name="Comma 7 3 2 4" xfId="1520" xr:uid="{00000000-0005-0000-0000-000018060000}"/>
    <cellStyle name="Comma 7 3 2 4 2" xfId="1521" xr:uid="{00000000-0005-0000-0000-000019060000}"/>
    <cellStyle name="Comma 7 3 2 4 2 2" xfId="4311" xr:uid="{9F1846E5-7D39-49E8-86E1-1FD6683925B6}"/>
    <cellStyle name="Comma 7 3 2 4 2 2 2" xfId="29421" xr:uid="{0F9AE11A-D5D8-4BCD-B46D-25D5A2BF9822}"/>
    <cellStyle name="Comma 7 3 2 4 2 2 3" xfId="29227" xr:uid="{3CDE3AC0-E9D2-4D11-A6AB-1A76DB61D713}"/>
    <cellStyle name="Comma 7 3 2 4 2 2 4" xfId="19923" xr:uid="{2F251045-B315-4D92-95EF-8F067E60D29D}"/>
    <cellStyle name="Comma 7 3 2 4 2 3" xfId="12939" xr:uid="{6587466F-87C7-44FF-A954-32A335947A0C}"/>
    <cellStyle name="Comma 7 3 2 4 2 3 2" xfId="22752" xr:uid="{D298639A-A108-4AC9-891B-9F3CD11DA3F6}"/>
    <cellStyle name="Comma 7 3 2 4 2 4" xfId="26555" xr:uid="{968E6DD1-A9FA-4BF9-AD03-F1FB7ABB9AFD}"/>
    <cellStyle name="Comma 7 3 2 4 2 5" xfId="17140" xr:uid="{DF6AF215-3A33-4FA8-B7EC-19007E8E77F7}"/>
    <cellStyle name="Comma 7 3 2 4 3" xfId="1522" xr:uid="{00000000-0005-0000-0000-00001A060000}"/>
    <cellStyle name="Comma 7 3 2 4 4" xfId="7347" xr:uid="{FD24413D-0E77-40CF-84FD-51C082D2BEE2}"/>
    <cellStyle name="Comma 7 3 2 4 5" xfId="24791" xr:uid="{0F77BB9A-F3C0-4923-AD8F-C52AC469CB9C}"/>
    <cellStyle name="Comma 7 3 2 4 6" xfId="15107" xr:uid="{FE6AF1FA-1AD5-4431-88A2-9B21382D9481}"/>
    <cellStyle name="Comma 7 3 2 5" xfId="1523" xr:uid="{00000000-0005-0000-0000-00001B060000}"/>
    <cellStyle name="Comma 7 3 2 5 2" xfId="1524" xr:uid="{00000000-0005-0000-0000-00001C060000}"/>
    <cellStyle name="Comma 7 3 2 5 2 2" xfId="4163" xr:uid="{60DA430F-DECD-458A-A3A3-547BE023451E}"/>
    <cellStyle name="Comma 7 3 2 5 2 2 2" xfId="19436" xr:uid="{72EC623C-7B41-4BCF-B393-5C4AD6796BE1}"/>
    <cellStyle name="Comma 7 3 2 5 2 3" xfId="12548" xr:uid="{3CE9E6AB-E8DF-422C-8AA3-FFED4A0F3B91}"/>
    <cellStyle name="Comma 7 3 2 5 2 3 2" xfId="22265" xr:uid="{1BE61F7D-315A-41F9-BF7A-E061285F0A62}"/>
    <cellStyle name="Comma 7 3 2 5 2 4" xfId="28555" xr:uid="{0E25F3BC-ADB0-4906-80F5-7794BF6F8833}"/>
    <cellStyle name="Comma 7 3 2 5 2 5" xfId="27144" xr:uid="{E7A12B61-7301-4E8D-8850-CD3654382E0A}"/>
    <cellStyle name="Comma 7 3 2 5 2 6" xfId="16699" xr:uid="{759EF821-E8E7-4477-9924-EDCE3B526031}"/>
    <cellStyle name="Comma 7 3 2 5 3" xfId="1525" xr:uid="{00000000-0005-0000-0000-00001D060000}"/>
    <cellStyle name="Comma 7 3 2 5 4" xfId="7348" xr:uid="{168FBCAA-9B82-42A5-A4C3-EF3C8C247420}"/>
    <cellStyle name="Comma 7 3 2 5 5" xfId="25330" xr:uid="{489D9315-03C0-4E04-93A9-A51FA700A1A3}"/>
    <cellStyle name="Comma 7 3 2 5 6" xfId="14483" xr:uid="{FBE072C9-3C52-4FD1-AA5C-F74F979C50AB}"/>
    <cellStyle name="Comma 7 3 2 6" xfId="1526" xr:uid="{00000000-0005-0000-0000-00001E060000}"/>
    <cellStyle name="Comma 7 3 2 6 2" xfId="4123" xr:uid="{88D61C27-7864-4C63-BE71-689FB79F593F}"/>
    <cellStyle name="Comma 7 3 2 6 2 2" xfId="19216" xr:uid="{A5E58CA4-6BFC-4DB7-9EF4-183B4739F006}"/>
    <cellStyle name="Comma 7 3 2 6 3" xfId="12380" xr:uid="{9D75E99F-B222-4886-976B-305917470084}"/>
    <cellStyle name="Comma 7 3 2 6 3 2" xfId="22021" xr:uid="{5BFFF6FD-ABF5-4392-8D73-214300CB9EB9}"/>
    <cellStyle name="Comma 7 3 2 6 4" xfId="25397" xr:uid="{A5992746-FCF4-48DD-942A-D40FD0215D8D}"/>
    <cellStyle name="Comma 7 3 2 6 5" xfId="28604" xr:uid="{02268C79-F863-4818-9736-4341C4823CF4}"/>
    <cellStyle name="Comma 7 3 2 6 6" xfId="16465" xr:uid="{8DE83F0D-0B25-4360-BD09-F955BFE814DB}"/>
    <cellStyle name="Comma 7 3 2 7" xfId="1510" xr:uid="{00000000-0005-0000-0000-00000E060000}"/>
    <cellStyle name="Comma 7 3 2 7 2" xfId="4414" xr:uid="{36AF3EC6-7E2A-4111-9FD3-F26795B2EDD6}"/>
    <cellStyle name="Comma 7 3 2 7 2 2" xfId="20437" xr:uid="{BE8DE73C-4B58-41A8-A134-08FD0B0B8B49}"/>
    <cellStyle name="Comma 7 3 2 7 3" xfId="13415" xr:uid="{8A6C15D6-09DB-4638-A125-3F7ABFCC9EFA}"/>
    <cellStyle name="Comma 7 3 2 7 3 2" xfId="23266" xr:uid="{3A69FF09-96CD-4FA3-B803-7A192A1ED768}"/>
    <cellStyle name="Comma 7 3 2 7 4" xfId="27018" xr:uid="{53D99DEB-8054-407E-AF65-1AD9AD344BC3}"/>
    <cellStyle name="Comma 7 3 2 7 5" xfId="28914" xr:uid="{C86EB5B9-9142-4030-AE53-38B11E529B34}"/>
    <cellStyle name="Comma 7 3 2 7 6" xfId="17644" xr:uid="{93490C39-C270-4178-9FB3-72DEA48E3A2C}"/>
    <cellStyle name="Comma 7 3 2 8" xfId="6992" xr:uid="{A35B3B78-D6FD-4A8B-9956-5BB0AA30AC88}"/>
    <cellStyle name="Comma 7 3 2 8 2" xfId="9790" xr:uid="{FAD85BAD-F9FA-49BF-940D-A945411C44A5}"/>
    <cellStyle name="Comma 7 3 2 9" xfId="6018" xr:uid="{E1C9C096-0D56-4208-ABC2-5C9DF5DE5631}"/>
    <cellStyle name="Comma 7 3 2 9 2" xfId="18466" xr:uid="{4B92929A-BB6E-424D-909E-373945F04A3F}"/>
    <cellStyle name="Comma 7 3 3" xfId="1527" xr:uid="{00000000-0005-0000-0000-00001F060000}"/>
    <cellStyle name="Comma 7 3 3 10" xfId="25584" xr:uid="{AE6AFA00-099B-43E5-A5E8-D2E5B5B8ED35}"/>
    <cellStyle name="Comma 7 3 3 11" xfId="14243" xr:uid="{D0182100-85CB-4745-9751-1FC7FECE3CEE}"/>
    <cellStyle name="Comma 7 3 3 2" xfId="1528" xr:uid="{00000000-0005-0000-0000-000020060000}"/>
    <cellStyle name="Comma 7 3 3 2 2" xfId="1529" xr:uid="{00000000-0005-0000-0000-000021060000}"/>
    <cellStyle name="Comma 7 3 3 2 2 2" xfId="4315" xr:uid="{D633A1BF-0F13-47D8-932D-A9FB5DA911D4}"/>
    <cellStyle name="Comma 7 3 3 2 2 2 2" xfId="7351" xr:uid="{E32C0F0F-3CFC-425D-8A50-41927818783D}"/>
    <cellStyle name="Comma 7 3 3 2 2 2 2 2" xfId="27285" xr:uid="{9FF9CBE1-3C82-43E4-8FFA-68A5CA50DEC2}"/>
    <cellStyle name="Comma 7 3 3 2 2 2 2 3" xfId="24403" xr:uid="{CA292314-D0B9-455B-9F98-EF5D6A43A37D}"/>
    <cellStyle name="Comma 7 3 3 2 2 2 3" xfId="27267" xr:uid="{D5FF47F7-BE68-49D4-A76E-331820C55ACA}"/>
    <cellStyle name="Comma 7 3 3 2 2 2 4" xfId="17144" xr:uid="{936834D0-1FB0-4F54-B803-78290F7FBE2D}"/>
    <cellStyle name="Comma 7 3 3 2 2 3" xfId="11622" xr:uid="{E4F7D14E-1C00-4477-B663-17940D707572}"/>
    <cellStyle name="Comma 7 3 3 2 2 3 2" xfId="29425" xr:uid="{029A842A-9196-4DF9-97CB-894084789F3D}"/>
    <cellStyle name="Comma 7 3 3 2 2 3 3" xfId="28229" xr:uid="{6867DF2E-9A64-4D79-BDB3-5CC5F596FD9B}"/>
    <cellStyle name="Comma 7 3 3 2 2 3 4" xfId="19927" xr:uid="{8099303C-9575-4D0B-BF46-7128F55B544D}"/>
    <cellStyle name="Comma 7 3 3 2 2 4" xfId="12943" xr:uid="{8127501D-8789-47F8-AEA2-56A953B4CC14}"/>
    <cellStyle name="Comma 7 3 3 2 2 4 2" xfId="22756" xr:uid="{073458F1-AD46-44A0-872E-6EFB6B3F64E1}"/>
    <cellStyle name="Comma 7 3 3 2 2 5" xfId="26363" xr:uid="{018540A2-B33C-4998-BE6F-C0F1067D0982}"/>
    <cellStyle name="Comma 7 3 3 2 2 6" xfId="15111" xr:uid="{6B94A2AD-87FB-4B38-A9BE-DD8D0DD97D55}"/>
    <cellStyle name="Comma 7 3 3 2 3" xfId="1530" xr:uid="{00000000-0005-0000-0000-000022060000}"/>
    <cellStyle name="Comma 7 3 3 2 3 2" xfId="4213" xr:uid="{B3EAC7DD-7A1C-48C5-871F-4B6DBE4203C6}"/>
    <cellStyle name="Comma 7 3 3 2 3 2 2" xfId="29187" xr:uid="{393BDCA7-A0E6-4B69-8F9C-41CBB5EA36B0}"/>
    <cellStyle name="Comma 7 3 3 2 3 2 3" xfId="28417" xr:uid="{0F4D8409-086F-47EC-AD67-5CD6094872E6}"/>
    <cellStyle name="Comma 7 3 3 2 3 2 4" xfId="19586" xr:uid="{FA521601-645A-4235-9C91-B689B0C83ACC}"/>
    <cellStyle name="Comma 7 3 3 2 3 3" xfId="12696" xr:uid="{9D248589-F84C-441D-97E0-5FA370495695}"/>
    <cellStyle name="Comma 7 3 3 2 3 3 2" xfId="22415" xr:uid="{7413A411-A8DB-4C55-812F-A6A5D3C221B6}"/>
    <cellStyle name="Comma 7 3 3 2 3 4" xfId="25890" xr:uid="{D36F58AC-58CA-4C90-B03F-9441464CC437}"/>
    <cellStyle name="Comma 7 3 3 2 3 5" xfId="16847" xr:uid="{2174BB45-8427-400B-B354-9D4C5085B388}"/>
    <cellStyle name="Comma 7 3 3 2 4" xfId="1531" xr:uid="{00000000-0005-0000-0000-000023060000}"/>
    <cellStyle name="Comma 7 3 3 2 5" xfId="4853" xr:uid="{B64BAB44-5838-459F-B6D4-2C94F6B7E7BC}"/>
    <cellStyle name="Comma 7 3 3 2 5 2" xfId="7350" xr:uid="{D4F2E3AF-E715-4435-BBA5-D5C22CC3F333}"/>
    <cellStyle name="Comma 7 3 3 2 5 2 2" xfId="20820" xr:uid="{28D8EFBA-80A1-4117-8039-89124EE4ED74}"/>
    <cellStyle name="Comma 7 3 3 2 5 2 3" xfId="11766" xr:uid="{AE58C628-2C91-47CA-90DC-65A2BA9A1A39}"/>
    <cellStyle name="Comma 7 3 3 2 5 3" xfId="13712" xr:uid="{C0BF7BBE-E0C2-43C3-A7EB-6702689CE05C}"/>
    <cellStyle name="Comma 7 3 3 2 5 3 2" xfId="23649" xr:uid="{A2AA4121-203B-43CD-9648-6EEE8D89D00E}"/>
    <cellStyle name="Comma 7 3 3 2 5 4" xfId="27846" xr:uid="{AA4F705D-297A-4356-8D6A-133DB33EDAF4}"/>
    <cellStyle name="Comma 7 3 3 2 5 5" xfId="27877" xr:uid="{864DC37A-DB87-4BC3-9035-BD6885B9C411}"/>
    <cellStyle name="Comma 7 3 3 2 5 6" xfId="18027" xr:uid="{B5439B5C-FBC6-4076-86C8-FE0A17AB3856}"/>
    <cellStyle name="Comma 7 3 3 2 6" xfId="5973" xr:uid="{B572DFF3-096F-4329-8BAA-4C613A95C8CB}"/>
    <cellStyle name="Comma 7 3 3 2 6 2" xfId="11482" xr:uid="{9E0E9FBD-F2B8-4549-9178-ABAEFE23DCC9}"/>
    <cellStyle name="Comma 7 3 3 2 7" xfId="8733" xr:uid="{1610B8D7-4FA3-4648-B891-41B12ADF8875}"/>
    <cellStyle name="Comma 7 3 3 2 8" xfId="14654" xr:uid="{D79C52EE-A47E-4F69-BD86-E6ED49925D6F}"/>
    <cellStyle name="Comma 7 3 3 3" xfId="1532" xr:uid="{00000000-0005-0000-0000-000024060000}"/>
    <cellStyle name="Comma 7 3 3 3 2" xfId="1533" xr:uid="{00000000-0005-0000-0000-000025060000}"/>
    <cellStyle name="Comma 7 3 3 3 2 2" xfId="4316" xr:uid="{0AA6645D-B76F-44BB-88A9-1A25897C0AE2}"/>
    <cellStyle name="Comma 7 3 3 3 2 2 2" xfId="29426" xr:uid="{D7AA9612-161A-4BB1-9137-91B961368D04}"/>
    <cellStyle name="Comma 7 3 3 3 2 2 3" xfId="27978" xr:uid="{A5615A3F-3AC4-4ED7-BB62-DFBF01CAC29E}"/>
    <cellStyle name="Comma 7 3 3 3 2 2 4" xfId="19928" xr:uid="{A86378D7-1993-4449-A193-9244171512AB}"/>
    <cellStyle name="Comma 7 3 3 3 2 3" xfId="12944" xr:uid="{60A5A360-DFBE-4FB6-9CD7-F01CD33AC884}"/>
    <cellStyle name="Comma 7 3 3 3 2 3 2" xfId="22757" xr:uid="{DFF5AF25-2B61-4621-8AD9-5C07A9A6A288}"/>
    <cellStyle name="Comma 7 3 3 3 2 4" xfId="26833" xr:uid="{424C0C4F-832B-4758-BE1F-F777A86EBF02}"/>
    <cellStyle name="Comma 7 3 3 3 2 5" xfId="17145" xr:uid="{D7DCCB45-8768-451B-A0FC-4290D79E1878}"/>
    <cellStyle name="Comma 7 3 3 3 3" xfId="1534" xr:uid="{00000000-0005-0000-0000-000026060000}"/>
    <cellStyle name="Comma 7 3 3 3 4" xfId="4999" xr:uid="{C1A29895-884F-4D14-A88C-F3C3832E2A81}"/>
    <cellStyle name="Comma 7 3 3 3 4 2" xfId="7352" xr:uid="{04DC8F2C-CFC6-4460-9347-363C28A93B82}"/>
    <cellStyle name="Comma 7 3 3 3 4 2 2" xfId="20966" xr:uid="{4AB1FDB7-82D0-4862-B990-B4B771C479A0}"/>
    <cellStyle name="Comma 7 3 3 3 4 2 3" xfId="11802" xr:uid="{FD124E17-CFAF-469A-B32D-90CC5683A07D}"/>
    <cellStyle name="Comma 7 3 3 3 4 3" xfId="13858" xr:uid="{9A53AB25-BDCE-43D2-A516-93E247752270}"/>
    <cellStyle name="Comma 7 3 3 3 4 3 2" xfId="23795" xr:uid="{C73BD4C1-743C-4E24-A339-D891AE8F2184}"/>
    <cellStyle name="Comma 7 3 3 3 4 4" xfId="18173" xr:uid="{8A11700E-DDF2-483D-BB7C-105AF0F17AF5}"/>
    <cellStyle name="Comma 7 3 3 3 5" xfId="11483" xr:uid="{CDA96126-BB52-4DF5-8586-19B40A9855EF}"/>
    <cellStyle name="Comma 7 3 3 3 6" xfId="26461" xr:uid="{11ECFD70-DA51-422F-A388-341FF4C87511}"/>
    <cellStyle name="Comma 7 3 3 3 7" xfId="15112" xr:uid="{A6B7AD47-98AF-4E51-8935-7F1CCEBAC0B2}"/>
    <cellStyle name="Comma 7 3 3 4" xfId="1535" xr:uid="{00000000-0005-0000-0000-000027060000}"/>
    <cellStyle name="Comma 7 3 3 4 2" xfId="1536" xr:uid="{00000000-0005-0000-0000-000028060000}"/>
    <cellStyle name="Comma 7 3 3 4 2 2" xfId="4314" xr:uid="{F8427B9D-F4ED-4BCF-831D-93CFA828A0EE}"/>
    <cellStyle name="Comma 7 3 3 4 2 2 2" xfId="29424" xr:uid="{072257C7-956D-4CA0-8858-913B90B2F4B8}"/>
    <cellStyle name="Comma 7 3 3 4 2 2 3" xfId="27335" xr:uid="{C53679E2-A8E0-41FE-B1D3-1082B834F76C}"/>
    <cellStyle name="Comma 7 3 3 4 2 2 4" xfId="19926" xr:uid="{6CE4590D-9004-48DD-AE90-A14E53D6ECD7}"/>
    <cellStyle name="Comma 7 3 3 4 2 3" xfId="12942" xr:uid="{9B5CCD87-506B-4BC2-8966-7DA7F7BB5990}"/>
    <cellStyle name="Comma 7 3 3 4 2 3 2" xfId="22755" xr:uid="{32D45643-448E-411A-9640-E5FBE34D2A42}"/>
    <cellStyle name="Comma 7 3 3 4 2 4" xfId="26848" xr:uid="{D2B1BD8E-DDC7-4E03-A2A0-97ACB1C6A55F}"/>
    <cellStyle name="Comma 7 3 3 4 2 5" xfId="17143" xr:uid="{AA4612BD-B8F5-4632-9401-0C579CE3415E}"/>
    <cellStyle name="Comma 7 3 3 4 3" xfId="1537" xr:uid="{00000000-0005-0000-0000-000029060000}"/>
    <cellStyle name="Comma 7 3 3 4 4" xfId="11481" xr:uid="{D67C1257-5E5E-4844-A7BA-EA5598DED415}"/>
    <cellStyle name="Comma 7 3 3 4 5" xfId="24587" xr:uid="{D55DE1C1-88EF-4FE4-9F8F-0DDE630FC6CB}"/>
    <cellStyle name="Comma 7 3 3 4 6" xfId="15110" xr:uid="{886A241D-CE27-445A-AC35-12E3C95FAADC}"/>
    <cellStyle name="Comma 7 3 3 5" xfId="1538" xr:uid="{00000000-0005-0000-0000-00002A060000}"/>
    <cellStyle name="Comma 7 3 3 5 2" xfId="4184" xr:uid="{D5BE2211-0DF0-4ED0-95DB-F98805CD9889}"/>
    <cellStyle name="Comma 7 3 3 5 2 2" xfId="29334" xr:uid="{3F930753-23BA-4A3F-BE32-3FDF54057E67}"/>
    <cellStyle name="Comma 7 3 3 5 2 3" xfId="28010" xr:uid="{40C3FDEA-77A5-493D-A4D1-8E2F3C460584}"/>
    <cellStyle name="Comma 7 3 3 5 2 4" xfId="16802" xr:uid="{4F51F25B-EE9B-4782-9BDA-53DDA5716821}"/>
    <cellStyle name="Comma 7 3 3 5 3" xfId="11555" xr:uid="{B5EA2D05-A422-488E-9BFC-3CEDF7124495}"/>
    <cellStyle name="Comma 7 3 3 5 3 2" xfId="19539" xr:uid="{DAD39DF9-703C-48DA-8B28-FD6455784997}"/>
    <cellStyle name="Comma 7 3 3 5 4" xfId="12651" xr:uid="{05C36AD4-294E-4063-8F67-C108210B8C0D}"/>
    <cellStyle name="Comma 7 3 3 5 4 2" xfId="22368" xr:uid="{FD6618DC-8237-4521-9FCC-F20D576D0B3D}"/>
    <cellStyle name="Comma 7 3 3 5 5" xfId="24797" xr:uid="{37336276-14B5-4676-B84E-CFA2CD8BD035}"/>
    <cellStyle name="Comma 7 3 3 5 6" xfId="14586" xr:uid="{854E0FDB-DED9-431F-9C5F-A9E411747FD5}"/>
    <cellStyle name="Comma 7 3 3 6" xfId="4716" xr:uid="{50013BC8-33FC-4E84-A91E-52356C11A931}"/>
    <cellStyle name="Comma 7 3 3 6 2" xfId="7349" xr:uid="{636B5F91-BD6F-4B01-A858-87649E61C7F4}"/>
    <cellStyle name="Comma 7 3 3 6 2 2" xfId="20683" xr:uid="{BD6A4796-B3AF-4EF8-9830-FB45A4B72B03}"/>
    <cellStyle name="Comma 7 3 3 6 2 3" xfId="11737" xr:uid="{998859D6-4F29-4CBC-9443-5B96D76169CD}"/>
    <cellStyle name="Comma 7 3 3 6 3" xfId="13610" xr:uid="{524EDC2B-8B62-4B6D-AB6E-8B238E9A3A5B}"/>
    <cellStyle name="Comma 7 3 3 6 3 2" xfId="23512" xr:uid="{FAB4313E-CB4B-4532-8C4B-46B06442D90C}"/>
    <cellStyle name="Comma 7 3 3 6 4" xfId="26468" xr:uid="{2911EA17-BC48-450A-A5E9-D3131831BCFB}"/>
    <cellStyle name="Comma 7 3 3 6 5" xfId="27353" xr:uid="{9749AD5C-721C-4CC6-B428-914DB2E14BBE}"/>
    <cellStyle name="Comma 7 3 3 6 6" xfId="17890" xr:uid="{E65D07D7-9B4B-4110-AB8A-5C40B3B9A432}"/>
    <cellStyle name="Comma 7 3 3 7" xfId="4045" xr:uid="{9BE449A0-E93F-42A4-8777-C33C8E107CCD}"/>
    <cellStyle name="Comma 7 3 3 7 2" xfId="28942" xr:uid="{5E434BD0-C47F-4DA7-84EF-1E1CEF76BE0A}"/>
    <cellStyle name="Comma 7 3 3 7 3" xfId="27869" xr:uid="{3099AFAE-23D8-45DE-98F2-AB36B40CB5F2}"/>
    <cellStyle name="Comma 7 3 3 7 4" xfId="15720" xr:uid="{03E575D5-D7C4-4D8F-AD29-529B1B03C43A}"/>
    <cellStyle name="Comma 7 3 3 8" xfId="8686" xr:uid="{0C86EBAB-A61A-4E81-8946-8D48A560BF5B}"/>
    <cellStyle name="Comma 7 3 3 8 2" xfId="18468" xr:uid="{59784ED8-F0E4-4BE5-B155-355A8BEEBAD2}"/>
    <cellStyle name="Comma 7 3 3 9" xfId="11924" xr:uid="{F03211DF-E05A-42EE-8CA7-56DCAA3F7DF8}"/>
    <cellStyle name="Comma 7 3 3 9 2" xfId="21261" xr:uid="{72DA84CA-3179-459B-A770-A67D59C23522}"/>
    <cellStyle name="Comma 7 3 4" xfId="1539" xr:uid="{00000000-0005-0000-0000-00002B060000}"/>
    <cellStyle name="Comma 7 3 4 10" xfId="14652" xr:uid="{8943C274-170B-4293-9744-4D4567E93E58}"/>
    <cellStyle name="Comma 7 3 4 2" xfId="1540" xr:uid="{00000000-0005-0000-0000-00002C060000}"/>
    <cellStyle name="Comma 7 3 4 2 2" xfId="1541" xr:uid="{00000000-0005-0000-0000-00002D060000}"/>
    <cellStyle name="Comma 7 3 4 2 2 2" xfId="4317" xr:uid="{5F15564A-A3AD-4AE2-8784-03827DD48B30}"/>
    <cellStyle name="Comma 7 3 4 2 2 2 2" xfId="29427" xr:uid="{355FAB91-8F9B-49C3-8823-88B0932F3CB7}"/>
    <cellStyle name="Comma 7 3 4 2 2 2 3" xfId="28766" xr:uid="{70381CE7-8F36-4E5B-A45E-50F34FC7E8B1}"/>
    <cellStyle name="Comma 7 3 4 2 2 2 4" xfId="19929" xr:uid="{655595B4-2783-42CE-8E0D-6834F7A3858C}"/>
    <cellStyle name="Comma 7 3 4 2 2 3" xfId="12945" xr:uid="{966631A5-1A6F-4F22-858A-03347AC4A074}"/>
    <cellStyle name="Comma 7 3 4 2 2 3 2" xfId="22758" xr:uid="{CA3B4264-9FAE-41F0-B4AF-3FD95969AAC6}"/>
    <cellStyle name="Comma 7 3 4 2 2 4" xfId="26748" xr:uid="{2EB75D71-5900-4449-B6C9-543C2E1BA19B}"/>
    <cellStyle name="Comma 7 3 4 2 2 5" xfId="17146" xr:uid="{65336965-D41A-43E1-B056-CE08B7530D9E}"/>
    <cellStyle name="Comma 7 3 4 2 3" xfId="1542" xr:uid="{00000000-0005-0000-0000-00002E060000}"/>
    <cellStyle name="Comma 7 3 4 2 4" xfId="7354" xr:uid="{C6E270E3-A264-4DAB-AB60-8FC77D7CDA0C}"/>
    <cellStyle name="Comma 7 3 4 2 5" xfId="24937" xr:uid="{43D620D1-5A50-4E2D-832D-3272E5975150}"/>
    <cellStyle name="Comma 7 3 4 2 6" xfId="15113" xr:uid="{E76C2BCA-E028-4A79-8D3B-3233BA5B871A}"/>
    <cellStyle name="Comma 7 3 4 3" xfId="1543" xr:uid="{00000000-0005-0000-0000-00002F060000}"/>
    <cellStyle name="Comma 7 3 4 3 2" xfId="4407" xr:uid="{F0295209-264E-4297-9249-42BAD716364A}"/>
    <cellStyle name="Comma 7 3 4 3 2 2" xfId="11725" xr:uid="{9775EA4E-D705-4972-8243-19B2B50E88AD}"/>
    <cellStyle name="Comma 7 3 4 3 2 2 2" xfId="20430" xr:uid="{E8A960F1-69D8-4538-BCE0-81DB82DE1416}"/>
    <cellStyle name="Comma 7 3 4 3 2 3" xfId="13408" xr:uid="{D01F26EB-7B93-494C-8749-F130659020F2}"/>
    <cellStyle name="Comma 7 3 4 3 2 3 2" xfId="23259" xr:uid="{2238770A-482B-439A-952B-EE65549CCFDD}"/>
    <cellStyle name="Comma 7 3 4 3 2 4" xfId="29023" xr:uid="{44D22FE6-2D30-46B3-AE47-B8735EA42076}"/>
    <cellStyle name="Comma 7 3 4 3 2 5" xfId="28688" xr:uid="{8AAEBA1F-DBED-4727-A0C3-BB8E472E4A78}"/>
    <cellStyle name="Comma 7 3 4 3 2 6" xfId="17637" xr:uid="{417CDBE4-BCF5-4CE7-953B-FD98E5E99DD2}"/>
    <cellStyle name="Comma 7 3 4 3 3" xfId="25536" xr:uid="{5B846C9F-EBA5-4A32-A3DB-FC79EAB39E46}"/>
    <cellStyle name="Comma 7 3 4 4" xfId="1544" xr:uid="{00000000-0005-0000-0000-000030060000}"/>
    <cellStyle name="Comma 7 3 4 5" xfId="4851" xr:uid="{E77C5E06-A4D1-49AC-9DE7-9295C17B3983}"/>
    <cellStyle name="Comma 7 3 4 5 2" xfId="7353" xr:uid="{277522B8-EEB1-4C74-A20B-B4A1C871B02E}"/>
    <cellStyle name="Comma 7 3 4 5 2 2" xfId="20818" xr:uid="{9466F3D2-5ED1-4F31-A57F-444C9BE7777C}"/>
    <cellStyle name="Comma 7 3 4 5 2 3" xfId="11764" xr:uid="{8A465698-E4D2-40D8-B022-5DE8305C04E8}"/>
    <cellStyle name="Comma 7 3 4 5 3" xfId="13710" xr:uid="{A667C953-F0B0-4DEB-B704-61B0A9A22063}"/>
    <cellStyle name="Comma 7 3 4 5 3 2" xfId="23647" xr:uid="{B2DD6CA7-DFEC-40CD-A522-3292B497DC6D}"/>
    <cellStyle name="Comma 7 3 4 5 4" xfId="28014" xr:uid="{B2F7C128-70F9-4B41-9453-EE618320E51B}"/>
    <cellStyle name="Comma 7 3 4 5 5" xfId="28413" xr:uid="{F7806D0B-BEA6-4E85-B556-501D626F2EAC}"/>
    <cellStyle name="Comma 7 3 4 5 6" xfId="18025" xr:uid="{93060D19-E85F-4E41-82B8-C2E675D75E5A}"/>
    <cellStyle name="Comma 7 3 4 6" xfId="4046" xr:uid="{499A2460-0212-4A69-AA00-4AF287A9F972}"/>
    <cellStyle name="Comma 7 3 4 6 2" xfId="15721" xr:uid="{AA30EC1E-5A0E-4CD8-B719-228A48999E70}"/>
    <cellStyle name="Comma 7 3 4 7" xfId="8731" xr:uid="{41A8DA50-2046-4484-BD13-F36EF10852EB}"/>
    <cellStyle name="Comma 7 3 4 7 2" xfId="18469" xr:uid="{28D822E0-2527-4A89-A4FE-23648273FC2C}"/>
    <cellStyle name="Comma 7 3 4 8" xfId="11925" xr:uid="{63AA18D7-FB50-41F8-93C5-671D1B0832ED}"/>
    <cellStyle name="Comma 7 3 4 8 2" xfId="21262" xr:uid="{D1C93F00-8D40-4105-ACC3-E48D1FB028E6}"/>
    <cellStyle name="Comma 7 3 4 9" xfId="24377" xr:uid="{B5441C58-E13C-4C1E-8145-BBA2F0BCE770}"/>
    <cellStyle name="Comma 7 3 5" xfId="1545" xr:uid="{00000000-0005-0000-0000-000031060000}"/>
    <cellStyle name="Comma 7 3 5 2" xfId="1546" xr:uid="{00000000-0005-0000-0000-000032060000}"/>
    <cellStyle name="Comma 7 3 5 2 2" xfId="4318" xr:uid="{06C832B6-0AA9-4FDD-A03D-F914AC84A80C}"/>
    <cellStyle name="Comma 7 3 5 2 2 2" xfId="7356" xr:uid="{FA8DBA52-C7D7-4A72-A772-4AE573A093F5}"/>
    <cellStyle name="Comma 7 3 5 2 2 2 2" xfId="29428" xr:uid="{8249FB03-42E6-4DD2-BFDF-0FFA900EFF6A}"/>
    <cellStyle name="Comma 7 3 5 2 2 3" xfId="27479" xr:uid="{A79E3022-C5C3-42AD-B488-016A836DFA41}"/>
    <cellStyle name="Comma 7 3 5 2 2 4" xfId="19930" xr:uid="{E7D566E8-57FE-4E64-A132-49377B4E689E}"/>
    <cellStyle name="Comma 7 3 5 2 3" xfId="12946" xr:uid="{2EAAF592-74DB-427C-BCFE-AC5150645068}"/>
    <cellStyle name="Comma 7 3 5 2 3 2" xfId="22759" xr:uid="{A4704AFE-8920-4FD5-9558-5CB8DD58D520}"/>
    <cellStyle name="Comma 7 3 5 2 4" xfId="25396" xr:uid="{AE560DBC-CEEA-4041-BFC2-9FAFFFD3D547}"/>
    <cellStyle name="Comma 7 3 5 2 5" xfId="17147" xr:uid="{BDB58254-EF4C-4074-B6B2-BE31C2ECC771}"/>
    <cellStyle name="Comma 7 3 5 3" xfId="1547" xr:uid="{00000000-0005-0000-0000-000033060000}"/>
    <cellStyle name="Comma 7 3 5 4" xfId="5000" xr:uid="{2F5FA2C1-8CE3-4F72-9C32-63F9255E8DEA}"/>
    <cellStyle name="Comma 7 3 5 4 2" xfId="7355" xr:uid="{2DB43076-04E7-4B5A-BFD9-A7488A750A77}"/>
    <cellStyle name="Comma 7 3 5 4 2 2" xfId="20967" xr:uid="{88AA818D-E527-420B-A89C-D8B518DA21B2}"/>
    <cellStyle name="Comma 7 3 5 4 2 3" xfId="11803" xr:uid="{A6591E0D-A204-4419-8D4F-C4C06989530B}"/>
    <cellStyle name="Comma 7 3 5 4 3" xfId="13859" xr:uid="{C516EC78-1E7E-4BE8-A96C-51FF6036032C}"/>
    <cellStyle name="Comma 7 3 5 4 3 2" xfId="23796" xr:uid="{6A144CDE-EB41-4238-9646-0E21B316CFCB}"/>
    <cellStyle name="Comma 7 3 5 4 4" xfId="18174" xr:uid="{7F55E78D-2A46-4553-B5F9-67720F7D235D}"/>
    <cellStyle name="Comma 7 3 5 5" xfId="6494" xr:uid="{C5F2563D-0F42-450D-AEAA-D80BD75CE499}"/>
    <cellStyle name="Comma 7 3 5 5 2" xfId="11484" xr:uid="{4619CA50-1022-4EE4-9AA9-D5D7760213B4}"/>
    <cellStyle name="Comma 7 3 5 6" xfId="9278" xr:uid="{FFA6B767-3334-4143-8662-93A282D111BE}"/>
    <cellStyle name="Comma 7 3 5 7" xfId="15114" xr:uid="{0E863ABC-7678-456E-B440-6C8D05A9E7CF}"/>
    <cellStyle name="Comma 7 3 6" xfId="1548" xr:uid="{00000000-0005-0000-0000-000034060000}"/>
    <cellStyle name="Comma 7 3 6 2" xfId="1549" xr:uid="{00000000-0005-0000-0000-000035060000}"/>
    <cellStyle name="Comma 7 3 6 2 2" xfId="4244" xr:uid="{7CCE50BE-E280-4B83-94BA-139B03400047}"/>
    <cellStyle name="Comma 7 3 6 2 2 2" xfId="7358" xr:uid="{3FC3C6CF-F274-41FD-91E3-1E0BDDAED9E5}"/>
    <cellStyle name="Comma 7 3 6 2 2 2 2" xfId="26930" xr:uid="{45CE710D-4933-4989-8947-F454E5453B9E}"/>
    <cellStyle name="Comma 7 3 6 2 2 3" xfId="28571" xr:uid="{9EF097E9-1EF0-4C6B-9419-C7DC0F49E529}"/>
    <cellStyle name="Comma 7 3 6 2 2 4" xfId="19774" xr:uid="{2E6B44F8-E4C0-4BCD-B51D-7C4493888029}"/>
    <cellStyle name="Comma 7 3 6 2 3" xfId="12868" xr:uid="{ADCA6EDC-4F37-4799-9DF3-C367B28E0671}"/>
    <cellStyle name="Comma 7 3 6 2 3 2" xfId="22603" xr:uid="{EF9934CF-0965-40A4-B012-F08868C8B23D}"/>
    <cellStyle name="Comma 7 3 6 2 4" xfId="26787" xr:uid="{588FA1C1-51D1-4AA9-B040-0874A72DB829}"/>
    <cellStyle name="Comma 7 3 6 2 5" xfId="17019" xr:uid="{B9272651-B6B1-4AD9-9A09-BD6E891F8A70}"/>
    <cellStyle name="Comma 7 3 6 3" xfId="1550" xr:uid="{00000000-0005-0000-0000-000036060000}"/>
    <cellStyle name="Comma 7 3 6 4" xfId="7357" xr:uid="{62E315D2-A7F0-4A32-9684-DE1D80A394D9}"/>
    <cellStyle name="Comma 7 3 6 5" xfId="6929" xr:uid="{6A735F32-FDB0-4549-880F-014F0A96F003}"/>
    <cellStyle name="Comma 7 3 6 6" xfId="9725" xr:uid="{2B5CF61D-CA3A-4084-9100-B5672AA5427D}"/>
    <cellStyle name="Comma 7 3 7" xfId="1551" xr:uid="{00000000-0005-0000-0000-000037060000}"/>
    <cellStyle name="Comma 7 3 7 2" xfId="1552" xr:uid="{00000000-0005-0000-0000-000038060000}"/>
    <cellStyle name="Comma 7 3 7 2 2" xfId="4151" xr:uid="{A5EB728A-4352-4E7A-8AF0-6F75EB578C93}"/>
    <cellStyle name="Comma 7 3 7 2 2 2" xfId="19376" xr:uid="{5F316ED3-5507-4D8A-8191-02A5CCCD6B35}"/>
    <cellStyle name="Comma 7 3 7 2 2 3" xfId="30278" xr:uid="{811D8972-2D2B-47F4-AF32-2DF6E0CBFFBB}"/>
    <cellStyle name="Comma 7 3 7 2 3" xfId="12488" xr:uid="{F7B49B90-BAF9-4492-B943-ECD7436BA75F}"/>
    <cellStyle name="Comma 7 3 7 2 3 2" xfId="22205" xr:uid="{1145B575-FED6-4B21-BCD2-9453D289946D}"/>
    <cellStyle name="Comma 7 3 7 2 4" xfId="29056" xr:uid="{536CEC9E-A21D-4362-A197-BF0B4A7E3942}"/>
    <cellStyle name="Comma 7 3 7 2 5" xfId="27845" xr:uid="{449D065B-B42E-497C-BDF3-9C90CE180568}"/>
    <cellStyle name="Comma 7 3 7 2 6" xfId="16639" xr:uid="{65D8FA91-D1C4-4DC5-8E1E-C58E03AB8268}"/>
    <cellStyle name="Comma 7 3 7 3" xfId="1553" xr:uid="{00000000-0005-0000-0000-000039060000}"/>
    <cellStyle name="Comma 7 3 7 4" xfId="7359" xr:uid="{221237C7-1593-4F89-A254-CF4274952059}"/>
    <cellStyle name="Comma 7 3 7 5" xfId="24336" xr:uid="{9E33B563-0251-4A31-B2A9-C5F4AAA710EC}"/>
    <cellStyle name="Comma 7 3 7 6" xfId="14423" xr:uid="{261C2F31-433B-42AF-B0FF-5FA924E3A5C8}"/>
    <cellStyle name="Comma 7 3 8" xfId="1554" xr:uid="{00000000-0005-0000-0000-00003A060000}"/>
    <cellStyle name="Comma 7 3 8 2" xfId="4101" xr:uid="{03D73B67-0193-4363-BC2C-F645AB6A9D14}"/>
    <cellStyle name="Comma 7 3 8 2 2" xfId="7360" xr:uid="{3C43425B-54B4-48E3-B443-68E58D1A2D66}"/>
    <cellStyle name="Comma 7 3 8 2 2 2" xfId="19156" xr:uid="{E9B394E2-1352-45DF-8728-E90A5702A96A}"/>
    <cellStyle name="Comma 7 3 8 3" xfId="12344" xr:uid="{60669A82-3668-434D-BFE0-63228CA044D1}"/>
    <cellStyle name="Comma 7 3 8 3 2" xfId="21961" xr:uid="{9A66AB18-55E3-440B-AE30-6441024C3F99}"/>
    <cellStyle name="Comma 7 3 8 4" xfId="25462" xr:uid="{A2D4A0AE-A8CD-4558-8E78-7A989DFA48C1}"/>
    <cellStyle name="Comma 7 3 8 5" xfId="29267" xr:uid="{468BF75C-DA4C-40CB-A0B0-B26BB7F68566}"/>
    <cellStyle name="Comma 7 3 8 6" xfId="16405" xr:uid="{29BB2A58-1E45-4B8F-AE7E-941744F3EC3A}"/>
    <cellStyle name="Comma 7 3 9" xfId="1509" xr:uid="{00000000-0005-0000-0000-00000D060000}"/>
    <cellStyle name="Comma 7 3 9 2" xfId="4461" xr:uid="{A2C5B9FA-0AF7-4E08-BC91-A30A88541778}"/>
    <cellStyle name="Comma 7 3 9 2 2" xfId="20484" xr:uid="{7010417D-963A-4AD1-89ED-A95539D7A90F}"/>
    <cellStyle name="Comma 7 3 9 2 3" xfId="30277" xr:uid="{149F1C50-C399-4246-8825-252C63A56365}"/>
    <cellStyle name="Comma 7 3 9 3" xfId="13460" xr:uid="{4493E0E6-1643-4B08-9A00-7C095C1AF346}"/>
    <cellStyle name="Comma 7 3 9 3 2" xfId="23313" xr:uid="{58C633E2-5157-4122-96F8-A1BC02DEA84C}"/>
    <cellStyle name="Comma 7 3 9 4" xfId="26942" xr:uid="{5C443062-256B-4D54-B18D-4BEBA009E149}"/>
    <cellStyle name="Comma 7 3 9 5" xfId="28629" xr:uid="{993B2B49-4321-4D2E-B57A-0B96BD2461DD}"/>
    <cellStyle name="Comma 7 3 9 6" xfId="17691" xr:uid="{9C01C45D-24F6-4496-82E9-C421ACAA742F}"/>
    <cellStyle name="Comma 7 4" xfId="362" xr:uid="{00000000-0005-0000-0000-000069010000}"/>
    <cellStyle name="Comma 7 4 10" xfId="6019" xr:uid="{B7EE2A83-FEDD-47A0-84EE-F89E5155B508}"/>
    <cellStyle name="Comma 7 4 10 2" xfId="18470" xr:uid="{5345A6C7-1852-40A0-A8FF-8423FB7CBD1C}"/>
    <cellStyle name="Comma 7 4 11" xfId="8794" xr:uid="{9F978F14-B6D1-42D3-8FCF-C78B38DFF3E1}"/>
    <cellStyle name="Comma 7 4 11 2" xfId="21263" xr:uid="{20FA8A27-6937-4DAA-892D-D4616159148D}"/>
    <cellStyle name="Comma 7 4 12" xfId="25957" xr:uid="{F2078072-A6CD-4108-89BE-31361AB328E7}"/>
    <cellStyle name="Comma 7 4 13" xfId="14005" xr:uid="{503A812E-3AD2-4B19-ABD3-87F933A5FC6F}"/>
    <cellStyle name="Comma 7 4 2" xfId="363" xr:uid="{00000000-0005-0000-0000-00006A010000}"/>
    <cellStyle name="Comma 7 4 2 10" xfId="8795" xr:uid="{1EF112DF-D001-47BD-B99F-78D5DB07F026}"/>
    <cellStyle name="Comma 7 4 2 10 2" xfId="21264" xr:uid="{DEE589DF-342A-42DF-BA00-54B6C947B0E0}"/>
    <cellStyle name="Comma 7 4 2 11" xfId="26492" xr:uid="{BFA1A3F4-DEBA-4D0D-8078-F3E2E1E355E9}"/>
    <cellStyle name="Comma 7 4 2 12" xfId="14086" xr:uid="{AC70DC20-71E6-4B66-A43B-E729E647280D}"/>
    <cellStyle name="Comma 7 4 2 2" xfId="1557" xr:uid="{00000000-0005-0000-0000-00003D060000}"/>
    <cellStyle name="Comma 7 4 2 2 10" xfId="14656" xr:uid="{FFB69EEC-E7AE-4795-9231-61862177997B}"/>
    <cellStyle name="Comma 7 4 2 2 2" xfId="1558" xr:uid="{00000000-0005-0000-0000-00003E060000}"/>
    <cellStyle name="Comma 7 4 2 2 2 2" xfId="1559" xr:uid="{00000000-0005-0000-0000-00003F060000}"/>
    <cellStyle name="Comma 7 4 2 2 2 2 2" xfId="4320" xr:uid="{AECDE820-FEF5-4952-AC6C-D9578E930CBA}"/>
    <cellStyle name="Comma 7 4 2 2 2 2 2 2" xfId="29430" xr:uid="{BF5B0B2E-522C-4A27-9457-09AAC24EBE15}"/>
    <cellStyle name="Comma 7 4 2 2 2 2 2 3" xfId="27904" xr:uid="{D5D95721-E76D-437E-B6E2-216C48CAF8FF}"/>
    <cellStyle name="Comma 7 4 2 2 2 2 2 4" xfId="19932" xr:uid="{75AF8DC7-A58D-4D3B-8774-CFF2EECBE0EE}"/>
    <cellStyle name="Comma 7 4 2 2 2 2 3" xfId="12948" xr:uid="{3553F7D2-1B79-4779-9DDD-7800D0A6EB21}"/>
    <cellStyle name="Comma 7 4 2 2 2 2 3 2" xfId="22761" xr:uid="{D73DC99B-056A-45BB-A7C5-D064814A8FC3}"/>
    <cellStyle name="Comma 7 4 2 2 2 2 4" xfId="26763" xr:uid="{F7D1C5ED-006F-4A99-ABF3-73DCBFF87803}"/>
    <cellStyle name="Comma 7 4 2 2 2 2 5" xfId="17149" xr:uid="{928240F9-A412-45FC-ADEE-0ADCF2B5B99D}"/>
    <cellStyle name="Comma 7 4 2 2 2 3" xfId="1560" xr:uid="{00000000-0005-0000-0000-000040060000}"/>
    <cellStyle name="Comma 7 4 2 2 2 4" xfId="7362" xr:uid="{D564D387-912F-4C27-B35C-577FF9F9E2AE}"/>
    <cellStyle name="Comma 7 4 2 2 2 5" xfId="26374" xr:uid="{4581BD55-3C07-4CD9-A504-A9C32070F36B}"/>
    <cellStyle name="Comma 7 4 2 2 2 6" xfId="15116" xr:uid="{3941F086-6072-461B-9E76-ECB71C7F9C29}"/>
    <cellStyle name="Comma 7 4 2 2 3" xfId="1561" xr:uid="{00000000-0005-0000-0000-000041060000}"/>
    <cellStyle name="Comma 7 4 2 2 3 2" xfId="5220" xr:uid="{600F084C-B924-41C1-B019-66A27943DEFA}"/>
    <cellStyle name="Comma 7 4 2 2 3 2 2" xfId="11881" xr:uid="{B9FA6F14-DFFE-4B80-ABBB-F53A2D6A0B00}"/>
    <cellStyle name="Comma 7 4 2 2 3 2 2 2" xfId="21186" xr:uid="{53C2567D-A9C6-40AD-84FB-9FC47C83F171}"/>
    <cellStyle name="Comma 7 4 2 2 3 2 3" xfId="13936" xr:uid="{23FD9E83-7D39-423B-B9DC-B0280F2140EC}"/>
    <cellStyle name="Comma 7 4 2 2 3 2 3 2" xfId="24015" xr:uid="{BC1300C4-95FC-4CD2-A52C-9BE1B814806E}"/>
    <cellStyle name="Comma 7 4 2 2 3 2 4" xfId="28784" xr:uid="{3DB64DEB-75FC-4C94-B2A2-831C33F3C4EB}"/>
    <cellStyle name="Comma 7 4 2 2 3 2 5" xfId="28090" xr:uid="{360CFDE1-834A-4316-8164-052D463046A1}"/>
    <cellStyle name="Comma 7 4 2 2 3 2 6" xfId="18393" xr:uid="{0869ED52-7847-4FFF-84A6-8B6E836E3A22}"/>
    <cellStyle name="Comma 7 4 2 2 3 3" xfId="25071" xr:uid="{EC4AFF23-96CC-430A-A18A-E1A1A2CF0CBC}"/>
    <cellStyle name="Comma 7 4 2 2 4" xfId="1562" xr:uid="{00000000-0005-0000-0000-000042060000}"/>
    <cellStyle name="Comma 7 4 2 2 4 2" xfId="27817" xr:uid="{E595E63E-A64E-4681-ADFD-D14C5CF0F36B}"/>
    <cellStyle name="Comma 7 4 2 2 4 3" xfId="27295" xr:uid="{474529B8-19B0-40BA-AF4F-F2757E765204}"/>
    <cellStyle name="Comma 7 4 2 2 5" xfId="4854" xr:uid="{995AE691-0E71-4270-882C-193116B3A1BF}"/>
    <cellStyle name="Comma 7 4 2 2 5 2" xfId="7361" xr:uid="{246FF59F-53C1-4F51-9FEF-57062EF64B63}"/>
    <cellStyle name="Comma 7 4 2 2 5 2 2" xfId="20821" xr:uid="{7EDE7D13-A1FF-473E-9672-A5B32A2942D2}"/>
    <cellStyle name="Comma 7 4 2 2 5 2 3" xfId="11767" xr:uid="{3B68B35D-61B5-4E19-9FC2-F2DFD779169B}"/>
    <cellStyle name="Comma 7 4 2 2 5 3" xfId="13713" xr:uid="{8D1E3228-30AA-491F-84A7-7CF18533EED0}"/>
    <cellStyle name="Comma 7 4 2 2 5 3 2" xfId="23650" xr:uid="{51299B14-EB79-423E-8D11-31A79E923FD4}"/>
    <cellStyle name="Comma 7 4 2 2 5 4" xfId="27571" xr:uid="{89997B5A-7F26-4306-93A2-FA819F5C0939}"/>
    <cellStyle name="Comma 7 4 2 2 5 5" xfId="29066" xr:uid="{13193F13-4466-456F-A823-49FDD5AA9061}"/>
    <cellStyle name="Comma 7 4 2 2 5 6" xfId="18028" xr:uid="{F1C5C169-0224-4288-B643-381AB0B2EEE5}"/>
    <cellStyle name="Comma 7 4 2 2 6" xfId="4047" xr:uid="{25E1664E-03ED-4C3A-AFB6-30B6A2D710F3}"/>
    <cellStyle name="Comma 7 4 2 2 6 2" xfId="28554" xr:uid="{1BEE67F7-CF61-44A8-AA8B-9504A4D01B4B}"/>
    <cellStyle name="Comma 7 4 2 2 6 3" xfId="27834" xr:uid="{F0A7C408-829E-44E8-80A3-4107834A9F80}"/>
    <cellStyle name="Comma 7 4 2 2 6 4" xfId="15723" xr:uid="{0A3E9745-0748-4A13-9ACE-1698F20E3894}"/>
    <cellStyle name="Comma 7 4 2 2 7" xfId="8735" xr:uid="{D52CFAAB-9BFE-444E-A8CB-ECFEE7DE41C9}"/>
    <cellStyle name="Comma 7 4 2 2 7 2" xfId="18472" xr:uid="{789F5162-0039-460B-9908-E1D81ED09280}"/>
    <cellStyle name="Comma 7 4 2 2 8" xfId="11926" xr:uid="{5A1197D5-3DF1-4644-ADAF-DA5EDFA6A578}"/>
    <cellStyle name="Comma 7 4 2 2 8 2" xfId="21265" xr:uid="{5D03187C-FF16-4E22-8804-FCC1E91E3C6C}"/>
    <cellStyle name="Comma 7 4 2 2 9" xfId="26076" xr:uid="{5FFB59FE-C73F-4F61-B0E2-EF0C574ED490}"/>
    <cellStyle name="Comma 7 4 2 3" xfId="1563" xr:uid="{00000000-0005-0000-0000-000043060000}"/>
    <cellStyle name="Comma 7 4 2 3 2" xfId="1564" xr:uid="{00000000-0005-0000-0000-000044060000}"/>
    <cellStyle name="Comma 7 4 2 3 2 2" xfId="4321" xr:uid="{F790E62C-9532-42CA-B080-14A835CBB0E3}"/>
    <cellStyle name="Comma 7 4 2 3 2 2 2" xfId="7364" xr:uid="{86BF4D9F-F3A3-47AB-8519-0F3DA075F990}"/>
    <cellStyle name="Comma 7 4 2 3 2 2 2 2" xfId="29431" xr:uid="{F0D6BCC1-D2A1-4B21-8105-153337265B59}"/>
    <cellStyle name="Comma 7 4 2 3 2 2 3" xfId="27514" xr:uid="{DB4E6264-7681-4541-9F1F-FFD3587E7D58}"/>
    <cellStyle name="Comma 7 4 2 3 2 2 4" xfId="19933" xr:uid="{A28A25B6-39AF-42CD-9EA1-06DB0870DB2E}"/>
    <cellStyle name="Comma 7 4 2 3 2 3" xfId="12949" xr:uid="{104A402F-5F31-4D2B-AA4A-2E92FCC30E4F}"/>
    <cellStyle name="Comma 7 4 2 3 2 3 2" xfId="22762" xr:uid="{B33E80A1-148C-4F66-B6FE-AFBAB045E43B}"/>
    <cellStyle name="Comma 7 4 2 3 2 4" xfId="26645" xr:uid="{5505AA07-CC58-4E84-A9B7-57B9F968716E}"/>
    <cellStyle name="Comma 7 4 2 3 2 5" xfId="17150" xr:uid="{BB93F317-6C1C-49DB-B9FF-673F41E40DEA}"/>
    <cellStyle name="Comma 7 4 2 3 3" xfId="1565" xr:uid="{00000000-0005-0000-0000-000045060000}"/>
    <cellStyle name="Comma 7 4 2 3 4" xfId="5001" xr:uid="{55A0090B-0FB6-425D-90F2-CDD93E59EB8E}"/>
    <cellStyle name="Comma 7 4 2 3 4 2" xfId="7363" xr:uid="{B79B35A7-4148-4485-964F-CB9722399467}"/>
    <cellStyle name="Comma 7 4 2 3 4 2 2" xfId="20968" xr:uid="{FF31F27F-B891-49C3-B667-540BE4E37311}"/>
    <cellStyle name="Comma 7 4 2 3 4 2 3" xfId="11804" xr:uid="{E1945C97-064D-4689-8206-34A08A11A521}"/>
    <cellStyle name="Comma 7 4 2 3 4 3" xfId="13860" xr:uid="{0A48BF29-FD17-4308-A6DB-8C6C98AFA72C}"/>
    <cellStyle name="Comma 7 4 2 3 4 3 2" xfId="23797" xr:uid="{B393001A-3310-454E-8804-8D8C271A7F68}"/>
    <cellStyle name="Comma 7 4 2 3 4 4" xfId="18175" xr:uid="{667415F9-C5D6-47AB-9DE7-6807390A1786}"/>
    <cellStyle name="Comma 7 4 2 3 5" xfId="6496" xr:uid="{F5E98A96-DD8F-439B-A6D2-4EFF2043A745}"/>
    <cellStyle name="Comma 7 4 2 3 5 2" xfId="11485" xr:uid="{63CC8D96-AF6B-48B4-978E-049F1E5D2494}"/>
    <cellStyle name="Comma 7 4 2 3 6" xfId="9281" xr:uid="{1C8FEC88-E83D-4D10-B634-DE6DA2C4B661}"/>
    <cellStyle name="Comma 7 4 2 3 7" xfId="15117" xr:uid="{825780D0-3DCD-48B6-BDA1-0D165BC11A8E}"/>
    <cellStyle name="Comma 7 4 2 4" xfId="1566" xr:uid="{00000000-0005-0000-0000-000046060000}"/>
    <cellStyle name="Comma 7 4 2 4 2" xfId="1567" xr:uid="{00000000-0005-0000-0000-000047060000}"/>
    <cellStyle name="Comma 7 4 2 4 2 2" xfId="4319" xr:uid="{0D476F49-BDDC-4874-BF70-210B72517E25}"/>
    <cellStyle name="Comma 7 4 2 4 2 2 2" xfId="29429" xr:uid="{3ACE6DBB-9A3E-4481-A0D4-D283021F92E0}"/>
    <cellStyle name="Comma 7 4 2 4 2 2 3" xfId="28188" xr:uid="{5B1728FE-BCCB-4D30-8564-5907A80B561C}"/>
    <cellStyle name="Comma 7 4 2 4 2 2 4" xfId="19931" xr:uid="{7AD69CB0-1D7C-49AE-8037-64A63CE02D20}"/>
    <cellStyle name="Comma 7 4 2 4 2 3" xfId="12947" xr:uid="{E1300D7A-6C8C-454D-B1AD-838848DD8DBC}"/>
    <cellStyle name="Comma 7 4 2 4 2 3 2" xfId="22760" xr:uid="{4161CF12-2249-489E-8113-4E3421EF7510}"/>
    <cellStyle name="Comma 7 4 2 4 2 4" xfId="25126" xr:uid="{7A475E6A-185D-4869-9B81-F11DF51BF103}"/>
    <cellStyle name="Comma 7 4 2 4 2 5" xfId="17148" xr:uid="{6EB206C7-E742-46F7-8DD2-92D040EF10FA}"/>
    <cellStyle name="Comma 7 4 2 4 3" xfId="1568" xr:uid="{00000000-0005-0000-0000-000048060000}"/>
    <cellStyle name="Comma 7 4 2 4 4" xfId="7365" xr:uid="{AC7E38AB-80E9-40AE-9D6E-3DF9742DBA5E}"/>
    <cellStyle name="Comma 7 4 2 4 5" xfId="24418" xr:uid="{B329391D-FBF9-4CE2-AFE6-C2891266019B}"/>
    <cellStyle name="Comma 7 4 2 4 6" xfId="15115" xr:uid="{76CC35F6-EDF1-409B-88E9-07F3B78F32C1}"/>
    <cellStyle name="Comma 7 4 2 5" xfId="1569" xr:uid="{00000000-0005-0000-0000-000049060000}"/>
    <cellStyle name="Comma 7 4 2 5 2" xfId="1570" xr:uid="{00000000-0005-0000-0000-00004A060000}"/>
    <cellStyle name="Comma 7 4 2 5 2 2" xfId="4180" xr:uid="{492447DB-3704-4975-A565-34B42FE4975E}"/>
    <cellStyle name="Comma 7 4 2 5 2 2 2" xfId="19519" xr:uid="{E8714325-C6B7-4976-8D75-7482C138709C}"/>
    <cellStyle name="Comma 7 4 2 5 2 3" xfId="12631" xr:uid="{50A40FD8-87FC-4741-9EAC-7B8962DD89AB}"/>
    <cellStyle name="Comma 7 4 2 5 2 3 2" xfId="22348" xr:uid="{D60A8072-B7C8-4222-821A-5689401EF031}"/>
    <cellStyle name="Comma 7 4 2 5 2 4" xfId="27924" xr:uid="{C884919D-B8EB-4707-995F-266A78270FA8}"/>
    <cellStyle name="Comma 7 4 2 5 2 5" xfId="27409" xr:uid="{88F71D10-A251-46A8-8896-010957A27722}"/>
    <cellStyle name="Comma 7 4 2 5 2 6" xfId="16782" xr:uid="{F8275BB2-373A-4016-8B81-7F3DB1DD7858}"/>
    <cellStyle name="Comma 7 4 2 5 3" xfId="1571" xr:uid="{00000000-0005-0000-0000-00004B060000}"/>
    <cellStyle name="Comma 7 4 2 5 4" xfId="7366" xr:uid="{A85EC067-6356-4C43-9691-31CB76D5910F}"/>
    <cellStyle name="Comma 7 4 2 5 5" xfId="24143" xr:uid="{5BA9A7AB-7A00-49B4-AD76-B3237F8E7D47}"/>
    <cellStyle name="Comma 7 4 2 5 6" xfId="14566" xr:uid="{BA79C05A-0337-4C3A-A058-D8F86D3B8DF0}"/>
    <cellStyle name="Comma 7 4 2 6" xfId="1572" xr:uid="{00000000-0005-0000-0000-00004C060000}"/>
    <cellStyle name="Comma 7 4 2 6 2" xfId="4124" xr:uid="{F44FE897-065C-4629-8819-0845603DA5B5}"/>
    <cellStyle name="Comma 7 4 2 6 2 2" xfId="19217" xr:uid="{2001549D-F9E9-499A-874F-A1B4749428BD}"/>
    <cellStyle name="Comma 7 4 2 6 3" xfId="12381" xr:uid="{38E7AB2F-E13E-4613-8B87-2C6A28EAA7EA}"/>
    <cellStyle name="Comma 7 4 2 6 3 2" xfId="22022" xr:uid="{1A5F5B39-FAB0-4D99-B5F0-85C555F7864E}"/>
    <cellStyle name="Comma 7 4 2 6 4" xfId="24192" xr:uid="{5C4D97A3-44B6-4409-86CC-C0A341B10147}"/>
    <cellStyle name="Comma 7 4 2 6 5" xfId="27019" xr:uid="{4784EE57-0176-44DE-9736-25ECAE2F8B0D}"/>
    <cellStyle name="Comma 7 4 2 6 6" xfId="16466" xr:uid="{5100458C-9119-4DBE-82FC-E35AE1098315}"/>
    <cellStyle name="Comma 7 4 2 7" xfId="1556" xr:uid="{00000000-0005-0000-0000-00003C060000}"/>
    <cellStyle name="Comma 7 4 2 7 2" xfId="4415" xr:uid="{E046F1C5-F4C8-4CF6-8CF0-472A8D7206BB}"/>
    <cellStyle name="Comma 7 4 2 7 2 2" xfId="20438" xr:uid="{A6F3D0C0-CD33-4BEA-8BD5-3791086503DA}"/>
    <cellStyle name="Comma 7 4 2 7 3" xfId="13416" xr:uid="{A1FB9675-E075-471C-B40A-D2B9FFAEEFB4}"/>
    <cellStyle name="Comma 7 4 2 7 3 2" xfId="23267" xr:uid="{96169BC4-5657-4CA7-804A-5A77B6ADD155}"/>
    <cellStyle name="Comma 7 4 2 7 4" xfId="27456" xr:uid="{4FED254E-8DB0-494B-B2DD-367B24E743B9}"/>
    <cellStyle name="Comma 7 4 2 7 5" xfId="28504" xr:uid="{6DAC5EF8-815B-467A-B842-C94CF8222073}"/>
    <cellStyle name="Comma 7 4 2 7 6" xfId="17645" xr:uid="{090B64E2-D08D-4824-8149-DFC7A5495B9A}"/>
    <cellStyle name="Comma 7 4 2 8" xfId="6994" xr:uid="{871DCB4C-6B22-4640-8AEC-0DAED6F2DADF}"/>
    <cellStyle name="Comma 7 4 2 8 2" xfId="9792" xr:uid="{7B175338-E748-4A28-B737-A91B8D1CFDC8}"/>
    <cellStyle name="Comma 7 4 2 9" xfId="6020" xr:uid="{7D056C0D-7046-4C90-B183-54D092F31488}"/>
    <cellStyle name="Comma 7 4 2 9 2" xfId="18471" xr:uid="{425EF1AA-5C8D-45C9-B001-380F50EADDFC}"/>
    <cellStyle name="Comma 7 4 3" xfId="1573" xr:uid="{00000000-0005-0000-0000-00004D060000}"/>
    <cellStyle name="Comma 7 4 3 10" xfId="14244" xr:uid="{8A89EFBA-849E-4256-AB35-A277096DD572}"/>
    <cellStyle name="Comma 7 4 3 2" xfId="1574" xr:uid="{00000000-0005-0000-0000-00004E060000}"/>
    <cellStyle name="Comma 7 4 3 2 2" xfId="1575" xr:uid="{00000000-0005-0000-0000-00004F060000}"/>
    <cellStyle name="Comma 7 4 3 2 2 2" xfId="4322" xr:uid="{9C0FC5A5-111F-415C-9B6E-1521666CABB9}"/>
    <cellStyle name="Comma 7 4 3 2 2 2 2" xfId="29432" xr:uid="{AD775954-69DE-4229-BDCB-CD29707F7EE7}"/>
    <cellStyle name="Comma 7 4 3 2 2 2 3" xfId="27068" xr:uid="{2806A837-C2D2-4DAA-9AEE-492210EAB80D}"/>
    <cellStyle name="Comma 7 4 3 2 2 2 4" xfId="19934" xr:uid="{117DA8DD-BDD2-47D8-8B6E-C7AB869FA26A}"/>
    <cellStyle name="Comma 7 4 3 2 2 3" xfId="12950" xr:uid="{26BC4506-55EE-42AD-9982-070F9ECD8524}"/>
    <cellStyle name="Comma 7 4 3 2 2 3 2" xfId="22763" xr:uid="{8AFB41F6-8A16-4226-A772-F1D273E0C96C}"/>
    <cellStyle name="Comma 7 4 3 2 2 4" xfId="24130" xr:uid="{6BED8997-2E88-4FE6-B48C-3737634E0C1F}"/>
    <cellStyle name="Comma 7 4 3 2 2 5" xfId="17151" xr:uid="{E379FF5F-26EE-4C90-B529-D9F2B50A5C57}"/>
    <cellStyle name="Comma 7 4 3 2 3" xfId="1576" xr:uid="{00000000-0005-0000-0000-000050060000}"/>
    <cellStyle name="Comma 7 4 3 2 4" xfId="7368" xr:uid="{83E82D01-9883-468E-8E96-B8DC53E4F4B6}"/>
    <cellStyle name="Comma 7 4 3 2 5" xfId="24564" xr:uid="{CFE0ECD4-78FF-4842-B8F0-E440F64828D5}"/>
    <cellStyle name="Comma 7 4 3 2 6" xfId="15118" xr:uid="{E4D85499-050A-4A91-8C0B-87F82BA6177E}"/>
    <cellStyle name="Comma 7 4 3 3" xfId="1577" xr:uid="{00000000-0005-0000-0000-000051060000}"/>
    <cellStyle name="Comma 7 4 3 3 2" xfId="1578" xr:uid="{00000000-0005-0000-0000-000052060000}"/>
    <cellStyle name="Comma 7 4 3 3 2 2" xfId="4214" xr:uid="{8FB2C0FD-532B-4C8B-8AED-0D659DA5A284}"/>
    <cellStyle name="Comma 7 4 3 3 2 2 2" xfId="19587" xr:uid="{A2AAA111-6DB3-4074-93B7-2E385651FAD3}"/>
    <cellStyle name="Comma 7 4 3 3 2 3" xfId="12697" xr:uid="{6BC92A07-50A0-4E4E-A507-7C1C89BE8D0D}"/>
    <cellStyle name="Comma 7 4 3 3 2 3 2" xfId="22416" xr:uid="{CB2B012E-4496-4B9F-97F5-7C11CC59C606}"/>
    <cellStyle name="Comma 7 4 3 3 2 4" xfId="16848" xr:uid="{BFEC68BB-9D4E-436E-95D9-79B49AE48A0A}"/>
    <cellStyle name="Comma 7 4 3 3 3" xfId="1579" xr:uid="{00000000-0005-0000-0000-000053060000}"/>
    <cellStyle name="Comma 7 4 3 3 4" xfId="11486" xr:uid="{AF3C5F20-4371-43BB-B8F3-853B16A75775}"/>
    <cellStyle name="Comma 7 4 3 3 5" xfId="26602" xr:uid="{D5A3187B-F603-4261-910B-FE1A6C20DCBE}"/>
    <cellStyle name="Comma 7 4 3 3 6" xfId="14655" xr:uid="{7AFEAB5A-7AEF-4960-BF70-F2E3B8151354}"/>
    <cellStyle name="Comma 7 4 3 4" xfId="1580" xr:uid="{00000000-0005-0000-0000-000054060000}"/>
    <cellStyle name="Comma 7 4 3 4 2" xfId="4408" xr:uid="{751F8595-01F3-40AB-8917-4FFE0BCA55A2}"/>
    <cellStyle name="Comma 7 4 3 4 2 2" xfId="11726" xr:uid="{1797BF63-00BD-4DC4-A986-4DD6EACF7BAC}"/>
    <cellStyle name="Comma 7 4 3 4 2 2 2" xfId="20431" xr:uid="{7C22672E-C7DB-4722-97D2-81C5C1C5B9D7}"/>
    <cellStyle name="Comma 7 4 3 4 2 3" xfId="13409" xr:uid="{026C3875-6BC5-4159-9700-036D578AD81D}"/>
    <cellStyle name="Comma 7 4 3 4 2 3 2" xfId="23260" xr:uid="{E0154EA8-7262-4463-A9C0-F42C590CF015}"/>
    <cellStyle name="Comma 7 4 3 4 2 4" xfId="27131" xr:uid="{50487CEE-DBF8-436C-827F-FEF0C1724632}"/>
    <cellStyle name="Comma 7 4 3 4 2 5" xfId="28753" xr:uid="{CA4685F5-C108-4B45-97C5-13CFF7D3073D}"/>
    <cellStyle name="Comma 7 4 3 4 2 6" xfId="17638" xr:uid="{79F039C5-149E-4CBE-BEF7-CD16970FE071}"/>
    <cellStyle name="Comma 7 4 3 4 3" xfId="25574" xr:uid="{1BCD03BF-D737-4A7B-B191-97F1B90387B6}"/>
    <cellStyle name="Comma 7 4 3 5" xfId="4717" xr:uid="{2130A733-8963-42EA-B23E-2A0F1F852225}"/>
    <cellStyle name="Comma 7 4 3 5 2" xfId="7367" xr:uid="{3E55B3F1-863E-4810-9779-6ECB74509F3B}"/>
    <cellStyle name="Comma 7 4 3 5 2 2" xfId="29614" xr:uid="{E713D6ED-A624-4C7E-AE4A-706AF8E0D081}"/>
    <cellStyle name="Comma 7 4 3 5 2 3" xfId="28927" xr:uid="{8FF883EB-5783-4FC6-89A0-0B0E91FAA17A}"/>
    <cellStyle name="Comma 7 4 3 5 2 4" xfId="20684" xr:uid="{E3143FEB-8E10-477C-B9F6-C8F30FA97642}"/>
    <cellStyle name="Comma 7 4 3 5 2 5" xfId="11738" xr:uid="{24607699-7D69-4307-B2C1-A8C6EBC4BA5B}"/>
    <cellStyle name="Comma 7 4 3 5 3" xfId="13611" xr:uid="{5231FFAD-E3C4-497A-B090-E56F6C98523B}"/>
    <cellStyle name="Comma 7 4 3 5 3 2" xfId="23513" xr:uid="{4CF9B15F-5E7C-42BF-8DC7-4740877DC07F}"/>
    <cellStyle name="Comma 7 4 3 5 4" xfId="25585" xr:uid="{A1D2164F-23F1-49C5-B842-68318DC05E77}"/>
    <cellStyle name="Comma 7 4 3 5 5" xfId="17891" xr:uid="{F9598183-7A64-4101-9B59-0C8F52295AE8}"/>
    <cellStyle name="Comma 7 4 3 6" xfId="4048" xr:uid="{7FE4981A-4711-46C6-8652-41B9317C3EE8}"/>
    <cellStyle name="Comma 7 4 3 6 2" xfId="28837" xr:uid="{46102F6D-1BB0-4870-A592-2187F98C8AAD}"/>
    <cellStyle name="Comma 7 4 3 6 3" xfId="27149" xr:uid="{DE3F1634-51B4-4FA4-91B3-35F4FCF2907A}"/>
    <cellStyle name="Comma 7 4 3 6 4" xfId="15724" xr:uid="{ED3BAFCF-0C94-44C7-B274-55DD941C75AF}"/>
    <cellStyle name="Comma 7 4 3 7" xfId="8734" xr:uid="{0BECADC0-28AF-40FE-9145-26F72568776E}"/>
    <cellStyle name="Comma 7 4 3 7 2" xfId="27917" xr:uid="{2AFB9ACA-6251-4F64-9A9C-FFE0607651D4}"/>
    <cellStyle name="Comma 7 4 3 7 3" xfId="27138" xr:uid="{538773FA-C9B6-40C8-9C75-75E508AE644F}"/>
    <cellStyle name="Comma 7 4 3 7 4" xfId="18473" xr:uid="{513EA041-694E-4088-8A73-26A199382A83}"/>
    <cellStyle name="Comma 7 4 3 8" xfId="11927" xr:uid="{A5FAD205-F781-42EE-8FE6-C83904DF7FE4}"/>
    <cellStyle name="Comma 7 4 3 8 2" xfId="21266" xr:uid="{239C36B1-188E-4B62-9552-3A1005FE48B6}"/>
    <cellStyle name="Comma 7 4 3 9" xfId="25256" xr:uid="{823C4227-D74A-4B5E-9651-78FB1781021C}"/>
    <cellStyle name="Comma 7 4 4" xfId="1581" xr:uid="{00000000-0005-0000-0000-000055060000}"/>
    <cellStyle name="Comma 7 4 4 10" xfId="15119" xr:uid="{E12F58C2-02A9-44DA-A464-9484F7FE58B0}"/>
    <cellStyle name="Comma 7 4 4 2" xfId="1582" xr:uid="{00000000-0005-0000-0000-000056060000}"/>
    <cellStyle name="Comma 7 4 4 2 2" xfId="5573" xr:uid="{51AE0F3E-EBA5-44FD-BEDD-DF5CED3EF319}"/>
    <cellStyle name="Comma 7 4 4 2 2 2" xfId="7370" xr:uid="{3DFBA4CB-2455-42DA-8F41-64136845113D}"/>
    <cellStyle name="Comma 7 4 4 2 3" xfId="26114" xr:uid="{72C20489-F471-49A7-B10B-7DAB3F20B538}"/>
    <cellStyle name="Comma 7 4 4 3" xfId="1583" xr:uid="{00000000-0005-0000-0000-000057060000}"/>
    <cellStyle name="Comma 7 4 4 4" xfId="1584" xr:uid="{00000000-0005-0000-0000-000058060000}"/>
    <cellStyle name="Comma 7 4 4 5" xfId="5002" xr:uid="{E02F586F-422C-407B-B04D-F26FE664770C}"/>
    <cellStyle name="Comma 7 4 4 5 2" xfId="7369" xr:uid="{76FC9B1D-1AB1-4F27-A968-C751B4F92BD5}"/>
    <cellStyle name="Comma 7 4 4 5 2 2" xfId="20969" xr:uid="{0A6A8B53-4CB7-4E22-B868-E8853DE3D2E9}"/>
    <cellStyle name="Comma 7 4 4 5 2 3" xfId="11805" xr:uid="{997F92D3-7163-4630-879B-3EF5E434A58C}"/>
    <cellStyle name="Comma 7 4 4 5 3" xfId="13861" xr:uid="{F83D3503-C041-4A6A-B1B8-85B4B1F0FD2C}"/>
    <cellStyle name="Comma 7 4 4 5 3 2" xfId="23798" xr:uid="{A8AD9A80-D5A6-43E7-A737-6C0A9ED898CF}"/>
    <cellStyle name="Comma 7 4 4 5 4" xfId="18176" xr:uid="{A22D8687-6A2B-4C56-9664-294FB98D70D0}"/>
    <cellStyle name="Comma 7 4 4 6" xfId="4049" xr:uid="{8AE45BB9-5616-4AD7-8D6F-4189FBA74B39}"/>
    <cellStyle name="Comma 7 4 4 6 2" xfId="15725" xr:uid="{EEA4F922-387A-426A-B8D8-EE6680556643}"/>
    <cellStyle name="Comma 7 4 4 7" xfId="9280" xr:uid="{39287455-CE58-48A3-81E4-890D4AA1CA1A}"/>
    <cellStyle name="Comma 7 4 4 7 2" xfId="18474" xr:uid="{C1551E92-ECD1-4B31-AEF2-9BE82C812F92}"/>
    <cellStyle name="Comma 7 4 4 8" xfId="11928" xr:uid="{7E48184E-8C59-4F20-9577-37B80EDEE337}"/>
    <cellStyle name="Comma 7 4 4 8 2" xfId="21267" xr:uid="{BCBF4E57-087C-45A8-B0A0-AD4E2DCF5CB4}"/>
    <cellStyle name="Comma 7 4 4 9" xfId="26147" xr:uid="{58F5DCF9-36C5-4510-9965-5067E3CE919D}"/>
    <cellStyle name="Comma 7 4 5" xfId="1585" xr:uid="{00000000-0005-0000-0000-000059060000}"/>
    <cellStyle name="Comma 7 4 5 2" xfId="1586" xr:uid="{00000000-0005-0000-0000-00005A060000}"/>
    <cellStyle name="Comma 7 4 5 2 2" xfId="4245" xr:uid="{B140C678-B9B5-4343-A4F8-5FD538370D2E}"/>
    <cellStyle name="Comma 7 4 5 2 2 2" xfId="7372" xr:uid="{195278AD-C496-4718-A0DE-6EC37FC190D6}"/>
    <cellStyle name="Comma 7 4 5 2 2 2 2" xfId="28833" xr:uid="{65A62889-F578-4990-B324-B9362EFCEC77}"/>
    <cellStyle name="Comma 7 4 5 2 2 3" xfId="29061" xr:uid="{4D6AA0F7-C0FD-47B9-B876-378291939087}"/>
    <cellStyle name="Comma 7 4 5 2 2 4" xfId="19775" xr:uid="{A833CA94-3084-477A-AD47-159D7899B216}"/>
    <cellStyle name="Comma 7 4 5 2 3" xfId="12869" xr:uid="{E0299BA0-0C2C-45CA-8FFC-0289A48A67D0}"/>
    <cellStyle name="Comma 7 4 5 2 3 2" xfId="22604" xr:uid="{B59455CF-6DD1-48AB-8671-849874F9332C}"/>
    <cellStyle name="Comma 7 4 5 2 4" xfId="24927" xr:uid="{D8AACF8B-16F1-44F5-A50D-84392D98CF74}"/>
    <cellStyle name="Comma 7 4 5 2 5" xfId="17020" xr:uid="{7E038874-9E93-45A8-AB0A-DE2CD5C1D47F}"/>
    <cellStyle name="Comma 7 4 5 3" xfId="1587" xr:uid="{00000000-0005-0000-0000-00005B060000}"/>
    <cellStyle name="Comma 7 4 5 4" xfId="7371" xr:uid="{E26CA266-3BD3-4E59-BB69-06EE05FCD904}"/>
    <cellStyle name="Comma 7 4 5 5" xfId="6909" xr:uid="{D7554DDE-F8BB-4644-AFD4-4C88E35C0D99}"/>
    <cellStyle name="Comma 7 4 5 6" xfId="9705" xr:uid="{CF952B55-7324-474B-8C0F-FB12F9E7566F}"/>
    <cellStyle name="Comma 7 4 6" xfId="1588" xr:uid="{00000000-0005-0000-0000-00005C060000}"/>
    <cellStyle name="Comma 7 4 6 2" xfId="1589" xr:uid="{00000000-0005-0000-0000-00005D060000}"/>
    <cellStyle name="Comma 7 4 6 2 2" xfId="4147" xr:uid="{0AE58F87-BAE6-47FD-A499-3F1437DF900F}"/>
    <cellStyle name="Comma 7 4 6 2 2 2" xfId="19356" xr:uid="{8EAF5D99-01E2-4EBE-9D5B-4546D52D4864}"/>
    <cellStyle name="Comma 7 4 6 2 2 3" xfId="30280" xr:uid="{FF15F8D2-8FF0-4F8D-92CB-E67AAD03AC61}"/>
    <cellStyle name="Comma 7 4 6 2 3" xfId="12468" xr:uid="{C72C6DBF-921E-49E7-B8D9-9C494DFFAF17}"/>
    <cellStyle name="Comma 7 4 6 2 3 2" xfId="22185" xr:uid="{A08D53A7-9DD9-4D8B-B3D1-D097B083ABF7}"/>
    <cellStyle name="Comma 7 4 6 2 4" xfId="28925" xr:uid="{566795CC-3DD2-4A05-BD41-5C9581742A89}"/>
    <cellStyle name="Comma 7 4 6 2 5" xfId="28032" xr:uid="{F797D0ED-7984-4993-AD4E-3EC536493DF7}"/>
    <cellStyle name="Comma 7 4 6 2 6" xfId="16619" xr:uid="{6B51994F-A0E4-4206-88E8-D4A3BC34DDBB}"/>
    <cellStyle name="Comma 7 4 6 3" xfId="1590" xr:uid="{00000000-0005-0000-0000-00005E060000}"/>
    <cellStyle name="Comma 7 4 6 4" xfId="7373" xr:uid="{ED49FECF-3B6F-4B20-896B-4500749BDA2A}"/>
    <cellStyle name="Comma 7 4 6 5" xfId="26644" xr:uid="{8C2DD772-FBBC-4555-996F-D973593A9F97}"/>
    <cellStyle name="Comma 7 4 6 6" xfId="14403" xr:uid="{A5CC8BB8-CF1D-4D41-9CA1-38A97B294465}"/>
    <cellStyle name="Comma 7 4 7" xfId="1591" xr:uid="{00000000-0005-0000-0000-00005F060000}"/>
    <cellStyle name="Comma 7 4 7 2" xfId="1592" xr:uid="{00000000-0005-0000-0000-000060060000}"/>
    <cellStyle name="Comma 7 4 7 2 2" xfId="4097" xr:uid="{89CA7525-1557-4643-9EB4-A974E32BA455}"/>
    <cellStyle name="Comma 7 4 7 2 2 2" xfId="19136" xr:uid="{C21C6D8B-0572-4F50-B47F-AFB6C62D002E}"/>
    <cellStyle name="Comma 7 4 7 2 3" xfId="12340" xr:uid="{79454337-7DC3-423D-99A4-F8FCF1104ED9}"/>
    <cellStyle name="Comma 7 4 7 2 3 2" xfId="21941" xr:uid="{22BF7AE3-2B26-46C4-AA5B-FCE109DBD438}"/>
    <cellStyle name="Comma 7 4 7 2 4" xfId="27216" xr:uid="{373F5C3C-6A0A-414F-BACE-68318E033B19}"/>
    <cellStyle name="Comma 7 4 7 2 5" xfId="28400" xr:uid="{5FD76205-15E6-477C-A1D6-D507ECE98FA7}"/>
    <cellStyle name="Comma 7 4 7 2 6" xfId="16385" xr:uid="{FCDE52BA-4734-4D16-8F13-DAD103D7DA24}"/>
    <cellStyle name="Comma 7 4 7 3" xfId="1593" xr:uid="{00000000-0005-0000-0000-000061060000}"/>
    <cellStyle name="Comma 7 4 7 4" xfId="7374" xr:uid="{31023FA2-7DEA-423B-8D6C-47E5261FD12F}"/>
    <cellStyle name="Comma 7 4 8" xfId="1555" xr:uid="{00000000-0005-0000-0000-00003B060000}"/>
    <cellStyle name="Comma 7 4 8 2" xfId="4462" xr:uid="{B157F4CC-E47F-4D3B-ADBB-359209335D1D}"/>
    <cellStyle name="Comma 7 4 8 2 2" xfId="20485" xr:uid="{9D98EF4B-0D26-490E-941E-02DF08154DEA}"/>
    <cellStyle name="Comma 7 4 8 2 3" xfId="30279" xr:uid="{80AED17B-F303-462C-AC02-C021AF715E55}"/>
    <cellStyle name="Comma 7 4 8 3" xfId="13461" xr:uid="{F54B3D86-941D-41D3-BDE6-581181270035}"/>
    <cellStyle name="Comma 7 4 8 3 2" xfId="23314" xr:uid="{511091B0-DFFC-49FC-909A-F71FAE13E21A}"/>
    <cellStyle name="Comma 7 4 8 4" xfId="27529" xr:uid="{0F430707-4F3F-4D74-AD2A-E41F157F96DD}"/>
    <cellStyle name="Comma 7 4 8 5" xfId="27487" xr:uid="{882AD689-FB22-47D6-81FD-B6F0B8654DBB}"/>
    <cellStyle name="Comma 7 4 8 6" xfId="17692" xr:uid="{584EBF79-0B92-48D9-A41B-87EA16DF8FF9}"/>
    <cellStyle name="Comma 7 4 9" xfId="6993" xr:uid="{5D5B470A-6E9E-4EB4-9440-ED37100499A6}"/>
    <cellStyle name="Comma 7 4 9 2" xfId="9791" xr:uid="{A378836B-8565-4BC5-9731-AF61ECAED322}"/>
    <cellStyle name="Comma 7 4 9 3" xfId="27733" xr:uid="{CDD419C9-DBEC-4CBE-8E6D-8A952E184878}"/>
    <cellStyle name="Comma 7 4 9 4" xfId="15722" xr:uid="{3AEE30A0-F865-4878-977A-1B9B2E39C3FA}"/>
    <cellStyle name="Comma 7 5" xfId="364" xr:uid="{00000000-0005-0000-0000-00006B010000}"/>
    <cellStyle name="Comma 7 5 10" xfId="6021" xr:uid="{3520FFD8-0B2C-4F20-921B-2151D1E66363}"/>
    <cellStyle name="Comma 7 5 10 2" xfId="18475" xr:uid="{4A277178-FDD2-49FE-B6EF-53240608E779}"/>
    <cellStyle name="Comma 7 5 11" xfId="8796" xr:uid="{AF4030DD-6F4D-46BC-9335-0270987142EF}"/>
    <cellStyle name="Comma 7 5 11 2" xfId="21268" xr:uid="{21DDABEF-F8DB-4F35-BA37-F96A96578335}"/>
    <cellStyle name="Comma 7 5 12" xfId="24280" xr:uid="{0B04A27C-229E-470D-B230-577D49C55D3C}"/>
    <cellStyle name="Comma 7 5 13" xfId="14087" xr:uid="{D96C3E0A-78A5-4897-B205-14EDF0F9131B}"/>
    <cellStyle name="Comma 7 5 2" xfId="365" xr:uid="{00000000-0005-0000-0000-00006C010000}"/>
    <cellStyle name="Comma 7 5 2 10" xfId="25015" xr:uid="{28FE5B2D-1192-44C0-8A66-3D52A19EBB9D}"/>
    <cellStyle name="Comma 7 5 2 11" xfId="14245" xr:uid="{063FF40B-6E3A-452B-9CAE-7F38D062126C}"/>
    <cellStyle name="Comma 7 5 2 2" xfId="1596" xr:uid="{00000000-0005-0000-0000-000064060000}"/>
    <cellStyle name="Comma 7 5 2 2 2" xfId="1597" xr:uid="{00000000-0005-0000-0000-000065060000}"/>
    <cellStyle name="Comma 7 5 2 2 2 2" xfId="5575" xr:uid="{32726347-36E6-4A31-AC00-B6A470866EDE}"/>
    <cellStyle name="Comma 7 5 2 2 2 2 2" xfId="7376" xr:uid="{3F8020A1-6977-4723-A41F-ECEA3DE62484}"/>
    <cellStyle name="Comma 7 5 2 2 2 3" xfId="26685" xr:uid="{1C6D4618-C01C-4666-ADFF-6E3CC0A7FC4C}"/>
    <cellStyle name="Comma 7 5 2 2 3" xfId="1598" xr:uid="{00000000-0005-0000-0000-000066060000}"/>
    <cellStyle name="Comma 7 5 2 2 3 2" xfId="27893" xr:uid="{1741658E-B36F-4497-82B1-37B67C745D84}"/>
    <cellStyle name="Comma 7 5 2 2 3 3" xfId="28198" xr:uid="{FD98D93B-7C15-4A29-A863-2EF38733B4D6}"/>
    <cellStyle name="Comma 7 5 2 2 4" xfId="1599" xr:uid="{00000000-0005-0000-0000-000067060000}"/>
    <cellStyle name="Comma 7 5 2 2 5" xfId="4050" xr:uid="{2D989758-5CD3-4165-8B26-5BBF3F101BFC}"/>
    <cellStyle name="Comma 7 5 2 2 5 2" xfId="7375" xr:uid="{D7859EA4-FDA8-4CA0-B264-093B3A149B34}"/>
    <cellStyle name="Comma 7 5 2 2 5 2 2" xfId="27555" xr:uid="{3F8473DD-3EEB-4E79-BA58-C66F1555AC19}"/>
    <cellStyle name="Comma 7 5 2 2 5 3" xfId="29311" xr:uid="{93F26E03-E777-403C-B69C-10F42833B311}"/>
    <cellStyle name="Comma 7 5 2 2 5 4" xfId="15728" xr:uid="{E245972F-B648-4AC8-9D25-A04122F4B7C4}"/>
    <cellStyle name="Comma 7 5 2 2 6" xfId="6497" xr:uid="{868B33E8-01C5-4D86-8C03-23B0207F42D9}"/>
    <cellStyle name="Comma 7 5 2 2 6 2" xfId="18477" xr:uid="{C253BE98-9AA3-4811-936A-CA7B71FC7978}"/>
    <cellStyle name="Comma 7 5 2 2 7" xfId="9283" xr:uid="{BE34030A-3474-4DA0-B161-AB29C003989B}"/>
    <cellStyle name="Comma 7 5 2 2 7 2" xfId="21270" xr:uid="{322E196A-9A61-4A81-BB68-E9F6C850285F}"/>
    <cellStyle name="Comma 7 5 2 2 8" xfId="25144" xr:uid="{D0AEC144-C821-4682-B4E3-F3693D9B4EA6}"/>
    <cellStyle name="Comma 7 5 2 2 9" xfId="15120" xr:uid="{FAE7CC4F-B381-4E04-BFF3-D1661FE0988B}"/>
    <cellStyle name="Comma 7 5 2 3" xfId="1600" xr:uid="{00000000-0005-0000-0000-000068060000}"/>
    <cellStyle name="Comma 7 5 2 3 2" xfId="1601" xr:uid="{00000000-0005-0000-0000-000069060000}"/>
    <cellStyle name="Comma 7 5 2 3 2 2" xfId="4215" xr:uid="{FDD233CE-4575-467A-9D2B-E2935167C85C}"/>
    <cellStyle name="Comma 7 5 2 3 2 2 2" xfId="19588" xr:uid="{17793FA2-7357-41D2-A112-9515B5A129E9}"/>
    <cellStyle name="Comma 7 5 2 3 2 2 3" xfId="30281" xr:uid="{1834B17C-8ACF-42F8-82B5-783FB7E1E0F1}"/>
    <cellStyle name="Comma 7 5 2 3 2 3" xfId="12698" xr:uid="{AEAEBC71-133F-4EA3-A3D5-AAD0E56A9ECD}"/>
    <cellStyle name="Comma 7 5 2 3 2 3 2" xfId="22417" xr:uid="{67B1AEC4-BDC8-4996-AA26-2F906DA90927}"/>
    <cellStyle name="Comma 7 5 2 3 2 4" xfId="16849" xr:uid="{E1411B3A-1F37-4BE8-AF6D-A743B23345DA}"/>
    <cellStyle name="Comma 7 5 2 3 3" xfId="1602" xr:uid="{00000000-0005-0000-0000-00006A060000}"/>
    <cellStyle name="Comma 7 5 2 3 4" xfId="7377" xr:uid="{5CC14222-2704-4971-950F-52DD46593AC0}"/>
    <cellStyle name="Comma 7 5 2 3 5" xfId="26054" xr:uid="{55BA22BF-7B44-4432-9A94-B8FF9E213E14}"/>
    <cellStyle name="Comma 7 5 2 3 6" xfId="14657" xr:uid="{6DD5DD5D-0102-417B-86FD-9A5409437791}"/>
    <cellStyle name="Comma 7 5 2 4" xfId="1603" xr:uid="{00000000-0005-0000-0000-00006B060000}"/>
    <cellStyle name="Comma 7 5 2 4 2" xfId="5227" xr:uid="{84B8FE83-F384-4EA3-A99D-59BA5A0A889A}"/>
    <cellStyle name="Comma 7 5 2 4 2 2" xfId="7378" xr:uid="{2383C222-DD2E-4E00-B9B2-4F2CB076A73A}"/>
    <cellStyle name="Comma 7 5 2 4 2 2 2" xfId="21191" xr:uid="{EC70C768-F413-40C4-AC42-04CD2A195BBF}"/>
    <cellStyle name="Comma 7 5 2 4 2 2 3" xfId="11886" xr:uid="{7179D737-4C99-4A7F-AF0B-D1FA1BFF662C}"/>
    <cellStyle name="Comma 7 5 2 4 2 3" xfId="13941" xr:uid="{63AD7F0E-D815-4B74-A178-634C5CBC24D3}"/>
    <cellStyle name="Comma 7 5 2 4 2 3 2" xfId="24020" xr:uid="{966C136D-940B-463E-9620-060B42E3CB67}"/>
    <cellStyle name="Comma 7 5 2 4 2 4" xfId="27454" xr:uid="{9E531D36-D330-4D66-ABC7-C3D178EEE1F9}"/>
    <cellStyle name="Comma 7 5 2 4 2 5" xfId="29305" xr:uid="{AA79FD3F-82AD-46E5-9E0A-837286BE24DA}"/>
    <cellStyle name="Comma 7 5 2 4 2 6" xfId="18398" xr:uid="{C7F1CDAE-4B5D-4547-B452-6DE2EB66C100}"/>
    <cellStyle name="Comma 7 5 2 4 3" xfId="24453" xr:uid="{50BDE540-1F51-41B4-ACAF-087BE3C49DF6}"/>
    <cellStyle name="Comma 7 5 2 5" xfId="1604" xr:uid="{00000000-0005-0000-0000-00006C060000}"/>
    <cellStyle name="Comma 7 5 2 5 2" xfId="24214" xr:uid="{1FCA17BB-9AA3-44CC-88E0-CA835F9E87FA}"/>
    <cellStyle name="Comma 7 5 2 5 3" xfId="24662" xr:uid="{B53338BC-B168-4B76-9951-B22A08C29C1F}"/>
    <cellStyle name="Comma 7 5 2 6" xfId="1595" xr:uid="{00000000-0005-0000-0000-000063060000}"/>
    <cellStyle name="Comma 7 5 2 6 2" xfId="4718" xr:uid="{4ED5C7AE-E49F-4ACD-B867-3ADE8B3B3C60}"/>
    <cellStyle name="Comma 7 5 2 6 2 2" xfId="20685" xr:uid="{9162F73D-2C7C-4A7F-8BB5-8D207B652DE1}"/>
    <cellStyle name="Comma 7 5 2 6 3" xfId="13612" xr:uid="{F65A539C-E2F0-45E4-8351-4C75AE04A41D}"/>
    <cellStyle name="Comma 7 5 2 6 3 2" xfId="23514" xr:uid="{27C4D761-F937-476C-A44E-092561D34DBD}"/>
    <cellStyle name="Comma 7 5 2 6 4" xfId="27498" xr:uid="{EFE5FD07-0D24-4A6B-8A0A-2A8B6BA9AE52}"/>
    <cellStyle name="Comma 7 5 2 6 5" xfId="27445" xr:uid="{2BA150D3-E94E-4792-A731-30F5C21360D7}"/>
    <cellStyle name="Comma 7 5 2 6 6" xfId="17892" xr:uid="{83E1A121-E7DE-4656-8AB2-9644E9370AE2}"/>
    <cellStyle name="Comma 7 5 2 7" xfId="6996" xr:uid="{1CE5626E-E49B-423C-B95A-F69E7C2CEB82}"/>
    <cellStyle name="Comma 7 5 2 7 2" xfId="9794" xr:uid="{CFE8D710-917E-4148-865F-38B1A6295726}"/>
    <cellStyle name="Comma 7 5 2 7 3" xfId="28543" xr:uid="{B5AD5DC6-63AA-4C8E-85BC-1CB9E3890D2B}"/>
    <cellStyle name="Comma 7 5 2 7 4" xfId="15727" xr:uid="{803DC3AE-95F2-40B0-ACA7-32E2334295E6}"/>
    <cellStyle name="Comma 7 5 2 8" xfId="6022" xr:uid="{AB232C07-0AE6-4590-BAC8-41288722B4EF}"/>
    <cellStyle name="Comma 7 5 2 8 2" xfId="18476" xr:uid="{7E424B63-5C75-4D49-AD82-72B4B066CF80}"/>
    <cellStyle name="Comma 7 5 2 9" xfId="8797" xr:uid="{BE14D016-DB3B-424B-9D60-33EF0D51A906}"/>
    <cellStyle name="Comma 7 5 2 9 2" xfId="21269" xr:uid="{FFDC7B59-7E46-4972-B8A2-37868F5705C4}"/>
    <cellStyle name="Comma 7 5 3" xfId="1605" xr:uid="{00000000-0005-0000-0000-00006D060000}"/>
    <cellStyle name="Comma 7 5 3 10" xfId="15121" xr:uid="{DDED4C75-6BAB-4096-B280-9B1B8A399E30}"/>
    <cellStyle name="Comma 7 5 3 2" xfId="1606" xr:uid="{00000000-0005-0000-0000-00006E060000}"/>
    <cellStyle name="Comma 7 5 3 2 2" xfId="5574" xr:uid="{B866FB55-094B-4695-BA01-48A76658ABA2}"/>
    <cellStyle name="Comma 7 5 3 2 2 2" xfId="7380" xr:uid="{3895FA39-982D-413B-8847-221B003928D3}"/>
    <cellStyle name="Comma 7 5 3 2 3" xfId="25307" xr:uid="{547835F0-B81B-4656-9343-A568EC74DE77}"/>
    <cellStyle name="Comma 7 5 3 2 3 2" xfId="27838" xr:uid="{B4211534-9029-4741-A3B3-5ED2D7D5D706}"/>
    <cellStyle name="Comma 7 5 3 3" xfId="1607" xr:uid="{00000000-0005-0000-0000-00006F060000}"/>
    <cellStyle name="Comma 7 5 3 4" xfId="1608" xr:uid="{00000000-0005-0000-0000-000070060000}"/>
    <cellStyle name="Comma 7 5 3 4 2" xfId="26823" xr:uid="{7EB14FC8-24C7-458F-8354-8CA7D8B67E9D}"/>
    <cellStyle name="Comma 7 5 3 4 3" xfId="26180" xr:uid="{BC70380C-1BEA-4CC1-A68C-A88032F63CDE}"/>
    <cellStyle name="Comma 7 5 3 5" xfId="5003" xr:uid="{F0FDD47D-90EB-4C11-BDFF-945082AFEA9C}"/>
    <cellStyle name="Comma 7 5 3 5 2" xfId="7379" xr:uid="{EAFE3BBE-D74B-4408-B7B6-443F2EA4BA22}"/>
    <cellStyle name="Comma 7 5 3 5 2 2" xfId="20970" xr:uid="{9A1ADBFF-9709-4C3E-AE98-E4433191D17A}"/>
    <cellStyle name="Comma 7 5 3 5 2 3" xfId="11806" xr:uid="{EBE1E755-997F-4539-9757-A890249A99F9}"/>
    <cellStyle name="Comma 7 5 3 5 3" xfId="13862" xr:uid="{C0BBA29B-912B-4646-A620-717A57C0F28B}"/>
    <cellStyle name="Comma 7 5 3 5 3 2" xfId="23799" xr:uid="{65660560-F086-47FD-8CFA-0EFA8A11D7BC}"/>
    <cellStyle name="Comma 7 5 3 5 4" xfId="27346" xr:uid="{0716FC56-20BE-4C44-A453-99F916C39A46}"/>
    <cellStyle name="Comma 7 5 3 5 5" xfId="27699" xr:uid="{6482A86F-15E5-4CD1-870D-4C6FA7FA1B98}"/>
    <cellStyle name="Comma 7 5 3 5 6" xfId="18177" xr:uid="{7B070022-FB94-4C69-9B21-9E25027A7944}"/>
    <cellStyle name="Comma 7 5 3 6" xfId="4051" xr:uid="{F39C7F19-BC58-4335-9270-CA89583793ED}"/>
    <cellStyle name="Comma 7 5 3 6 2" xfId="28037" xr:uid="{317F8C84-C492-4CB1-B4D2-E2D25EF7ABAD}"/>
    <cellStyle name="Comma 7 5 3 6 3" xfId="27116" xr:uid="{FB05C3B7-84AC-4CED-8736-3FCEA5F62884}"/>
    <cellStyle name="Comma 7 5 3 6 4" xfId="15729" xr:uid="{D2EABA75-BB4B-46BF-B483-8CC22EBA0455}"/>
    <cellStyle name="Comma 7 5 3 7" xfId="9282" xr:uid="{9821B430-BB0E-497A-B9E4-3A0AC0DEF651}"/>
    <cellStyle name="Comma 7 5 3 7 2" xfId="18478" xr:uid="{1CEB4121-3020-48A8-8F49-B61B2B6AB679}"/>
    <cellStyle name="Comma 7 5 3 8" xfId="11929" xr:uid="{2375F71F-772C-42AF-8E0A-7CE5B184890E}"/>
    <cellStyle name="Comma 7 5 3 8 2" xfId="21271" xr:uid="{51501D00-B8B5-407B-AE00-A5C30D759BAB}"/>
    <cellStyle name="Comma 7 5 3 9" xfId="26563" xr:uid="{D90B6A42-0997-4BC2-AB08-397D3C6873DD}"/>
    <cellStyle name="Comma 7 5 4" xfId="1609" xr:uid="{00000000-0005-0000-0000-000071060000}"/>
    <cellStyle name="Comma 7 5 4 2" xfId="1610" xr:uid="{00000000-0005-0000-0000-000072060000}"/>
    <cellStyle name="Comma 7 5 4 2 2" xfId="5805" xr:uid="{416767AF-A051-4A97-B8DA-E5F8723CEFD6}"/>
    <cellStyle name="Comma 7 5 4 2 2 2" xfId="7382" xr:uid="{B7EC8A51-6610-43D8-AD8F-308B16D34D10}"/>
    <cellStyle name="Comma 7 5 4 2 3" xfId="26636" xr:uid="{6559A1BB-BB82-48DC-90DC-98480FEF9976}"/>
    <cellStyle name="Comma 7 5 4 3" xfId="1611" xr:uid="{00000000-0005-0000-0000-000073060000}"/>
    <cellStyle name="Comma 7 5 4 4" xfId="1612" xr:uid="{00000000-0005-0000-0000-000074060000}"/>
    <cellStyle name="Comma 7 5 4 5" xfId="4052" xr:uid="{9DD21CC1-1A69-40DA-99BE-71777EF6C5B6}"/>
    <cellStyle name="Comma 7 5 4 5 2" xfId="7381" xr:uid="{F0969A06-61ED-4D33-A599-35D0FAD61261}"/>
    <cellStyle name="Comma 7 5 4 5 2 2" xfId="15730" xr:uid="{7BF9CA30-B8E4-4CD4-AE38-92DB1652A868}"/>
    <cellStyle name="Comma 7 5 4 6" xfId="6891" xr:uid="{DEA88929-66AE-4A38-B8EC-8FA11B6889A8}"/>
    <cellStyle name="Comma 7 5 4 6 2" xfId="18479" xr:uid="{30B34A9F-6640-47DE-8A1D-1D98E2271427}"/>
    <cellStyle name="Comma 7 5 4 7" xfId="9687" xr:uid="{34DF5C38-760D-41D4-8086-84C26ADAA843}"/>
    <cellStyle name="Comma 7 5 4 7 2" xfId="21272" xr:uid="{72F42D5D-4BE3-42AE-8B7E-85B5CE02A4E2}"/>
    <cellStyle name="Comma 7 5 4 8" xfId="24138" xr:uid="{450176CA-C271-4E3D-93AA-2CA50C44F785}"/>
    <cellStyle name="Comma 7 5 4 9" xfId="14925" xr:uid="{77286C7E-85B4-4492-AF4E-18ACD5ECD6B1}"/>
    <cellStyle name="Comma 7 5 5" xfId="1613" xr:uid="{00000000-0005-0000-0000-000075060000}"/>
    <cellStyle name="Comma 7 5 5 2" xfId="1614" xr:uid="{00000000-0005-0000-0000-000076060000}"/>
    <cellStyle name="Comma 7 5 5 2 2" xfId="4159" xr:uid="{05075381-D797-44A8-A357-96978780E224}"/>
    <cellStyle name="Comma 7 5 5 2 2 2" xfId="19416" xr:uid="{D3730A71-82E2-432B-AA9C-6B795BEF9024}"/>
    <cellStyle name="Comma 7 5 5 2 2 3" xfId="30282" xr:uid="{BA268A33-C815-4D75-878D-76219B147D7D}"/>
    <cellStyle name="Comma 7 5 5 2 3" xfId="12528" xr:uid="{5E81A645-9702-4130-B5DC-81446127C6DB}"/>
    <cellStyle name="Comma 7 5 5 2 3 2" xfId="22245" xr:uid="{11F48EF1-6136-4081-BB82-510FE9A3DDE3}"/>
    <cellStyle name="Comma 7 5 5 2 4" xfId="16679" xr:uid="{B2A47175-EBF0-420B-BA6F-C90774239F26}"/>
    <cellStyle name="Comma 7 5 5 3" xfId="1615" xr:uid="{00000000-0005-0000-0000-000077060000}"/>
    <cellStyle name="Comma 7 5 5 4" xfId="7383" xr:uid="{60CB3B0D-C2E6-4EF7-A8F7-0A23CF5C3207}"/>
    <cellStyle name="Comma 7 5 5 5" xfId="25094" xr:uid="{F2771A37-9B7F-4127-8D7F-D00701FD648D}"/>
    <cellStyle name="Comma 7 5 5 6" xfId="14463" xr:uid="{AF7B9D26-8C55-4E29-8C22-EFD0C372AC91}"/>
    <cellStyle name="Comma 7 5 6" xfId="1616" xr:uid="{00000000-0005-0000-0000-000078060000}"/>
    <cellStyle name="Comma 7 5 6 2" xfId="1617" xr:uid="{00000000-0005-0000-0000-000079060000}"/>
    <cellStyle name="Comma 7 5 6 2 2" xfId="4125" xr:uid="{123B194A-898A-48D0-A648-0AABA1680C9F}"/>
    <cellStyle name="Comma 7 5 6 2 2 2" xfId="19218" xr:uid="{D6B550E1-F37E-4DBB-B22A-B32C08702962}"/>
    <cellStyle name="Comma 7 5 6 2 3" xfId="12382" xr:uid="{92E74072-0A3D-437E-8221-B47CCBAD9D4D}"/>
    <cellStyle name="Comma 7 5 6 2 3 2" xfId="22023" xr:uid="{9F15FEE6-443C-45AE-B689-9DC5EE8B6E2A}"/>
    <cellStyle name="Comma 7 5 6 2 4" xfId="27607" xr:uid="{61BBDF99-4B84-44E3-9BA3-8C42D62C8305}"/>
    <cellStyle name="Comma 7 5 6 2 5" xfId="28787" xr:uid="{426447A7-4B06-49DD-8378-619F958C93F3}"/>
    <cellStyle name="Comma 7 5 6 2 6" xfId="16467" xr:uid="{9EE2D6D6-AA60-429C-B6F6-6520C66206C1}"/>
    <cellStyle name="Comma 7 5 6 3" xfId="1618" xr:uid="{00000000-0005-0000-0000-00007A060000}"/>
    <cellStyle name="Comma 7 5 6 4" xfId="7384" xr:uid="{1BFFC356-3DE8-4EA1-96DF-650C82689DEF}"/>
    <cellStyle name="Comma 7 5 7" xfId="1619" xr:uid="{00000000-0005-0000-0000-00007B060000}"/>
    <cellStyle name="Comma 7 5 7 2" xfId="26802" xr:uid="{DBEC7C72-5D76-455B-B2E8-5BC3E4656760}"/>
    <cellStyle name="Comma 7 5 7 3" xfId="25527" xr:uid="{2C589A57-58F5-48AA-A837-27AEEF44E577}"/>
    <cellStyle name="Comma 7 5 8" xfId="1594" xr:uid="{00000000-0005-0000-0000-000062060000}"/>
    <cellStyle name="Comma 7 5 8 2" xfId="4463" xr:uid="{FD9B2480-36EA-4E92-B210-5C881281AE35}"/>
    <cellStyle name="Comma 7 5 8 2 2" xfId="20486" xr:uid="{AE87CC7D-AD6A-41BA-AD52-E69791CA3928}"/>
    <cellStyle name="Comma 7 5 8 3" xfId="13462" xr:uid="{942AC058-6E03-4404-950D-A3274CA09A5D}"/>
    <cellStyle name="Comma 7 5 8 3 2" xfId="23315" xr:uid="{C80D0A6B-9C0A-4DA7-993D-24F322494938}"/>
    <cellStyle name="Comma 7 5 8 4" xfId="28060" xr:uid="{89901AAC-A1F3-4C75-81DC-AB3B9C352E41}"/>
    <cellStyle name="Comma 7 5 8 5" xfId="27526" xr:uid="{A5C35908-F747-4FFB-AA0F-235FCA24BD9B}"/>
    <cellStyle name="Comma 7 5 8 6" xfId="17693" xr:uid="{36CD1026-A473-4419-8942-CD07DC3458C4}"/>
    <cellStyle name="Comma 7 5 9" xfId="6995" xr:uid="{930A226B-D8C3-4AC2-8295-499EA5141A7C}"/>
    <cellStyle name="Comma 7 5 9 2" xfId="9793" xr:uid="{90F3B1D2-5BFB-410F-98C9-F1B1EF67D57E}"/>
    <cellStyle name="Comma 7 5 9 3" xfId="28821" xr:uid="{7F1D29E8-0882-4B6F-A3EB-368F32674AAE}"/>
    <cellStyle name="Comma 7 5 9 4" xfId="15726" xr:uid="{B5A57457-E201-4C61-94FC-C971E5D90B8C}"/>
    <cellStyle name="Comma 7 6" xfId="366" xr:uid="{00000000-0005-0000-0000-00006D010000}"/>
    <cellStyle name="Comma 7 6 10" xfId="6023" xr:uid="{90AF7401-47DA-47B8-9AC4-00334E881237}"/>
    <cellStyle name="Comma 7 6 10 2" xfId="18480" xr:uid="{84C1CED4-C5F1-4F8C-8FD3-0221432C5AA7}"/>
    <cellStyle name="Comma 7 6 11" xfId="8798" xr:uid="{E216CA12-459D-4F96-B1CA-8693D92284AB}"/>
    <cellStyle name="Comma 7 6 11 2" xfId="21273" xr:uid="{82BCF789-9B98-48BD-ABFF-7CC3AFACD4E4}"/>
    <cellStyle name="Comma 7 6 12" xfId="25011" xr:uid="{A4AD6A73-DCCB-4948-8ABA-E661769118C6}"/>
    <cellStyle name="Comma 7 6 13" xfId="14088" xr:uid="{7527967F-EB3F-4A09-9BE4-3279E51CA24F}"/>
    <cellStyle name="Comma 7 6 2" xfId="367" xr:uid="{00000000-0005-0000-0000-00006E010000}"/>
    <cellStyle name="Comma 7 6 2 10" xfId="26235" xr:uid="{4F1F3A31-2A22-489B-8B43-D0FF79FE126A}"/>
    <cellStyle name="Comma 7 6 2 11" xfId="14246" xr:uid="{C821802C-9B83-4557-A542-FAB8EC7006ED}"/>
    <cellStyle name="Comma 7 6 2 2" xfId="1622" xr:uid="{00000000-0005-0000-0000-00007E060000}"/>
    <cellStyle name="Comma 7 6 2 2 2" xfId="1623" xr:uid="{00000000-0005-0000-0000-00007F060000}"/>
    <cellStyle name="Comma 7 6 2 2 2 2" xfId="5577" xr:uid="{20F9DC3C-4C72-446D-851D-AE7EAE12F0A2}"/>
    <cellStyle name="Comma 7 6 2 2 2 2 2" xfId="7386" xr:uid="{AE939636-845B-4036-ABF7-405DCD5D7D13}"/>
    <cellStyle name="Comma 7 6 2 2 2 3" xfId="25185" xr:uid="{220042FA-79F8-433B-B052-5D3E11018403}"/>
    <cellStyle name="Comma 7 6 2 2 3" xfId="1624" xr:uid="{00000000-0005-0000-0000-000080060000}"/>
    <cellStyle name="Comma 7 6 2 2 3 2" xfId="29191" xr:uid="{2992D93A-00A2-4EC2-961C-0480530F805C}"/>
    <cellStyle name="Comma 7 6 2 2 3 3" xfId="27595" xr:uid="{AE29789D-95EA-46A8-A4E6-698C2ABE418D}"/>
    <cellStyle name="Comma 7 6 2 2 4" xfId="1625" xr:uid="{00000000-0005-0000-0000-000081060000}"/>
    <cellStyle name="Comma 7 6 2 2 5" xfId="4053" xr:uid="{C8D4AEEA-07A2-4444-9A2B-1E2CFB63AA26}"/>
    <cellStyle name="Comma 7 6 2 2 5 2" xfId="7385" xr:uid="{2BE55299-81C6-44D3-A217-21D963A51CDC}"/>
    <cellStyle name="Comma 7 6 2 2 5 2 2" xfId="28228" xr:uid="{C227F5CD-CC25-414E-8AF1-82B774AE1FEC}"/>
    <cellStyle name="Comma 7 6 2 2 5 3" xfId="28288" xr:uid="{4A0ABFB5-F34E-4FD3-B188-D51E15605F58}"/>
    <cellStyle name="Comma 7 6 2 2 5 4" xfId="15733" xr:uid="{32C7A05F-CD71-4D0D-82C7-33962F99250A}"/>
    <cellStyle name="Comma 7 6 2 2 6" xfId="6498" xr:uid="{016C9E74-4E9B-4B45-9F16-536761B20D76}"/>
    <cellStyle name="Comma 7 6 2 2 6 2" xfId="18482" xr:uid="{8B583739-0B07-47D5-B8DB-0F7ED208F7D2}"/>
    <cellStyle name="Comma 7 6 2 2 7" xfId="9285" xr:uid="{AB2E22F8-9BA4-4EDD-B0FC-24FC8FBC17CA}"/>
    <cellStyle name="Comma 7 6 2 2 7 2" xfId="21275" xr:uid="{99B16309-C1FA-4980-A307-88A1B35DBB92}"/>
    <cellStyle name="Comma 7 6 2 2 8" xfId="24945" xr:uid="{5502B744-2074-4ECD-BB54-786EFBA38C24}"/>
    <cellStyle name="Comma 7 6 2 2 9" xfId="15122" xr:uid="{988BAE38-FC14-4314-A343-56EF62B593A6}"/>
    <cellStyle name="Comma 7 6 2 3" xfId="1626" xr:uid="{00000000-0005-0000-0000-000082060000}"/>
    <cellStyle name="Comma 7 6 2 3 2" xfId="1627" xr:uid="{00000000-0005-0000-0000-000083060000}"/>
    <cellStyle name="Comma 7 6 2 3 2 2" xfId="4216" xr:uid="{A163BF67-FCC5-4202-911C-A3C2EE140683}"/>
    <cellStyle name="Comma 7 6 2 3 2 2 2" xfId="19589" xr:uid="{3F8C49EA-CC4C-4AA8-A3FC-B895F0CFC315}"/>
    <cellStyle name="Comma 7 6 2 3 2 2 3" xfId="30283" xr:uid="{EC07C7D4-BDD3-4713-B738-C40F13BDD735}"/>
    <cellStyle name="Comma 7 6 2 3 2 3" xfId="12699" xr:uid="{B300FF4C-4704-4D64-B09F-FFE64A668BB9}"/>
    <cellStyle name="Comma 7 6 2 3 2 3 2" xfId="22418" xr:uid="{B6E1CF97-015A-4B3E-ABBA-F061386FAEE7}"/>
    <cellStyle name="Comma 7 6 2 3 2 4" xfId="16850" xr:uid="{DAAAB796-5E3C-411E-8324-37A22FDC81F3}"/>
    <cellStyle name="Comma 7 6 2 3 3" xfId="1628" xr:uid="{00000000-0005-0000-0000-000084060000}"/>
    <cellStyle name="Comma 7 6 2 3 4" xfId="7387" xr:uid="{A9831E93-CA3C-4FED-951A-57D2BDE3BCEF}"/>
    <cellStyle name="Comma 7 6 2 3 5" xfId="25609" xr:uid="{EE0E081D-95CC-4426-A2A9-46B1BD493EC0}"/>
    <cellStyle name="Comma 7 6 2 3 6" xfId="14658" xr:uid="{F7345EFE-8F33-4611-A9A0-D1CC7BE08254}"/>
    <cellStyle name="Comma 7 6 2 4" xfId="1629" xr:uid="{00000000-0005-0000-0000-000085060000}"/>
    <cellStyle name="Comma 7 6 2 4 2" xfId="5229" xr:uid="{C1D94A28-BB2C-4FDB-855A-FC44082BDBDE}"/>
    <cellStyle name="Comma 7 6 2 4 2 2" xfId="7388" xr:uid="{A0A0EDC0-A331-46E0-94E7-659291DD9A00}"/>
    <cellStyle name="Comma 7 6 2 4 2 2 2" xfId="21193" xr:uid="{CE132688-9E84-437D-87CD-C1A596F1341A}"/>
    <cellStyle name="Comma 7 6 2 4 2 2 3" xfId="11888" xr:uid="{82AE6FD3-A087-468E-8EF6-204443AC245D}"/>
    <cellStyle name="Comma 7 6 2 4 2 3" xfId="13943" xr:uid="{CC8437FB-2045-4DB9-A4CB-65E80A49639D}"/>
    <cellStyle name="Comma 7 6 2 4 2 3 2" xfId="24022" xr:uid="{4A02BA4E-9EC4-49DB-93C5-E980A059044E}"/>
    <cellStyle name="Comma 7 6 2 4 2 4" xfId="26868" xr:uid="{AF3C5F57-94DE-46E4-ACC7-1F5D6A6A9AC2}"/>
    <cellStyle name="Comma 7 6 2 4 2 5" xfId="27820" xr:uid="{13A7D480-9047-4BDD-8773-7561FF405B11}"/>
    <cellStyle name="Comma 7 6 2 4 2 6" xfId="18400" xr:uid="{DBEE5324-7EC1-4F21-9B95-C34FAEC43F4E}"/>
    <cellStyle name="Comma 7 6 2 4 3" xfId="24815" xr:uid="{7A1EB0C2-1F60-4BC2-86B4-8B7E63073C03}"/>
    <cellStyle name="Comma 7 6 2 5" xfId="1630" xr:uid="{00000000-0005-0000-0000-000086060000}"/>
    <cellStyle name="Comma 7 6 2 5 2" xfId="26741" xr:uid="{482B6CC0-AC53-4D2E-8599-F158B4A7BA85}"/>
    <cellStyle name="Comma 7 6 2 5 3" xfId="25331" xr:uid="{61701D79-B904-4D30-9CFD-71D61426F649}"/>
    <cellStyle name="Comma 7 6 2 6" xfId="1621" xr:uid="{00000000-0005-0000-0000-00007D060000}"/>
    <cellStyle name="Comma 7 6 2 6 2" xfId="4719" xr:uid="{83649235-0214-49FA-AC65-26443B2A108E}"/>
    <cellStyle name="Comma 7 6 2 6 2 2" xfId="20686" xr:uid="{9F59B088-5342-4198-A030-8B69B7C0E07D}"/>
    <cellStyle name="Comma 7 6 2 6 3" xfId="13613" xr:uid="{D15F537D-3376-483A-9A3B-54993A86B6AC}"/>
    <cellStyle name="Comma 7 6 2 6 3 2" xfId="23515" xr:uid="{93437C5C-C08B-418E-B955-F07A3E31EF7D}"/>
    <cellStyle name="Comma 7 6 2 6 4" xfId="27970" xr:uid="{72D6DDE3-5107-49CC-BF96-29830B2E3CA2}"/>
    <cellStyle name="Comma 7 6 2 6 5" xfId="27390" xr:uid="{90113637-CA1B-4EF9-8E5E-3C5DA26DCC66}"/>
    <cellStyle name="Comma 7 6 2 6 6" xfId="17893" xr:uid="{48DCE54A-A0FF-481A-9715-C4FCBEC205B3}"/>
    <cellStyle name="Comma 7 6 2 7" xfId="6998" xr:uid="{9CD3A735-E612-47F0-AC6A-A04F45087052}"/>
    <cellStyle name="Comma 7 6 2 7 2" xfId="9796" xr:uid="{EC0F4EF0-4C3F-48C3-BA46-ACFB736EEBB8}"/>
    <cellStyle name="Comma 7 6 2 7 3" xfId="26895" xr:uid="{8CD115A1-F765-4560-A2AD-587964806C0B}"/>
    <cellStyle name="Comma 7 6 2 7 4" xfId="15732" xr:uid="{F5DFF887-865C-4BE5-8511-7F064B0357FB}"/>
    <cellStyle name="Comma 7 6 2 8" xfId="6024" xr:uid="{BE2A336A-DA58-4D66-B6EC-83E18D84281C}"/>
    <cellStyle name="Comma 7 6 2 8 2" xfId="18481" xr:uid="{A59F2CC7-3D93-447E-B16C-C0C05171B125}"/>
    <cellStyle name="Comma 7 6 2 9" xfId="8799" xr:uid="{A5C5C57B-DAFA-4CA1-B284-946594A01CD7}"/>
    <cellStyle name="Comma 7 6 2 9 2" xfId="21274" xr:uid="{45729807-92F9-49F6-8E7F-6A224D2A2FDB}"/>
    <cellStyle name="Comma 7 6 3" xfId="1631" xr:uid="{00000000-0005-0000-0000-000087060000}"/>
    <cellStyle name="Comma 7 6 3 10" xfId="15123" xr:uid="{8A4BD818-3454-4216-B25A-5DEE6DC146DC}"/>
    <cellStyle name="Comma 7 6 3 2" xfId="1632" xr:uid="{00000000-0005-0000-0000-000088060000}"/>
    <cellStyle name="Comma 7 6 3 2 2" xfId="5576" xr:uid="{1F5B7494-C89C-4530-9EF4-F61A9F36D7F3}"/>
    <cellStyle name="Comma 7 6 3 2 2 2" xfId="7390" xr:uid="{734B741D-DE09-4DED-B9FE-709A26C567BC}"/>
    <cellStyle name="Comma 7 6 3 2 3" xfId="26690" xr:uid="{F57AD7B5-E99C-4C16-8A88-72734BA503DC}"/>
    <cellStyle name="Comma 7 6 3 2 3 2" xfId="27172" xr:uid="{92A79EC3-4507-42B2-A666-EA4AD5AD54EE}"/>
    <cellStyle name="Comma 7 6 3 3" xfId="1633" xr:uid="{00000000-0005-0000-0000-000089060000}"/>
    <cellStyle name="Comma 7 6 3 4" xfId="1634" xr:uid="{00000000-0005-0000-0000-00008A060000}"/>
    <cellStyle name="Comma 7 6 3 4 2" xfId="27127" xr:uid="{DF76265F-34AE-4EDD-8B6F-A1A9A589D5B5}"/>
    <cellStyle name="Comma 7 6 3 4 3" xfId="28581" xr:uid="{19D75677-C3EB-44D2-974D-54C200F0A370}"/>
    <cellStyle name="Comma 7 6 3 5" xfId="5004" xr:uid="{F26AFD7A-7807-4236-83FC-753E7BC7D502}"/>
    <cellStyle name="Comma 7 6 3 5 2" xfId="7389" xr:uid="{C28D918F-69D9-4ACD-B5B5-E1E4E5D50062}"/>
    <cellStyle name="Comma 7 6 3 5 2 2" xfId="20971" xr:uid="{FC14BEF0-DF9D-4B45-8645-8EE94BDB294C}"/>
    <cellStyle name="Comma 7 6 3 5 2 3" xfId="11807" xr:uid="{CF021148-12B3-4E53-9728-2C064F0DECAF}"/>
    <cellStyle name="Comma 7 6 3 5 3" xfId="13863" xr:uid="{AE21CA20-9970-4972-8DA2-84824B0C8068}"/>
    <cellStyle name="Comma 7 6 3 5 3 2" xfId="23800" xr:uid="{30F476CE-B4A6-4F55-AD67-C7A08649BD9A}"/>
    <cellStyle name="Comma 7 6 3 5 4" xfId="28993" xr:uid="{C5AF7D48-3D67-4E20-AB23-9807997DAC19}"/>
    <cellStyle name="Comma 7 6 3 5 5" xfId="27290" xr:uid="{1D1A8CA9-C3CB-4056-9A31-419E41CA6D5D}"/>
    <cellStyle name="Comma 7 6 3 5 6" xfId="18178" xr:uid="{52A48D3A-FBF2-4EAF-B97D-75DA2E4609C9}"/>
    <cellStyle name="Comma 7 6 3 6" xfId="4054" xr:uid="{2C48CD4F-75B6-48D4-A75D-72DD7C534046}"/>
    <cellStyle name="Comma 7 6 3 6 2" xfId="28088" xr:uid="{E9A3315C-B684-4260-BC27-300556A2DD70}"/>
    <cellStyle name="Comma 7 6 3 6 3" xfId="28593" xr:uid="{4C80F5A4-1EC2-4C7B-A291-9423C23BD066}"/>
    <cellStyle name="Comma 7 6 3 6 4" xfId="15734" xr:uid="{3779002D-477E-4BDC-A053-F2902E85B3C2}"/>
    <cellStyle name="Comma 7 6 3 7" xfId="9284" xr:uid="{E1874DC2-100A-4A1F-9A80-1FC3ADC30B57}"/>
    <cellStyle name="Comma 7 6 3 7 2" xfId="18483" xr:uid="{864B35B0-C390-488A-8890-41CDE87B48B2}"/>
    <cellStyle name="Comma 7 6 3 8" xfId="11930" xr:uid="{845D26AE-C2C9-4E8C-9080-7899BE073C8E}"/>
    <cellStyle name="Comma 7 6 3 8 2" xfId="21276" xr:uid="{F3E24BBB-F162-4056-AE2C-54FB6A85B8D2}"/>
    <cellStyle name="Comma 7 6 3 9" xfId="24597" xr:uid="{5356AC1C-0F07-4D41-8840-CA00B4C6DE48}"/>
    <cellStyle name="Comma 7 6 4" xfId="1635" xr:uid="{00000000-0005-0000-0000-00008B060000}"/>
    <cellStyle name="Comma 7 6 4 2" xfId="1636" xr:uid="{00000000-0005-0000-0000-00008C060000}"/>
    <cellStyle name="Comma 7 6 4 2 2" xfId="5788" xr:uid="{FCE3E296-77C5-4CFF-BC35-B6CC069D4BE4}"/>
    <cellStyle name="Comma 7 6 4 2 2 2" xfId="7392" xr:uid="{4E9E8F63-023D-4C30-9F4F-F8CAC77D1E0D}"/>
    <cellStyle name="Comma 7 6 4 2 3" xfId="25511" xr:uid="{EA3DEFF7-F5A2-482E-B6D3-E5D1CC1F9438}"/>
    <cellStyle name="Comma 7 6 4 3" xfId="1637" xr:uid="{00000000-0005-0000-0000-00008D060000}"/>
    <cellStyle name="Comma 7 6 4 4" xfId="1638" xr:uid="{00000000-0005-0000-0000-00008E060000}"/>
    <cellStyle name="Comma 7 6 4 5" xfId="4055" xr:uid="{AAC2E273-6D37-4D13-AE89-4B1F739E0C9F}"/>
    <cellStyle name="Comma 7 6 4 5 2" xfId="7391" xr:uid="{4EA8BA44-5A03-4928-8AE7-8B1AAFF79F94}"/>
    <cellStyle name="Comma 7 6 4 5 2 2" xfId="15735" xr:uid="{A992BA83-1C0C-43C7-8746-822939041A88}"/>
    <cellStyle name="Comma 7 6 4 6" xfId="6873" xr:uid="{BF046B86-9981-424E-BD83-FA446304FE14}"/>
    <cellStyle name="Comma 7 6 4 6 2" xfId="18484" xr:uid="{6E7A090D-83D2-415D-8ECE-898D8A26CACC}"/>
    <cellStyle name="Comma 7 6 4 7" xfId="9669" xr:uid="{4410038D-049B-4ACB-ADE3-3A087C8F8A0C}"/>
    <cellStyle name="Comma 7 6 4 7 2" xfId="21277" xr:uid="{0281D1B9-E328-4FCA-9454-5544250CE9DE}"/>
    <cellStyle name="Comma 7 6 4 8" xfId="24720" xr:uid="{F246F817-7EE7-4E1D-9F33-777C77515EDB}"/>
    <cellStyle name="Comma 7 6 4 9" xfId="14926" xr:uid="{6432898A-1698-4091-95B6-61BBC2108F58}"/>
    <cellStyle name="Comma 7 6 5" xfId="1639" xr:uid="{00000000-0005-0000-0000-00008F060000}"/>
    <cellStyle name="Comma 7 6 5 2" xfId="1640" xr:uid="{00000000-0005-0000-0000-000090060000}"/>
    <cellStyle name="Comma 7 6 5 2 2" xfId="4172" xr:uid="{2D6CCD85-68D0-4CE1-A4AF-F00C366114CD}"/>
    <cellStyle name="Comma 7 6 5 2 2 2" xfId="19479" xr:uid="{957FB861-0AA0-44A5-B693-BCEDB5D10868}"/>
    <cellStyle name="Comma 7 6 5 2 2 3" xfId="30284" xr:uid="{E3962798-E97E-451C-9412-0D70B77FD109}"/>
    <cellStyle name="Comma 7 6 5 2 3" xfId="12591" xr:uid="{513225D9-613F-4916-8516-F2EF34E1A12F}"/>
    <cellStyle name="Comma 7 6 5 2 3 2" xfId="22308" xr:uid="{D273D86C-9AC7-40EF-BE09-0747C58020E7}"/>
    <cellStyle name="Comma 7 6 5 2 4" xfId="16742" xr:uid="{C457E6ED-F5F4-4B61-BA42-F2683047F80D}"/>
    <cellStyle name="Comma 7 6 5 3" xfId="1641" xr:uid="{00000000-0005-0000-0000-000091060000}"/>
    <cellStyle name="Comma 7 6 5 4" xfId="7393" xr:uid="{E6F0660E-244C-49DF-8EBC-E0F57F320AAF}"/>
    <cellStyle name="Comma 7 6 5 5" xfId="24646" xr:uid="{AF2F52D0-7C12-430B-A8E6-303F8F99E42D}"/>
    <cellStyle name="Comma 7 6 5 6" xfId="14526" xr:uid="{3DDF6B89-50D2-4D61-A1A1-2CCE3C700ADA}"/>
    <cellStyle name="Comma 7 6 6" xfId="1642" xr:uid="{00000000-0005-0000-0000-000092060000}"/>
    <cellStyle name="Comma 7 6 6 2" xfId="1643" xr:uid="{00000000-0005-0000-0000-000093060000}"/>
    <cellStyle name="Comma 7 6 6 2 2" xfId="4126" xr:uid="{856181B9-90F8-49F1-915C-F02AEC5E118A}"/>
    <cellStyle name="Comma 7 6 6 2 2 2" xfId="19219" xr:uid="{92588A02-8FF5-4C33-9189-298DC7A12E8C}"/>
    <cellStyle name="Comma 7 6 6 2 3" xfId="12383" xr:uid="{91FA1302-8D97-430F-BF89-21DD66B87CB8}"/>
    <cellStyle name="Comma 7 6 6 2 3 2" xfId="22024" xr:uid="{4023E17C-E1AC-4421-BC32-B2FEB6877E0B}"/>
    <cellStyle name="Comma 7 6 6 2 4" xfId="29329" xr:uid="{AC88D511-D4B2-48B6-9D6C-CC1556F7247D}"/>
    <cellStyle name="Comma 7 6 6 2 5" xfId="27980" xr:uid="{020C5845-CFEE-428D-A44B-CC361390719A}"/>
    <cellStyle name="Comma 7 6 6 2 6" xfId="16468" xr:uid="{1341DCB4-315D-409B-9C25-88441C409C96}"/>
    <cellStyle name="Comma 7 6 6 3" xfId="1644" xr:uid="{00000000-0005-0000-0000-000094060000}"/>
    <cellStyle name="Comma 7 6 6 4" xfId="7394" xr:uid="{1C8F9F46-88BA-4648-8A3D-486A18C19CB1}"/>
    <cellStyle name="Comma 7 6 7" xfId="1645" xr:uid="{00000000-0005-0000-0000-000095060000}"/>
    <cellStyle name="Comma 7 6 7 2" xfId="28691" xr:uid="{124F8399-02BF-4476-97CC-E6A3414D7955}"/>
    <cellStyle name="Comma 7 6 7 3" xfId="27759" xr:uid="{3D027DB2-249C-4455-8313-7FF93588CEFF}"/>
    <cellStyle name="Comma 7 6 8" xfId="1620" xr:uid="{00000000-0005-0000-0000-00007C060000}"/>
    <cellStyle name="Comma 7 6 8 2" xfId="4464" xr:uid="{C093AA62-D159-4F3C-8526-8FB10BDDE36E}"/>
    <cellStyle name="Comma 7 6 8 2 2" xfId="20487" xr:uid="{1C02A06A-446C-4E06-8CDA-080AED8CF8F7}"/>
    <cellStyle name="Comma 7 6 8 3" xfId="13463" xr:uid="{0E9202C8-006B-4403-B6F9-3D3C51C1DC27}"/>
    <cellStyle name="Comma 7 6 8 3 2" xfId="23316" xr:uid="{75A014FB-9101-4A64-8E15-3F21ECDF73E5}"/>
    <cellStyle name="Comma 7 6 8 4" xfId="27520" xr:uid="{D12DBB73-ED0A-40EE-B595-E37F74B68D11}"/>
    <cellStyle name="Comma 7 6 8 5" xfId="28170" xr:uid="{30E4DF09-3C00-4FFC-B814-79270310A459}"/>
    <cellStyle name="Comma 7 6 8 6" xfId="17694" xr:uid="{5755490D-80CE-4CB2-B965-8D4EFBE10D95}"/>
    <cellStyle name="Comma 7 6 9" xfId="6997" xr:uid="{68ED4379-3419-4118-BCFE-68C8DFBFC305}"/>
    <cellStyle name="Comma 7 6 9 2" xfId="9795" xr:uid="{583DCF46-F56B-4F43-A453-6D673171C77D}"/>
    <cellStyle name="Comma 7 6 9 3" xfId="27472" xr:uid="{76D38120-61E1-4A04-A71F-B4C579016E96}"/>
    <cellStyle name="Comma 7 6 9 4" xfId="15731" xr:uid="{BE90221E-BDBA-4F83-A9EF-F1806972A7DF}"/>
    <cellStyle name="Comma 7 7" xfId="368" xr:uid="{00000000-0005-0000-0000-00006F010000}"/>
    <cellStyle name="Comma 7 7 10" xfId="8800" xr:uid="{736ECD37-EE0C-47C7-8104-2C7C9A548B74}"/>
    <cellStyle name="Comma 7 7 10 2" xfId="21278" xr:uid="{7515CDEF-DF78-47C0-9EBF-23F1AD8F73F7}"/>
    <cellStyle name="Comma 7 7 11" xfId="26455" xr:uid="{2D5D4DF7-0B9E-48D1-A69E-E3E76E78EAFF}"/>
    <cellStyle name="Comma 7 7 12" xfId="14089" xr:uid="{4FE0AB00-A7EF-4C59-B632-3349ABB336A7}"/>
    <cellStyle name="Comma 7 7 2" xfId="369" xr:uid="{00000000-0005-0000-0000-000070010000}"/>
    <cellStyle name="Comma 7 7 2 2" xfId="1648" xr:uid="{00000000-0005-0000-0000-000098060000}"/>
    <cellStyle name="Comma 7 7 2 2 2" xfId="1649" xr:uid="{00000000-0005-0000-0000-000099060000}"/>
    <cellStyle name="Comma 7 7 2 2 2 2" xfId="4246" xr:uid="{76648477-ED38-410F-8DA5-6595A9B96E9A}"/>
    <cellStyle name="Comma 7 7 2 2 2 2 2" xfId="7396" xr:uid="{85A1E19F-3B0D-42EC-B744-42DDDBD088DC}"/>
    <cellStyle name="Comma 7 7 2 2 2 2 2 2" xfId="19776" xr:uid="{6AEC73F0-EBDA-4340-B817-6A6E24AEC994}"/>
    <cellStyle name="Comma 7 7 2 2 2 3" xfId="12870" xr:uid="{6877B99D-8EDD-4A3B-9ACD-5CDF4AA9E433}"/>
    <cellStyle name="Comma 7 7 2 2 2 3 2" xfId="22605" xr:uid="{7AE301FB-687E-4AAE-8F6E-5AB8008DD037}"/>
    <cellStyle name="Comma 7 7 2 2 2 4" xfId="28095" xr:uid="{9F544D22-5B99-419B-899D-FBC30552734E}"/>
    <cellStyle name="Comma 7 7 2 2 2 5" xfId="28668" xr:uid="{ED4D9B2A-6342-4FBC-BB35-BD06C0C24AF0}"/>
    <cellStyle name="Comma 7 7 2 2 2 6" xfId="17021" xr:uid="{024D6B7E-545A-4A70-A684-68C6AFCF1126}"/>
    <cellStyle name="Comma 7 7 2 2 3" xfId="1650" xr:uid="{00000000-0005-0000-0000-00009A060000}"/>
    <cellStyle name="Comma 7 7 2 2 4" xfId="7395" xr:uid="{03CD1F38-ED35-494F-958A-A2129074CE66}"/>
    <cellStyle name="Comma 7 7 2 2 5" xfId="6500" xr:uid="{BBD90C31-D27C-4EBA-BDE2-F05EABACB10A}"/>
    <cellStyle name="Comma 7 7 2 2 6" xfId="9287" xr:uid="{DDE17033-D425-4C12-9847-D64AE9EC563F}"/>
    <cellStyle name="Comma 7 7 2 3" xfId="1651" xr:uid="{00000000-0005-0000-0000-00009B060000}"/>
    <cellStyle name="Comma 7 7 2 3 2" xfId="5388" xr:uid="{17A4650E-DEF2-4927-AF8B-4B14046ABEA2}"/>
    <cellStyle name="Comma 7 7 2 3 2 2" xfId="7397" xr:uid="{54FC62A4-F6CA-46B8-BEAE-4AEA2FD7E309}"/>
    <cellStyle name="Comma 7 7 2 3 3" xfId="25164" xr:uid="{0AD93BAD-2364-423A-9FC0-254CC9C83E1B}"/>
    <cellStyle name="Comma 7 7 2 3 3 2" xfId="30285" xr:uid="{9E3C0B7E-29CD-493A-9C80-F0CD624E0872}"/>
    <cellStyle name="Comma 7 7 2 4" xfId="1652" xr:uid="{00000000-0005-0000-0000-00009C060000}"/>
    <cellStyle name="Comma 7 7 2 4 2" xfId="5470" xr:uid="{5F7CFF10-1B02-43E8-A136-CE7F9F2C640F}"/>
    <cellStyle name="Comma 7 7 2 4 2 2" xfId="7398" xr:uid="{E268D67C-1AB8-4E26-BCC9-FD65B2E53C3F}"/>
    <cellStyle name="Comma 7 7 2 4 3" xfId="27459" xr:uid="{AD3FC76C-5BD1-4A1B-AE31-AC8436C5E795}"/>
    <cellStyle name="Comma 7 7 2 5" xfId="1647" xr:uid="{00000000-0005-0000-0000-000097060000}"/>
    <cellStyle name="Comma 7 7 2 5 2" xfId="28205" xr:uid="{CC2A096D-1A07-4837-ACB5-64B3D6135F62}"/>
    <cellStyle name="Comma 7 7 2 5 3" xfId="27308" xr:uid="{47D32700-3EEE-47F1-A995-A26BA1B9F938}"/>
    <cellStyle name="Comma 7 7 2 5 4" xfId="15737" xr:uid="{CAA26A52-9EFB-4E8F-9A41-0C7150022FC4}"/>
    <cellStyle name="Comma 7 7 2 5 5" xfId="5901" xr:uid="{6520D24E-3624-4180-BF42-64ED7CB27645}"/>
    <cellStyle name="Comma 7 7 2 6" xfId="7000" xr:uid="{B35DCE3D-CB24-42DF-9687-4825BC450B43}"/>
    <cellStyle name="Comma 7 7 2 6 2" xfId="9798" xr:uid="{0AFBB2D1-2BFA-4335-B677-109CACD296E6}"/>
    <cellStyle name="Comma 7 7 2 6 3" xfId="26873" xr:uid="{1E3A6C64-3F48-4667-B600-1450D200B3D5}"/>
    <cellStyle name="Comma 7 7 2 6 4" xfId="18486" xr:uid="{3A32B81B-B991-4731-B853-019F97BAFAD7}"/>
    <cellStyle name="Comma 7 7 2 7" xfId="6026" xr:uid="{81BE1EA1-BD13-4332-985E-D40D16EB9975}"/>
    <cellStyle name="Comma 7 7 2 7 2" xfId="21279" xr:uid="{C5E9ABA9-7054-4177-8719-8669BCB5375B}"/>
    <cellStyle name="Comma 7 7 2 8" xfId="8801" xr:uid="{5410C034-BC89-474D-B7B8-FFB705786E03}"/>
    <cellStyle name="Comma 7 7 2 9" xfId="14247" xr:uid="{F25A783F-9FD1-4E81-8D3E-831D568AFAB5}"/>
    <cellStyle name="Comma 7 7 3" xfId="1653" xr:uid="{00000000-0005-0000-0000-00009D060000}"/>
    <cellStyle name="Comma 7 7 3 2" xfId="1654" xr:uid="{00000000-0005-0000-0000-00009E060000}"/>
    <cellStyle name="Comma 7 7 3 2 2" xfId="5578" xr:uid="{00857031-304E-4867-B4B6-BBCA39CEBBC5}"/>
    <cellStyle name="Comma 7 7 3 2 2 2" xfId="7400" xr:uid="{5370BFC8-3940-4169-9CB4-D2E479813F17}"/>
    <cellStyle name="Comma 7 7 3 2 3" xfId="27153" xr:uid="{2459E82E-CC46-4DB1-8A53-7C6BCE4983F5}"/>
    <cellStyle name="Comma 7 7 3 3" xfId="1655" xr:uid="{00000000-0005-0000-0000-00009F060000}"/>
    <cellStyle name="Comma 7 7 3 4" xfId="1656" xr:uid="{00000000-0005-0000-0000-0000A0060000}"/>
    <cellStyle name="Comma 7 7 3 5" xfId="4056" xr:uid="{55E5ED7E-1177-4AE7-AAE2-A0DF32259500}"/>
    <cellStyle name="Comma 7 7 3 5 2" xfId="7399" xr:uid="{73C79DD5-08BC-4509-A0B5-F36B0B4E41A2}"/>
    <cellStyle name="Comma 7 7 3 5 2 2" xfId="28522" xr:uid="{01E3383A-5FEB-44E8-B40D-2AC79F041922}"/>
    <cellStyle name="Comma 7 7 3 5 3" xfId="28802" xr:uid="{5335D0A3-5580-4FC2-B0B5-99DD63B451B7}"/>
    <cellStyle name="Comma 7 7 3 5 4" xfId="15738" xr:uid="{E5A3E1EE-99B3-47EE-9E87-A2FF2C4167EE}"/>
    <cellStyle name="Comma 7 7 3 6" xfId="6499" xr:uid="{00CF3E80-DD78-408C-B8E2-720D86AAFB79}"/>
    <cellStyle name="Comma 7 7 3 6 2" xfId="18487" xr:uid="{296DDFF9-F1B4-495A-BE13-83867D6C8794}"/>
    <cellStyle name="Comma 7 7 3 7" xfId="9286" xr:uid="{5822CF7E-1C28-4447-95B8-4744BEDBCFA7}"/>
    <cellStyle name="Comma 7 7 3 7 2" xfId="21280" xr:uid="{F8944740-8F20-44B1-A922-E4234485E972}"/>
    <cellStyle name="Comma 7 7 3 8" xfId="24630" xr:uid="{514B9657-8597-4F85-B115-AD769D4FEA76}"/>
    <cellStyle name="Comma 7 7 3 9" xfId="14659" xr:uid="{75527B65-F683-4A7F-BE5B-F0BF4BBFD937}"/>
    <cellStyle name="Comma 7 7 4" xfId="1657" xr:uid="{00000000-0005-0000-0000-0000A1060000}"/>
    <cellStyle name="Comma 7 7 4 2" xfId="1658" xr:uid="{00000000-0005-0000-0000-0000A2060000}"/>
    <cellStyle name="Comma 7 7 4 2 2" xfId="4127" xr:uid="{5788557E-A877-466F-944A-6055C4243EC2}"/>
    <cellStyle name="Comma 7 7 4 2 2 2" xfId="7402" xr:uid="{4F0615FE-96CD-4321-93AC-7E3A78E60E27}"/>
    <cellStyle name="Comma 7 7 4 2 2 2 2" xfId="19220" xr:uid="{DC584926-FF00-48D3-899C-92B52DC024B3}"/>
    <cellStyle name="Comma 7 7 4 2 3" xfId="12384" xr:uid="{9455587B-41FD-49C3-B7F2-B5B354021076}"/>
    <cellStyle name="Comma 7 7 4 2 3 2" xfId="22025" xr:uid="{03E6E02A-3681-478E-B4C2-916B5177ADEF}"/>
    <cellStyle name="Comma 7 7 4 2 4" xfId="27650" xr:uid="{7D68551D-59D4-4580-B7A4-E5BCBB27225B}"/>
    <cellStyle name="Comma 7 7 4 2 5" xfId="28540" xr:uid="{C02B1791-FCC8-4458-9017-B7FBBCA0CD0C}"/>
    <cellStyle name="Comma 7 7 4 2 6" xfId="16469" xr:uid="{AEFB002A-ED2D-456A-A7CE-F657A2B9364B}"/>
    <cellStyle name="Comma 7 7 4 3" xfId="1659" xr:uid="{00000000-0005-0000-0000-0000A3060000}"/>
    <cellStyle name="Comma 7 7 4 4" xfId="7401" xr:uid="{819AE609-EB2D-4E72-9232-B25C6A78DF88}"/>
    <cellStyle name="Comma 7 7 4 5" xfId="6855" xr:uid="{A6E2A917-E9F4-4805-B37B-7745D072A742}"/>
    <cellStyle name="Comma 7 7 4 6" xfId="9651" xr:uid="{B2CBB2A0-FD87-40AF-9C1A-6EA9D982143E}"/>
    <cellStyle name="Comma 7 7 5" xfId="1660" xr:uid="{00000000-0005-0000-0000-0000A4060000}"/>
    <cellStyle name="Comma 7 7 5 2" xfId="5387" xr:uid="{4B5B511F-BA10-494E-B718-1A541F1CD03B}"/>
    <cellStyle name="Comma 7 7 5 2 2" xfId="7403" xr:uid="{3DE514C3-68A0-41FE-837D-F8BB218D8AE1}"/>
    <cellStyle name="Comma 7 7 5 3" xfId="25912" xr:uid="{5BAF3ED0-C1D4-4A83-82EF-F2F143BC168F}"/>
    <cellStyle name="Comma 7 7 5 3 2" xfId="30286" xr:uid="{216CD82D-F9F7-42AA-A776-FFBA4E542566}"/>
    <cellStyle name="Comma 7 7 6" xfId="1661" xr:uid="{00000000-0005-0000-0000-0000A5060000}"/>
    <cellStyle name="Comma 7 7 6 2" xfId="5469" xr:uid="{A9622664-3613-41DF-8AC8-C6A3DD962569}"/>
    <cellStyle name="Comma 7 7 6 2 2" xfId="7404" xr:uid="{EBD021DB-1D89-4BFC-9988-29D18254643E}"/>
    <cellStyle name="Comma 7 7 6 3" xfId="27147" xr:uid="{52232FF8-7121-40B9-81A1-8BA418C91257}"/>
    <cellStyle name="Comma 7 7 7" xfId="1646" xr:uid="{00000000-0005-0000-0000-000096060000}"/>
    <cellStyle name="Comma 7 7 7 2" xfId="4465" xr:uid="{3E1971F7-2201-4623-B3AD-831643EF4FE9}"/>
    <cellStyle name="Comma 7 7 7 2 2" xfId="29570" xr:uid="{0EF399C9-785C-4B48-82EE-F1BE01AA4821}"/>
    <cellStyle name="Comma 7 7 7 2 3" xfId="27522" xr:uid="{FF1A99C8-5E76-4157-AAAC-CB62FBB20CD6}"/>
    <cellStyle name="Comma 7 7 7 2 4" xfId="20488" xr:uid="{30F090F8-0428-4C7E-AC4B-DDDAEC5A62DA}"/>
    <cellStyle name="Comma 7 7 7 3" xfId="13464" xr:uid="{B9453C64-4394-47D7-9FF1-ADC28CFA5900}"/>
    <cellStyle name="Comma 7 7 7 3 2" xfId="23317" xr:uid="{8E47A76E-EFA5-45D9-80D3-B5B92DB94AFD}"/>
    <cellStyle name="Comma 7 7 7 4" xfId="29091" xr:uid="{69BDBF07-C7DB-4546-BFCE-E88C20760E52}"/>
    <cellStyle name="Comma 7 7 7 5" xfId="17695" xr:uid="{3BDF20D1-3BDF-47FD-A4A4-A47B7C8E1BD3}"/>
    <cellStyle name="Comma 7 7 8" xfId="6999" xr:uid="{551888EE-C923-4710-9C79-92A4B309F481}"/>
    <cellStyle name="Comma 7 7 8 2" xfId="9797" xr:uid="{566D2124-09EE-44E1-BCDC-7884A41D02DF}"/>
    <cellStyle name="Comma 7 7 8 3" xfId="27198" xr:uid="{C076AB57-93F4-4E91-B302-50D465A564B8}"/>
    <cellStyle name="Comma 7 7 8 4" xfId="15736" xr:uid="{77089820-A054-4978-B18F-2FFDB6B41CCA}"/>
    <cellStyle name="Comma 7 7 9" xfId="6025" xr:uid="{6C6C3C76-1FC7-49CE-8F4F-0BDBB85DF588}"/>
    <cellStyle name="Comma 7 7 9 2" xfId="29015" xr:uid="{B55EE489-F178-48BB-9669-B7D699811575}"/>
    <cellStyle name="Comma 7 7 9 3" xfId="27538" xr:uid="{C52BD515-462B-4E5E-838D-2A906C09CC9B}"/>
    <cellStyle name="Comma 7 7 9 4" xfId="18485" xr:uid="{D0525617-29E5-4CA3-805E-D98FB5182255}"/>
    <cellStyle name="Comma 7 8" xfId="370" xr:uid="{00000000-0005-0000-0000-000071010000}"/>
    <cellStyle name="Comma 7 8 10" xfId="8802" xr:uid="{DCA0A88D-CD6B-4D4F-9C9E-21733399BA8B}"/>
    <cellStyle name="Comma 7 8 10 2" xfId="21281" xr:uid="{D102A63F-EEBE-428B-B272-2AD6C98D58C3}"/>
    <cellStyle name="Comma 7 8 11" xfId="26637" xr:uid="{89B9BCEC-CA2D-47EE-AA1A-3A6EFAF89142}"/>
    <cellStyle name="Comma 7 8 12" xfId="14090" xr:uid="{4135B709-1AD4-44D4-AAB6-793C13A4D180}"/>
    <cellStyle name="Comma 7 8 2" xfId="371" xr:uid="{00000000-0005-0000-0000-000072010000}"/>
    <cellStyle name="Comma 7 8 2 2" xfId="1664" xr:uid="{00000000-0005-0000-0000-0000A8060000}"/>
    <cellStyle name="Comma 7 8 2 2 2" xfId="1665" xr:uid="{00000000-0005-0000-0000-0000A9060000}"/>
    <cellStyle name="Comma 7 8 2 2 2 2" xfId="4247" xr:uid="{554C28BF-1152-4681-9EA4-27725E13F4B4}"/>
    <cellStyle name="Comma 7 8 2 2 2 2 2" xfId="7406" xr:uid="{9FB6158F-3D23-4511-A626-027EFB3CD50E}"/>
    <cellStyle name="Comma 7 8 2 2 2 2 2 2" xfId="19777" xr:uid="{C9A132E3-72F0-4208-B8E4-908AA224359F}"/>
    <cellStyle name="Comma 7 8 2 2 2 3" xfId="12871" xr:uid="{578D623B-AAD2-4D61-9953-B2DD12FF76E2}"/>
    <cellStyle name="Comma 7 8 2 2 2 3 2" xfId="22606" xr:uid="{51CD4DCA-CF62-4D79-88AE-1D2D78643BE4}"/>
    <cellStyle name="Comma 7 8 2 2 2 4" xfId="27065" xr:uid="{4DA0AFE5-5538-437B-8C5E-D4E1D6418907}"/>
    <cellStyle name="Comma 7 8 2 2 2 5" xfId="28576" xr:uid="{FFADA60C-138B-49B3-BD26-0CA5FEB9C135}"/>
    <cellStyle name="Comma 7 8 2 2 2 6" xfId="17022" xr:uid="{8160A363-B265-46F9-96BB-53E3936CD85B}"/>
    <cellStyle name="Comma 7 8 2 2 3" xfId="1666" xr:uid="{00000000-0005-0000-0000-0000AA060000}"/>
    <cellStyle name="Comma 7 8 2 2 4" xfId="7405" xr:uid="{1FB15DD8-BC36-48E1-B462-09C3EDEBCB2D}"/>
    <cellStyle name="Comma 7 8 2 2 5" xfId="6502" xr:uid="{5EA96572-2430-4C4B-AFCC-AE0AA86B9D7D}"/>
    <cellStyle name="Comma 7 8 2 2 6" xfId="9289" xr:uid="{1EEF1D51-EB4E-4383-AB8F-570E8094654D}"/>
    <cellStyle name="Comma 7 8 2 3" xfId="1667" xr:uid="{00000000-0005-0000-0000-0000AB060000}"/>
    <cellStyle name="Comma 7 8 2 3 2" xfId="5390" xr:uid="{15F8BCC7-89BC-4266-8FA1-9E149960F9EF}"/>
    <cellStyle name="Comma 7 8 2 3 2 2" xfId="7407" xr:uid="{64D6374D-6C6F-4159-85C3-A6128427D32D}"/>
    <cellStyle name="Comma 7 8 2 3 3" xfId="24603" xr:uid="{C8068A64-E0F8-48DA-961B-5160A1874476}"/>
    <cellStyle name="Comma 7 8 2 3 3 2" xfId="30287" xr:uid="{1AC31E33-13D2-48C1-B153-282CEE0055B7}"/>
    <cellStyle name="Comma 7 8 2 4" xfId="1668" xr:uid="{00000000-0005-0000-0000-0000AC060000}"/>
    <cellStyle name="Comma 7 8 2 4 2" xfId="5472" xr:uid="{C14B15F4-1747-4C41-9755-DE9E1441EBC2}"/>
    <cellStyle name="Comma 7 8 2 4 2 2" xfId="7408" xr:uid="{57E5D4C8-6241-4ACB-B26D-BC228C034604}"/>
    <cellStyle name="Comma 7 8 2 4 3" xfId="26931" xr:uid="{9211F4C0-6690-4FBD-BB8D-2C5A88D0B90E}"/>
    <cellStyle name="Comma 7 8 2 5" xfId="1663" xr:uid="{00000000-0005-0000-0000-0000A7060000}"/>
    <cellStyle name="Comma 7 8 2 5 2" xfId="28988" xr:uid="{F6CAE3AC-A0CA-41B8-A8D3-26946D0A8C0D}"/>
    <cellStyle name="Comma 7 8 2 5 3" xfId="27629" xr:uid="{86C73636-F77C-42FB-89A4-1E6B8119D498}"/>
    <cellStyle name="Comma 7 8 2 5 4" xfId="15740" xr:uid="{9E745A06-B292-42C3-B7EC-0F0E9EFC6E49}"/>
    <cellStyle name="Comma 7 8 2 5 5" xfId="5900" xr:uid="{9CDF94B6-A564-4184-9588-2B05C31B277F}"/>
    <cellStyle name="Comma 7 8 2 6" xfId="7002" xr:uid="{7F0584B7-3619-4B9D-A5B4-4702567D4A60}"/>
    <cellStyle name="Comma 7 8 2 6 2" xfId="9800" xr:uid="{0CECAC6A-7B11-423A-84C0-3C3A50A7C799}"/>
    <cellStyle name="Comma 7 8 2 6 3" xfId="28631" xr:uid="{B19BA16C-1D11-4B6A-B5FD-A8AB4FAB5CF3}"/>
    <cellStyle name="Comma 7 8 2 6 4" xfId="18489" xr:uid="{A140FBBE-895D-4364-BA99-2B1FB15D86BF}"/>
    <cellStyle name="Comma 7 8 2 7" xfId="6028" xr:uid="{C8AA987F-35E4-48F2-B65C-6F012E903775}"/>
    <cellStyle name="Comma 7 8 2 7 2" xfId="21282" xr:uid="{CD9C83DB-E614-4259-9012-F56BA2DAFFE2}"/>
    <cellStyle name="Comma 7 8 2 8" xfId="8803" xr:uid="{C767E060-A1D2-411A-AC33-E50405F5060B}"/>
    <cellStyle name="Comma 7 8 2 9" xfId="14248" xr:uid="{5DD32DCA-8DB4-4D6B-B2A7-01349DBF6EF5}"/>
    <cellStyle name="Comma 7 8 3" xfId="1669" xr:uid="{00000000-0005-0000-0000-0000AD060000}"/>
    <cellStyle name="Comma 7 8 3 2" xfId="1670" xr:uid="{00000000-0005-0000-0000-0000AE060000}"/>
    <cellStyle name="Comma 7 8 3 2 2" xfId="5579" xr:uid="{D1172E2A-37FD-40A7-8C59-715E85EA1E26}"/>
    <cellStyle name="Comma 7 8 3 2 2 2" xfId="7410" xr:uid="{79C0A3DE-F653-4E1D-848C-E96BD2F48F56}"/>
    <cellStyle name="Comma 7 8 3 2 3" xfId="27310" xr:uid="{4F6DA080-EEF0-4487-856E-A9BD3F7F03C2}"/>
    <cellStyle name="Comma 7 8 3 3" xfId="1671" xr:uid="{00000000-0005-0000-0000-0000AF060000}"/>
    <cellStyle name="Comma 7 8 3 4" xfId="1672" xr:uid="{00000000-0005-0000-0000-0000B0060000}"/>
    <cellStyle name="Comma 7 8 3 5" xfId="4057" xr:uid="{8980CA58-E455-4271-9801-52CA0B3003D7}"/>
    <cellStyle name="Comma 7 8 3 5 2" xfId="7409" xr:uid="{71D00A35-6D18-45D2-B941-E42CBA9712FC}"/>
    <cellStyle name="Comma 7 8 3 5 2 2" xfId="27351" xr:uid="{AB6E4A0F-1BD9-47D3-8C4B-24D91CD93699}"/>
    <cellStyle name="Comma 7 8 3 5 3" xfId="27835" xr:uid="{78080C99-ABF2-4693-9CB2-8E0E56ABE18B}"/>
    <cellStyle name="Comma 7 8 3 5 4" xfId="15741" xr:uid="{A5ABE6AB-2383-42F0-AE1B-C97726AE90DE}"/>
    <cellStyle name="Comma 7 8 3 6" xfId="6501" xr:uid="{F0C9E04D-EA37-4314-8729-9CC7407BB77F}"/>
    <cellStyle name="Comma 7 8 3 6 2" xfId="18490" xr:uid="{E96C9716-C309-4927-AEBD-E480231FAAE5}"/>
    <cellStyle name="Comma 7 8 3 7" xfId="9288" xr:uid="{8B908C8C-BD25-43BD-8F04-500E400BB9E7}"/>
    <cellStyle name="Comma 7 8 3 7 2" xfId="21283" xr:uid="{EC1A81B1-927A-49A2-8DE2-77ECABFA7A08}"/>
    <cellStyle name="Comma 7 8 3 8" xfId="26387" xr:uid="{44739650-E3A2-4413-A1D8-D66647CAF8E4}"/>
    <cellStyle name="Comma 7 8 3 9" xfId="14660" xr:uid="{0261DE85-8392-49C1-937C-0CB6B7F2F477}"/>
    <cellStyle name="Comma 7 8 4" xfId="1673" xr:uid="{00000000-0005-0000-0000-0000B1060000}"/>
    <cellStyle name="Comma 7 8 4 2" xfId="1674" xr:uid="{00000000-0005-0000-0000-0000B2060000}"/>
    <cellStyle name="Comma 7 8 4 2 2" xfId="4128" xr:uid="{F4611039-22FE-47AB-8DD9-40AC3C47DB1E}"/>
    <cellStyle name="Comma 7 8 4 2 2 2" xfId="7412" xr:uid="{55DE48C1-1E55-44BC-AF38-2DD380CA16BE}"/>
    <cellStyle name="Comma 7 8 4 2 2 2 2" xfId="19221" xr:uid="{37E9AF40-1E0A-45A3-93C1-FE687C7FBBF4}"/>
    <cellStyle name="Comma 7 8 4 2 3" xfId="12385" xr:uid="{1BEE63C1-68BD-41E4-A7E8-0D45576B6AB2}"/>
    <cellStyle name="Comma 7 8 4 2 3 2" xfId="22026" xr:uid="{501985CD-948F-4ED9-88BA-BBAF8EE61F17}"/>
    <cellStyle name="Comma 7 8 4 2 4" xfId="28995" xr:uid="{D15DCA4E-4D0E-40B8-A939-14EBDB1A8CFA}"/>
    <cellStyle name="Comma 7 8 4 2 5" xfId="28243" xr:uid="{8F1E58E1-0A5B-464C-AE04-15F30E968812}"/>
    <cellStyle name="Comma 7 8 4 2 6" xfId="16470" xr:uid="{269A547A-376E-487C-B78A-A8F27B6945EE}"/>
    <cellStyle name="Comma 7 8 4 3" xfId="1675" xr:uid="{00000000-0005-0000-0000-0000B3060000}"/>
    <cellStyle name="Comma 7 8 4 4" xfId="7411" xr:uid="{E0489C32-8F4E-44F5-97A2-B90BB8BCAED2}"/>
    <cellStyle name="Comma 7 8 4 5" xfId="6837" xr:uid="{5001317C-1F6D-4FA4-90F4-8A5EF43B361E}"/>
    <cellStyle name="Comma 7 8 4 6" xfId="9633" xr:uid="{6B432F65-0896-4777-85B3-F96556E45C47}"/>
    <cellStyle name="Comma 7 8 5" xfId="1676" xr:uid="{00000000-0005-0000-0000-0000B4060000}"/>
    <cellStyle name="Comma 7 8 5 2" xfId="5389" xr:uid="{3C46BBF3-9597-400C-9EA8-8F487103BDC8}"/>
    <cellStyle name="Comma 7 8 5 2 2" xfId="7413" xr:uid="{66693B28-5516-40F7-9430-2D2296185799}"/>
    <cellStyle name="Comma 7 8 5 3" xfId="25345" xr:uid="{8058191D-A7E5-4DB4-BD08-794874A70860}"/>
    <cellStyle name="Comma 7 8 5 3 2" xfId="30288" xr:uid="{46BD5E6F-F950-4DF5-806F-E230113E91B8}"/>
    <cellStyle name="Comma 7 8 6" xfId="1677" xr:uid="{00000000-0005-0000-0000-0000B5060000}"/>
    <cellStyle name="Comma 7 8 6 2" xfId="5471" xr:uid="{723057E1-B0E2-44DB-B0DA-27F0C287E68A}"/>
    <cellStyle name="Comma 7 8 6 2 2" xfId="7414" xr:uid="{AE704C47-A7A3-493D-A63A-7383E4E9EB77}"/>
    <cellStyle name="Comma 7 8 6 3" xfId="28442" xr:uid="{7AE54826-7198-4795-A294-C77C610B7E47}"/>
    <cellStyle name="Comma 7 8 7" xfId="1662" xr:uid="{00000000-0005-0000-0000-0000A6060000}"/>
    <cellStyle name="Comma 7 8 7 2" xfId="4466" xr:uid="{23739BA4-CC88-4190-8253-97741A395D17}"/>
    <cellStyle name="Comma 7 8 7 2 2" xfId="29571" xr:uid="{F598FB4E-3A23-4B12-83B5-93D91B307A0D}"/>
    <cellStyle name="Comma 7 8 7 2 3" xfId="28036" xr:uid="{75C5599A-1177-40C7-992E-B7A84128D486}"/>
    <cellStyle name="Comma 7 8 7 2 4" xfId="20489" xr:uid="{3C3FE598-9BA5-4C0F-A35D-1DA0B8506F7C}"/>
    <cellStyle name="Comma 7 8 7 3" xfId="13465" xr:uid="{8AF3DF02-A4D0-4643-AC9F-23F68DC23CB3}"/>
    <cellStyle name="Comma 7 8 7 3 2" xfId="23318" xr:uid="{52F16336-A504-42E8-8A9D-8908A7F02EC2}"/>
    <cellStyle name="Comma 7 8 7 4" xfId="29094" xr:uid="{C33321B0-843B-4C58-9B42-E412539C3015}"/>
    <cellStyle name="Comma 7 8 7 5" xfId="17696" xr:uid="{43489F2A-6454-463C-9D03-9B1114C2A095}"/>
    <cellStyle name="Comma 7 8 8" xfId="7001" xr:uid="{467D9EC7-4BCA-469D-9EFC-13BB3F8A41C0}"/>
    <cellStyle name="Comma 7 8 8 2" xfId="9799" xr:uid="{A1B8A876-D2BF-4C9B-95E6-9F9633F3B50F}"/>
    <cellStyle name="Comma 7 8 8 3" xfId="28277" xr:uid="{DC6A89A6-60DD-4785-8570-4DAE838D2778}"/>
    <cellStyle name="Comma 7 8 8 4" xfId="15739" xr:uid="{D84259C6-0967-4A4A-946D-63579A0C04CC}"/>
    <cellStyle name="Comma 7 8 9" xfId="6027" xr:uid="{3FCDBD60-CDD7-4973-B829-7E8A8164BBFB}"/>
    <cellStyle name="Comma 7 8 9 2" xfId="28981" xr:uid="{EF5DC791-99F7-42C7-8AD0-43867C0CFAA7}"/>
    <cellStyle name="Comma 7 8 9 3" xfId="28379" xr:uid="{FEA435DD-945B-4BCD-819A-22EF96C26603}"/>
    <cellStyle name="Comma 7 8 9 4" xfId="18488" xr:uid="{5A855A22-F865-4857-83DF-7B4B98FA9600}"/>
    <cellStyle name="Comma 7 9" xfId="372" xr:uid="{00000000-0005-0000-0000-000073010000}"/>
    <cellStyle name="Comma 7 9 10" xfId="14082" xr:uid="{58AC735A-DD8E-48AD-A5C3-A3852320B21D}"/>
    <cellStyle name="Comma 7 9 2" xfId="1679" xr:uid="{00000000-0005-0000-0000-0000B7060000}"/>
    <cellStyle name="Comma 7 9 2 2" xfId="1680" xr:uid="{00000000-0005-0000-0000-0000B8060000}"/>
    <cellStyle name="Comma 7 9 2 2 2" xfId="4323" xr:uid="{ACB9FEAF-F582-40BF-A076-E8001114DFE2}"/>
    <cellStyle name="Comma 7 9 2 2 2 2" xfId="7416" xr:uid="{129A4431-9957-4C76-BC26-138D5228DEAE}"/>
    <cellStyle name="Comma 7 9 2 2 2 2 2" xfId="19935" xr:uid="{FE86D8E5-CF6E-43BB-953A-297735A2AA69}"/>
    <cellStyle name="Comma 7 9 2 2 3" xfId="12951" xr:uid="{D6D5A901-23D8-4CC1-9485-4A31476F886E}"/>
    <cellStyle name="Comma 7 9 2 2 3 2" xfId="22764" xr:uid="{CC66F0C9-7F7E-46D3-B48C-1752C1F3350D}"/>
    <cellStyle name="Comma 7 9 2 2 4" xfId="25807" xr:uid="{A11BE8AC-15A4-423E-A2E8-53086CFCB28E}"/>
    <cellStyle name="Comma 7 9 2 2 5" xfId="27792" xr:uid="{7C19D644-0990-4F31-8423-78807BE70598}"/>
    <cellStyle name="Comma 7 9 2 2 6" xfId="17152" xr:uid="{64432093-3567-4EDC-BDDB-890F3536301F}"/>
    <cellStyle name="Comma 7 9 2 3" xfId="1681" xr:uid="{00000000-0005-0000-0000-0000B9060000}"/>
    <cellStyle name="Comma 7 9 2 3 2" xfId="27010" xr:uid="{268C5072-B58A-47DA-BFBE-B5AD49C26741}"/>
    <cellStyle name="Comma 7 9 2 3 3" xfId="27187" xr:uid="{3B2BDCB1-B0C7-49FE-8F16-D047721D03F6}"/>
    <cellStyle name="Comma 7 9 2 4" xfId="7415" xr:uid="{B46476DB-7F19-4444-A56A-088DE16F4091}"/>
    <cellStyle name="Comma 7 9 2 5" xfId="6503" xr:uid="{9A5CED52-2650-41BB-B92D-1C6E019D172C}"/>
    <cellStyle name="Comma 7 9 2 5 2" xfId="27340" xr:uid="{8EEE216A-C899-43B0-8BA1-689CBDFF7F00}"/>
    <cellStyle name="Comma 7 9 2 6" xfId="9290" xr:uid="{761A49F7-C072-4AE3-BAE0-7FA312F9A88B}"/>
    <cellStyle name="Comma 7 9 2 7" xfId="15124" xr:uid="{89252571-4510-49F7-B8E7-BA7C6743ED9C}"/>
    <cellStyle name="Comma 7 9 3" xfId="1682" xr:uid="{00000000-0005-0000-0000-0000BA060000}"/>
    <cellStyle name="Comma 7 9 3 2" xfId="1683" xr:uid="{00000000-0005-0000-0000-0000BB060000}"/>
    <cellStyle name="Comma 7 9 3 2 2" xfId="4208" xr:uid="{5D6379AD-971C-458F-BFFF-FD02781987EA}"/>
    <cellStyle name="Comma 7 9 3 2 2 2" xfId="19581" xr:uid="{BDA09E14-BAFB-4896-9EF0-3633A416CA01}"/>
    <cellStyle name="Comma 7 9 3 2 2 3" xfId="30289" xr:uid="{CD564821-5A82-4733-8384-81B0DEB2A52D}"/>
    <cellStyle name="Comma 7 9 3 2 3" xfId="12691" xr:uid="{B3EEBF2C-2BE4-49B8-9FA3-7EF6A6CDE8B9}"/>
    <cellStyle name="Comma 7 9 3 2 3 2" xfId="22410" xr:uid="{6532E707-6732-4D47-A785-F2EABB50C8E8}"/>
    <cellStyle name="Comma 7 9 3 2 4" xfId="16842" xr:uid="{8898E384-CD02-4B22-B6C6-2686D5A0341F}"/>
    <cellStyle name="Comma 7 9 3 3" xfId="1684" xr:uid="{00000000-0005-0000-0000-0000BC060000}"/>
    <cellStyle name="Comma 7 9 3 4" xfId="7417" xr:uid="{87E1FB5B-200D-4569-8EBC-3B080B18D11C}"/>
    <cellStyle name="Comma 7 9 3 5" xfId="26375" xr:uid="{956018D6-2AAA-49BC-8C51-C84866BAE087}"/>
    <cellStyle name="Comma 7 9 3 6" xfId="14647" xr:uid="{58A5AA40-0E26-42FA-84D1-7D0986FA8284}"/>
    <cellStyle name="Comma 7 9 4" xfId="1685" xr:uid="{00000000-0005-0000-0000-0000BD060000}"/>
    <cellStyle name="Comma 7 9 4 2" xfId="1686" xr:uid="{00000000-0005-0000-0000-0000BE060000}"/>
    <cellStyle name="Comma 7 9 4 2 2" xfId="4120" xr:uid="{0556649D-AB8C-4D65-B561-FB4B75FF6349}"/>
    <cellStyle name="Comma 7 9 4 2 2 2" xfId="19213" xr:uid="{8B5ECDE9-8FC5-4155-A334-4DBEDE18554B}"/>
    <cellStyle name="Comma 7 9 4 2 3" xfId="12377" xr:uid="{093F2730-6B5F-4888-B5E8-5EF57152D004}"/>
    <cellStyle name="Comma 7 9 4 2 3 2" xfId="22018" xr:uid="{890B9789-50FA-4AA0-89BA-09F86A5D4B9A}"/>
    <cellStyle name="Comma 7 9 4 2 4" xfId="28309" xr:uid="{891F8EE0-6917-490C-8FEC-3049EDA298FF}"/>
    <cellStyle name="Comma 7 9 4 2 5" xfId="28124" xr:uid="{75FE687C-4A3F-4915-A409-05F626B91466}"/>
    <cellStyle name="Comma 7 9 4 2 6" xfId="16462" xr:uid="{CA6C916D-714F-4043-9854-F58D10C31954}"/>
    <cellStyle name="Comma 7 9 4 3" xfId="1687" xr:uid="{00000000-0005-0000-0000-0000BF060000}"/>
    <cellStyle name="Comma 7 9 4 4" xfId="7418" xr:uid="{6C158275-3AD2-48E3-8529-67E1C7D5266E}"/>
    <cellStyle name="Comma 7 9 5" xfId="1678" xr:uid="{00000000-0005-0000-0000-0000B6060000}"/>
    <cellStyle name="Comma 7 9 5 2" xfId="4411" xr:uid="{A9E8EBC3-8351-4BD2-958D-FD12E17662A9}"/>
    <cellStyle name="Comma 7 9 5 2 2" xfId="29564" xr:uid="{FF2B7123-8CBA-4494-9CE5-2D3A24637AED}"/>
    <cellStyle name="Comma 7 9 5 2 3" xfId="28592" xr:uid="{D1E701A8-DCA8-4C6A-84E3-5294218B13AA}"/>
    <cellStyle name="Comma 7 9 5 2 4" xfId="20434" xr:uid="{A7D14166-E3B5-4DD7-A6D7-F644C604E175}"/>
    <cellStyle name="Comma 7 9 5 3" xfId="13412" xr:uid="{BD271AD1-6D93-4619-8018-7517AE4042E8}"/>
    <cellStyle name="Comma 7 9 5 3 2" xfId="23263" xr:uid="{C8EB1D5B-7AFD-49DD-9592-BCEA6C81466A}"/>
    <cellStyle name="Comma 7 9 5 4" xfId="26816" xr:uid="{8096D39B-823C-41FC-BFDB-7BFE6928A896}"/>
    <cellStyle name="Comma 7 9 5 5" xfId="17641" xr:uid="{2840568E-3733-4CF1-9FE7-E80CA3055A46}"/>
    <cellStyle name="Comma 7 9 6" xfId="7003" xr:uid="{852466EB-87CA-4BF2-90DB-3D4CFE5E8057}"/>
    <cellStyle name="Comma 7 9 6 2" xfId="9801" xr:uid="{4F39797A-0677-471A-B395-2BB01075E3D5}"/>
    <cellStyle name="Comma 7 9 6 3" xfId="27712" xr:uid="{D0C4C900-2523-413E-9720-5E25BAA352D5}"/>
    <cellStyle name="Comma 7 9 6 4" xfId="15742" xr:uid="{CFE8AAB7-4EE8-4187-A41E-0579137A62E5}"/>
    <cellStyle name="Comma 7 9 7" xfId="6029" xr:uid="{4E1B01E5-A589-4FD3-BE95-824D3BA810B0}"/>
    <cellStyle name="Comma 7 9 7 2" xfId="28005" xr:uid="{09828767-D78E-4C70-9DAE-A900ABE8E4D2}"/>
    <cellStyle name="Comma 7 9 7 3" xfId="28810" xr:uid="{7532306A-F4D0-42F1-928E-552D8253CAF4}"/>
    <cellStyle name="Comma 7 9 7 4" xfId="18491" xr:uid="{8AFD9ED2-6B84-48C1-8376-462CA37BD64E}"/>
    <cellStyle name="Comma 7 9 8" xfId="8804" xr:uid="{53EA5FDF-1ECE-4E72-8162-AF59407214D9}"/>
    <cellStyle name="Comma 7 9 8 2" xfId="21284" xr:uid="{E74E51A2-C8A6-4F7D-A452-C5EEC520381F}"/>
    <cellStyle name="Comma 7 9 9" xfId="26258" xr:uid="{B9E2F65E-EA60-41BC-A9FF-C99901E1C811}"/>
    <cellStyle name="Comma 8" xfId="373" xr:uid="{00000000-0005-0000-0000-000074010000}"/>
    <cellStyle name="Comma 9" xfId="374" xr:uid="{00000000-0005-0000-0000-000075010000}"/>
    <cellStyle name="Comma 9 10" xfId="7004" xr:uid="{09F618C8-5646-4F44-8EB4-1F133E13D611}"/>
    <cellStyle name="Comma 9 10 2" xfId="9802" xr:uid="{43AF7CA1-AE45-4CFC-9846-81E62C20FD3E}"/>
    <cellStyle name="Comma 9 10 3" xfId="27293" xr:uid="{FDEAD78B-C363-482D-85D6-F341BB4E9829}"/>
    <cellStyle name="Comma 9 10 4" xfId="15743" xr:uid="{3E037267-7075-4862-BEBA-096E78BC5537}"/>
    <cellStyle name="Comma 9 11" xfId="6030" xr:uid="{107DAF75-491C-47D3-A0BD-5DEDE12F5131}"/>
    <cellStyle name="Comma 9 11 2" xfId="18492" xr:uid="{5CE174DA-ED04-4D27-BCD8-9768B543774D}"/>
    <cellStyle name="Comma 9 12" xfId="8805" xr:uid="{0A93B5B6-65F4-4D38-9B85-79F9B0A98D2D}"/>
    <cellStyle name="Comma 9 12 2" xfId="21285" xr:uid="{251A5AD4-ADB2-479D-AA7B-5B392D334C2B}"/>
    <cellStyle name="Comma 9 13" xfId="25252" xr:uid="{EE842AD5-97B1-4C3B-A22E-24F16E24B771}"/>
    <cellStyle name="Comma 9 14" xfId="13975" xr:uid="{2015F180-28EF-4AB7-A79A-3859BF95BC2A}"/>
    <cellStyle name="Comma 9 2" xfId="375" xr:uid="{00000000-0005-0000-0000-000076010000}"/>
    <cellStyle name="Comma 9 2 10" xfId="6031" xr:uid="{BED7CBC5-9094-4C1C-85B8-AA018C415D68}"/>
    <cellStyle name="Comma 9 2 10 2" xfId="18493" xr:uid="{33DF00FC-37DF-4F84-85B9-810D9680D028}"/>
    <cellStyle name="Comma 9 2 11" xfId="8806" xr:uid="{80C4B63D-8F5F-483C-B802-A08B23A21D19}"/>
    <cellStyle name="Comma 9 2 11 2" xfId="21286" xr:uid="{0EBF64A1-FE43-4382-8E33-FFB28917FA8D}"/>
    <cellStyle name="Comma 9 2 12" xfId="25516" xr:uid="{EBC88001-44B4-4F28-8C6C-797E64D77C88}"/>
    <cellStyle name="Comma 9 2 13" xfId="14035" xr:uid="{A5E93212-1E15-408E-A2F6-A1B90724B874}"/>
    <cellStyle name="Comma 9 2 2" xfId="376" xr:uid="{00000000-0005-0000-0000-000077010000}"/>
    <cellStyle name="Comma 9 2 2 10" xfId="8807" xr:uid="{D4B5D5B5-41D4-42C8-B13C-4866C3896064}"/>
    <cellStyle name="Comma 9 2 2 10 2" xfId="21287" xr:uid="{DF84CD46-F9BF-44D5-8FA0-A0F93D470E85}"/>
    <cellStyle name="Comma 9 2 2 11" xfId="26599" xr:uid="{8D13BB80-7842-4D3B-939F-7D327E00C511}"/>
    <cellStyle name="Comma 9 2 2 12" xfId="14092" xr:uid="{E1E2CFBC-D16E-4FED-9E69-2A84F699F79E}"/>
    <cellStyle name="Comma 9 2 2 2" xfId="1691" xr:uid="{00000000-0005-0000-0000-0000C3060000}"/>
    <cellStyle name="Comma 9 2 2 2 2" xfId="1692" xr:uid="{00000000-0005-0000-0000-0000C4060000}"/>
    <cellStyle name="Comma 9 2 2 2 2 2" xfId="4325" xr:uid="{4877D783-2960-4F6B-BB8F-5278DD2A4F65}"/>
    <cellStyle name="Comma 9 2 2 2 2 2 2" xfId="7420" xr:uid="{3E984A3F-C56A-4D6B-8767-31AF7D3D891A}"/>
    <cellStyle name="Comma 9 2 2 2 2 2 3" xfId="27535" xr:uid="{A6345DA0-F2FD-44E4-BC74-8734F2A56C1E}"/>
    <cellStyle name="Comma 9 2 2 2 2 2 4" xfId="17154" xr:uid="{C0B19FF4-1FE7-44C7-958C-BD5B3E793F09}"/>
    <cellStyle name="Comma 9 2 2 2 2 3" xfId="11623" xr:uid="{29876F66-3A3F-4C24-B0D1-C87F649D16A0}"/>
    <cellStyle name="Comma 9 2 2 2 2 3 2" xfId="19937" xr:uid="{9D21AC55-BC50-4080-A2B6-66F262078259}"/>
    <cellStyle name="Comma 9 2 2 2 2 3 3" xfId="30292" xr:uid="{0A306F4D-F13A-4213-942E-22ABE0F36825}"/>
    <cellStyle name="Comma 9 2 2 2 2 4" xfId="12953" xr:uid="{DCF19854-18D6-47EB-ADA0-6F294B44BE52}"/>
    <cellStyle name="Comma 9 2 2 2 2 4 2" xfId="22766" xr:uid="{3426733D-2A50-4FE4-8702-6E0E9CC50A88}"/>
    <cellStyle name="Comma 9 2 2 2 2 5" xfId="25086" xr:uid="{4682EC3C-53AD-434F-B23C-13C0D8D79423}"/>
    <cellStyle name="Comma 9 2 2 2 2 6" xfId="28157" xr:uid="{60CE8EF6-B675-4115-8BB5-E9770C1D7343}"/>
    <cellStyle name="Comma 9 2 2 2 2 7" xfId="15126" xr:uid="{6350A7FF-BE65-4E05-BA27-83B6DA2E3EDB}"/>
    <cellStyle name="Comma 9 2 2 2 3" xfId="1693" xr:uid="{00000000-0005-0000-0000-0000C5060000}"/>
    <cellStyle name="Comma 9 2 2 2 3 2" xfId="4219" xr:uid="{7B007B04-46AD-4DE8-B328-03B99CDBAB20}"/>
    <cellStyle name="Comma 9 2 2 2 3 2 2" xfId="27886" xr:uid="{17581E30-E787-4099-B8CF-044FC6E77FED}"/>
    <cellStyle name="Comma 9 2 2 2 3 2 3" xfId="28596" xr:uid="{41CFC5D4-1E03-4020-ADFE-A1462934E8FC}"/>
    <cellStyle name="Comma 9 2 2 2 3 2 4" xfId="19592" xr:uid="{13E448FC-BBC2-463E-BAC3-D11EB9DD596D}"/>
    <cellStyle name="Comma 9 2 2 2 3 3" xfId="12702" xr:uid="{F16E4979-424D-45EF-A08C-0356CD14D2EF}"/>
    <cellStyle name="Comma 9 2 2 2 3 3 2" xfId="22421" xr:uid="{5156F36A-1E0F-4324-AC06-815C75B21024}"/>
    <cellStyle name="Comma 9 2 2 2 3 4" xfId="26146" xr:uid="{39F8116F-0E92-4874-BF5A-327466E8CB94}"/>
    <cellStyle name="Comma 9 2 2 2 3 5" xfId="16853" xr:uid="{32310C05-ABAC-4374-8FD0-16B08FB332E7}"/>
    <cellStyle name="Comma 9 2 2 2 4" xfId="1694" xr:uid="{00000000-0005-0000-0000-0000C6060000}"/>
    <cellStyle name="Comma 9 2 2 2 4 2" xfId="27100" xr:uid="{099D5E46-CDCC-41F4-92AB-F24C2AA65C2D}"/>
    <cellStyle name="Comma 9 2 2 2 4 3" xfId="28112" xr:uid="{4A8193B0-5CD3-4A55-8921-1038370876D8}"/>
    <cellStyle name="Comma 9 2 2 2 5" xfId="4855" xr:uid="{12BC71FC-F80F-49FC-B890-18CC45CC3274}"/>
    <cellStyle name="Comma 9 2 2 2 5 2" xfId="7419" xr:uid="{9290E906-DE8E-4FD3-944A-17DD6D24E74C}"/>
    <cellStyle name="Comma 9 2 2 2 5 2 2" xfId="20822" xr:uid="{318DFEB9-5A5C-4AD0-ADBF-4BCC12B6D866}"/>
    <cellStyle name="Comma 9 2 2 2 5 2 3" xfId="11768" xr:uid="{5056CE1E-7AFC-4CD3-9D42-48DB574E391E}"/>
    <cellStyle name="Comma 9 2 2 2 5 3" xfId="13714" xr:uid="{C553A2B9-77C2-48DD-AB5B-91FE3FEE4568}"/>
    <cellStyle name="Comma 9 2 2 2 5 3 2" xfId="23651" xr:uid="{007D5CB2-FF8A-43AD-97CD-735C3C19B43A}"/>
    <cellStyle name="Comma 9 2 2 2 5 4" xfId="29045" xr:uid="{8B8973DD-C052-47C6-92F2-04D8E506BEB5}"/>
    <cellStyle name="Comma 9 2 2 2 5 5" xfId="28635" xr:uid="{E3EB3336-6592-41BA-B3A1-4AC91161AEE7}"/>
    <cellStyle name="Comma 9 2 2 2 5 6" xfId="18029" xr:uid="{7F0F94BE-8720-4567-951D-E94E25DB4687}"/>
    <cellStyle name="Comma 9 2 2 2 6" xfId="5974" xr:uid="{77A14E98-101C-47C5-A2D5-130388C572E0}"/>
    <cellStyle name="Comma 9 2 2 2 6 2" xfId="11487" xr:uid="{169C869B-E78B-4BAA-ACA8-533923F3EF68}"/>
    <cellStyle name="Comma 9 2 2 2 7" xfId="8738" xr:uid="{99B21EE8-1F59-49DE-886F-036D22EB67CA}"/>
    <cellStyle name="Comma 9 2 2 2 8" xfId="14663" xr:uid="{85336D95-9829-4698-A331-759C40561621}"/>
    <cellStyle name="Comma 9 2 2 3" xfId="1695" xr:uid="{00000000-0005-0000-0000-0000C7060000}"/>
    <cellStyle name="Comma 9 2 2 3 2" xfId="1696" xr:uid="{00000000-0005-0000-0000-0000C8060000}"/>
    <cellStyle name="Comma 9 2 2 3 2 2" xfId="4326" xr:uid="{031D6844-80BB-48C1-A768-DA30B29BFE4C}"/>
    <cellStyle name="Comma 9 2 2 3 2 2 2" xfId="7422" xr:uid="{4467E220-DE09-4A59-88E1-3E95315BBE66}"/>
    <cellStyle name="Comma 9 2 2 3 2 2 2 2" xfId="29434" xr:uid="{93567D5D-F48A-43CE-94F2-D3143A18D58B}"/>
    <cellStyle name="Comma 9 2 2 3 2 2 3" xfId="27341" xr:uid="{9B3D6596-7983-407D-AFCF-C026D87D9994}"/>
    <cellStyle name="Comma 9 2 2 3 2 2 4" xfId="19938" xr:uid="{7240CEB9-2899-4171-AD3D-E8797BCE8448}"/>
    <cellStyle name="Comma 9 2 2 3 2 3" xfId="12954" xr:uid="{2F8458EB-118C-4C18-983B-B1FA7110BD26}"/>
    <cellStyle name="Comma 9 2 2 3 2 3 2" xfId="22767" xr:uid="{D60D3535-B3BE-4536-B35A-60DBCBB549DD}"/>
    <cellStyle name="Comma 9 2 2 3 2 4" xfId="26024" xr:uid="{B555BBC9-871A-435E-B97A-1C0FD19A45B4}"/>
    <cellStyle name="Comma 9 2 2 3 2 5" xfId="17155" xr:uid="{8804FB52-E31B-467F-8F2B-3167176FD823}"/>
    <cellStyle name="Comma 9 2 2 3 3" xfId="1697" xr:uid="{00000000-0005-0000-0000-0000C9060000}"/>
    <cellStyle name="Comma 9 2 2 3 4" xfId="5005" xr:uid="{868DA8FC-307E-46E1-8363-E4E06D5A8F3F}"/>
    <cellStyle name="Comma 9 2 2 3 4 2" xfId="7421" xr:uid="{78585B31-5BE4-4B64-8AA5-51422D6DFA4E}"/>
    <cellStyle name="Comma 9 2 2 3 4 2 2" xfId="20972" xr:uid="{E886E3DE-8BA4-4D79-94DA-157F9ADC8D53}"/>
    <cellStyle name="Comma 9 2 2 3 4 2 3" xfId="11808" xr:uid="{31CD8FD9-297A-4C2F-8775-9AB9D639BBD9}"/>
    <cellStyle name="Comma 9 2 2 3 4 3" xfId="13864" xr:uid="{BBABED6C-0DCF-41CE-BABE-FCE0C024531A}"/>
    <cellStyle name="Comma 9 2 2 3 4 3 2" xfId="23801" xr:uid="{F7280200-6CBD-4BC5-95CD-44A7A081E692}"/>
    <cellStyle name="Comma 9 2 2 3 4 4" xfId="18179" xr:uid="{A8F0F3AC-33AD-4B6C-BC57-A240D25D5970}"/>
    <cellStyle name="Comma 9 2 2 3 5" xfId="6505" xr:uid="{0ACC0DAA-5523-4BC4-8372-CFDA3536305C}"/>
    <cellStyle name="Comma 9 2 2 3 5 2" xfId="11488" xr:uid="{2AD27E2C-0260-4E4C-82F4-78E4BED5284E}"/>
    <cellStyle name="Comma 9 2 2 3 6" xfId="9293" xr:uid="{8AA16964-CBFA-406E-93AA-D9456C45E583}"/>
    <cellStyle name="Comma 9 2 2 3 7" xfId="15127" xr:uid="{22366B65-10C8-468A-8BEE-3B2CC17C55E0}"/>
    <cellStyle name="Comma 9 2 2 4" xfId="1698" xr:uid="{00000000-0005-0000-0000-0000CA060000}"/>
    <cellStyle name="Comma 9 2 2 4 2" xfId="1699" xr:uid="{00000000-0005-0000-0000-0000CB060000}"/>
    <cellStyle name="Comma 9 2 2 4 2 2" xfId="4324" xr:uid="{6911F1C8-3E7B-4C5D-A07D-7B6C07E900ED}"/>
    <cellStyle name="Comma 9 2 2 4 2 2 2" xfId="29433" xr:uid="{FCC8F924-6A54-4DC5-94E1-0A87B3816599}"/>
    <cellStyle name="Comma 9 2 2 4 2 2 3" xfId="27274" xr:uid="{97E9CACE-5E0E-4897-8500-97045BE48224}"/>
    <cellStyle name="Comma 9 2 2 4 2 2 4" xfId="19936" xr:uid="{9FDA97CF-2ADF-4BE2-8F4A-3E8BDDB2811E}"/>
    <cellStyle name="Comma 9 2 2 4 2 3" xfId="12952" xr:uid="{7AE80FA4-249F-4853-B974-5AC59152E05D}"/>
    <cellStyle name="Comma 9 2 2 4 2 3 2" xfId="22765" xr:uid="{8971F44E-A1A5-4078-9256-F11DA6BD9082}"/>
    <cellStyle name="Comma 9 2 2 4 2 4" xfId="27279" xr:uid="{8C2B3B95-35DF-486C-AD58-8257325D9A86}"/>
    <cellStyle name="Comma 9 2 2 4 2 5" xfId="17153" xr:uid="{75A6A85B-3F96-4001-9635-C29CA2400223}"/>
    <cellStyle name="Comma 9 2 2 4 3" xfId="1700" xr:uid="{00000000-0005-0000-0000-0000CC060000}"/>
    <cellStyle name="Comma 9 2 2 4 4" xfId="7423" xr:uid="{5C95CA96-5208-42AD-B10D-D330F439A342}"/>
    <cellStyle name="Comma 9 2 2 4 5" xfId="25539" xr:uid="{8D1BB479-FD46-4615-8FE2-70EC771E05B4}"/>
    <cellStyle name="Comma 9 2 2 4 6" xfId="15125" xr:uid="{4457BC8C-7ADA-4830-A5FE-8FB5EDB1B209}"/>
    <cellStyle name="Comma 9 2 2 5" xfId="1701" xr:uid="{00000000-0005-0000-0000-0000CD060000}"/>
    <cellStyle name="Comma 9 2 2 5 2" xfId="4186" xr:uid="{00054219-2ADA-49B0-BE18-755A9665200C}"/>
    <cellStyle name="Comma 9 2 2 5 2 2" xfId="7424" xr:uid="{FBA26FA6-B16A-4DEA-B97E-8DC055F79EC4}"/>
    <cellStyle name="Comma 9 2 2 5 2 2 2" xfId="29273" xr:uid="{6916E0E6-168D-4720-BBDA-E9DD67F87590}"/>
    <cellStyle name="Comma 9 2 2 5 2 3" xfId="28067" xr:uid="{843BBBA1-65E1-4477-BD23-F2DA2B93371D}"/>
    <cellStyle name="Comma 9 2 2 5 2 4" xfId="16811" xr:uid="{4BAA7E39-7DAB-4148-B229-428D6E5A623E}"/>
    <cellStyle name="Comma 9 2 2 5 3" xfId="11564" xr:uid="{B817AAEB-4C57-4180-97C5-DCA0BB0512D1}"/>
    <cellStyle name="Comma 9 2 2 5 3 2" xfId="19548" xr:uid="{B77CD349-EB6C-4F3B-ACAD-EB81D5CFB81F}"/>
    <cellStyle name="Comma 9 2 2 5 4" xfId="12660" xr:uid="{5C9E55D1-E9E0-4394-A2C0-CAC113B0EB2B}"/>
    <cellStyle name="Comma 9 2 2 5 4 2" xfId="22377" xr:uid="{0B5F344A-27B1-4829-9F94-73D69C6E420E}"/>
    <cellStyle name="Comma 9 2 2 5 5" xfId="24949" xr:uid="{D06B8793-77D3-4B16-B305-BDB561F3B2EB}"/>
    <cellStyle name="Comma 9 2 2 5 6" xfId="14596" xr:uid="{23B1A950-1AFE-44B3-BAC4-530B23728272}"/>
    <cellStyle name="Comma 9 2 2 6" xfId="1702" xr:uid="{00000000-0005-0000-0000-0000CE060000}"/>
    <cellStyle name="Comma 9 2 2 6 2" xfId="4130" xr:uid="{75E7409E-85AA-4645-B1AF-5D60E04891BB}"/>
    <cellStyle name="Comma 9 2 2 6 2 2" xfId="19223" xr:uid="{73A5555D-1A84-43ED-89C4-FF7D39292651}"/>
    <cellStyle name="Comma 9 2 2 6 3" xfId="12387" xr:uid="{54AEA480-4192-46F7-B23D-1ABA27553995}"/>
    <cellStyle name="Comma 9 2 2 6 3 2" xfId="22028" xr:uid="{ED05242C-7C41-47FD-B9E7-A46C0A9D129F}"/>
    <cellStyle name="Comma 9 2 2 6 4" xfId="24047" xr:uid="{D2D6F789-96B7-4145-9FB8-E833F7C9DC05}"/>
    <cellStyle name="Comma 9 2 2 6 5" xfId="27694" xr:uid="{90CC2097-D328-4F06-A84F-68E7A2593A66}"/>
    <cellStyle name="Comma 9 2 2 6 6" xfId="16472" xr:uid="{A88FCA5C-5F55-421E-B4BB-133C11F08335}"/>
    <cellStyle name="Comma 9 2 2 7" xfId="1690" xr:uid="{00000000-0005-0000-0000-0000C2060000}"/>
    <cellStyle name="Comma 9 2 2 7 2" xfId="4417" xr:uid="{E58DAC6D-437E-4AEB-964D-5C298FB4E64C}"/>
    <cellStyle name="Comma 9 2 2 7 2 2" xfId="20440" xr:uid="{85015F5A-C2CA-4003-84E2-1CF675A2F356}"/>
    <cellStyle name="Comma 9 2 2 7 3" xfId="13418" xr:uid="{FBFFDDDB-554B-4D8D-BE9B-2B4AAA384D89}"/>
    <cellStyle name="Comma 9 2 2 7 3 2" xfId="23269" xr:uid="{D65A34AE-8F77-4AD1-A08D-F57AB903F331}"/>
    <cellStyle name="Comma 9 2 2 7 4" xfId="27389" xr:uid="{70F21FDA-BF5D-4724-BA38-5980353312D3}"/>
    <cellStyle name="Comma 9 2 2 7 5" xfId="28759" xr:uid="{DE333E3D-63AE-4EE7-AD60-7C056F10E759}"/>
    <cellStyle name="Comma 9 2 2 7 6" xfId="17647" xr:uid="{6044B920-682C-4743-A96E-249B19827D0E}"/>
    <cellStyle name="Comma 9 2 2 8" xfId="7006" xr:uid="{521F4F6E-3645-40A6-9030-54BBCC4B3555}"/>
    <cellStyle name="Comma 9 2 2 8 2" xfId="9804" xr:uid="{19BEED5F-7016-4F17-B55D-B0C9513A6D76}"/>
    <cellStyle name="Comma 9 2 2 9" xfId="6032" xr:uid="{B87E0C91-FF41-4C2C-8EBA-A4E2BEF0EBF8}"/>
    <cellStyle name="Comma 9 2 2 9 2" xfId="18494" xr:uid="{EF25C9C6-424D-428D-AD03-52347A970C22}"/>
    <cellStyle name="Comma 9 2 3" xfId="1703" xr:uid="{00000000-0005-0000-0000-0000CF060000}"/>
    <cellStyle name="Comma 9 2 3 10" xfId="14250" xr:uid="{9249F50C-B6E3-4E2F-98CA-3652ED88EB43}"/>
    <cellStyle name="Comma 9 2 3 2" xfId="1704" xr:uid="{00000000-0005-0000-0000-0000D0060000}"/>
    <cellStyle name="Comma 9 2 3 2 2" xfId="1705" xr:uid="{00000000-0005-0000-0000-0000D1060000}"/>
    <cellStyle name="Comma 9 2 3 2 2 2" xfId="4327" xr:uid="{F6EA60E8-CC2B-47FB-B729-1D590B9B677F}"/>
    <cellStyle name="Comma 9 2 3 2 2 2 2" xfId="29435" xr:uid="{66771728-894F-4472-8F3A-42FA006C3D26}"/>
    <cellStyle name="Comma 9 2 3 2 2 2 3" xfId="29258" xr:uid="{7F7C03A9-513E-4492-A71F-4984B7CDC918}"/>
    <cellStyle name="Comma 9 2 3 2 2 2 4" xfId="19939" xr:uid="{63DB23C8-BDB6-475A-A398-B85FDAF4F185}"/>
    <cellStyle name="Comma 9 2 3 2 2 3" xfId="12955" xr:uid="{BC531FFA-D447-4B4A-972D-F0DEC4A70DC6}"/>
    <cellStyle name="Comma 9 2 3 2 2 3 2" xfId="22768" xr:uid="{24D7D1AC-2D41-4FA3-9130-2F919AA54E19}"/>
    <cellStyle name="Comma 9 2 3 2 2 4" xfId="26783" xr:uid="{D8B5B0CF-33E2-4FBE-91DE-C9405B7B89D1}"/>
    <cellStyle name="Comma 9 2 3 2 2 5" xfId="17156" xr:uid="{D21392A9-6DD6-4EBA-8443-F733907B5A1C}"/>
    <cellStyle name="Comma 9 2 3 2 3" xfId="1706" xr:uid="{00000000-0005-0000-0000-0000D2060000}"/>
    <cellStyle name="Comma 9 2 3 2 4" xfId="7426" xr:uid="{FA71496A-9703-40DB-A139-F85AECCC9FD8}"/>
    <cellStyle name="Comma 9 2 3 2 5" xfId="24438" xr:uid="{BB55B0C2-DD56-447A-9CB4-82EACECF53FF}"/>
    <cellStyle name="Comma 9 2 3 2 6" xfId="15128" xr:uid="{A8FAA817-8C87-4045-A07D-EAD97C04DBD7}"/>
    <cellStyle name="Comma 9 2 3 3" xfId="1707" xr:uid="{00000000-0005-0000-0000-0000D3060000}"/>
    <cellStyle name="Comma 9 2 3 3 2" xfId="1708" xr:uid="{00000000-0005-0000-0000-0000D4060000}"/>
    <cellStyle name="Comma 9 2 3 3 2 2" xfId="4218" xr:uid="{18A83961-986C-47A3-B623-93E4D5E753E5}"/>
    <cellStyle name="Comma 9 2 3 3 2 2 2" xfId="19591" xr:uid="{E7387AA7-B509-4510-89FD-97BF06F4568C}"/>
    <cellStyle name="Comma 9 2 3 3 2 3" xfId="12701" xr:uid="{B4F75BF9-A0F9-4EF1-90D9-C5512DBCD0C7}"/>
    <cellStyle name="Comma 9 2 3 3 2 3 2" xfId="22420" xr:uid="{9211EB67-0B9E-4F6F-92CC-65246B5A1E9E}"/>
    <cellStyle name="Comma 9 2 3 3 2 4" xfId="16852" xr:uid="{E85D6561-4763-4275-B7EA-DEA5BE7A4391}"/>
    <cellStyle name="Comma 9 2 3 3 3" xfId="1709" xr:uid="{00000000-0005-0000-0000-0000D5060000}"/>
    <cellStyle name="Comma 9 2 3 3 4" xfId="11489" xr:uid="{85AC8211-164F-4630-BF3B-86C2737D4D80}"/>
    <cellStyle name="Comma 9 2 3 3 5" xfId="26172" xr:uid="{C97E4E0F-1C49-4629-A5FF-032C35DC4949}"/>
    <cellStyle name="Comma 9 2 3 3 6" xfId="14662" xr:uid="{796F3952-99FD-4601-B385-494E5A0F882D}"/>
    <cellStyle name="Comma 9 2 3 4" xfId="1710" xr:uid="{00000000-0005-0000-0000-0000D6060000}"/>
    <cellStyle name="Comma 9 2 3 4 2" xfId="5222" xr:uid="{D0494EB9-A007-4E8B-B26D-BD82AC60E0E6}"/>
    <cellStyle name="Comma 9 2 3 4 2 2" xfId="11883" xr:uid="{867DFDB4-06AB-4B77-B7BC-34BFB2F70F9F}"/>
    <cellStyle name="Comma 9 2 3 4 2 2 2" xfId="21188" xr:uid="{E08252D9-E2A0-437A-9ADB-77B791DDE3AC}"/>
    <cellStyle name="Comma 9 2 3 4 2 3" xfId="13938" xr:uid="{034E0887-8478-422F-B6B8-2AF6BE1BC961}"/>
    <cellStyle name="Comma 9 2 3 4 2 3 2" xfId="24017" xr:uid="{7C8494ED-E03B-43D0-81A8-D910D6C214E0}"/>
    <cellStyle name="Comma 9 2 3 4 2 4" xfId="28976" xr:uid="{49606114-9EAE-47F5-A133-2BA0F315750D}"/>
    <cellStyle name="Comma 9 2 3 4 2 5" xfId="27902" xr:uid="{59C2C1EC-6167-42A3-B85F-00E486E0612D}"/>
    <cellStyle name="Comma 9 2 3 4 2 6" xfId="18395" xr:uid="{8B25B107-C3A7-4459-B114-9A2101233DA5}"/>
    <cellStyle name="Comma 9 2 3 4 3" xfId="24141" xr:uid="{A77FF32C-6BB3-4AE6-A38B-5F99961CE38E}"/>
    <cellStyle name="Comma 9 2 3 5" xfId="4721" xr:uid="{2FC5B0AB-16B1-4A94-82FE-3EAC0E67E29F}"/>
    <cellStyle name="Comma 9 2 3 5 2" xfId="7425" xr:uid="{961C565C-D94D-4540-A5CB-1DD1518E826B}"/>
    <cellStyle name="Comma 9 2 3 5 2 2" xfId="29616" xr:uid="{66B2A099-AA11-4EF3-843F-AFFE5EFEF70B}"/>
    <cellStyle name="Comma 9 2 3 5 2 3" xfId="28174" xr:uid="{483A8606-DC22-4184-9B07-511B81688D51}"/>
    <cellStyle name="Comma 9 2 3 5 2 4" xfId="20688" xr:uid="{ABB717AC-7AD7-4511-A6B1-108F836EFDB9}"/>
    <cellStyle name="Comma 9 2 3 5 2 5" xfId="11740" xr:uid="{EA0E323D-D1B3-4D3C-9BF2-CDFBBC417F1D}"/>
    <cellStyle name="Comma 9 2 3 5 3" xfId="13615" xr:uid="{1DD7E3C2-50E4-4B36-9733-9721D71A5E8A}"/>
    <cellStyle name="Comma 9 2 3 5 3 2" xfId="23517" xr:uid="{ED6FBB97-9A73-4635-B1F6-C7DB10ECD2EE}"/>
    <cellStyle name="Comma 9 2 3 5 4" xfId="28807" xr:uid="{5111BBC1-2E59-4D86-8481-B2AD28FCB32B}"/>
    <cellStyle name="Comma 9 2 3 5 5" xfId="17895" xr:uid="{D9A6C7CB-1569-447A-A448-D4CA2DABD6DF}"/>
    <cellStyle name="Comma 9 2 3 6" xfId="4058" xr:uid="{686C3727-9566-49F5-9723-831CFBEA6A6A}"/>
    <cellStyle name="Comma 9 2 3 6 2" xfId="28933" xr:uid="{09A58DB1-1DFC-4E37-8C55-038321F97695}"/>
    <cellStyle name="Comma 9 2 3 6 3" xfId="28471" xr:uid="{81ED8C94-FD71-4D58-BE53-7C991E343934}"/>
    <cellStyle name="Comma 9 2 3 6 4" xfId="15745" xr:uid="{E75F0ED2-8B40-4153-AEA2-7AF0EAD1AC37}"/>
    <cellStyle name="Comma 9 2 3 7" xfId="8737" xr:uid="{4B9B9EA7-46D3-4BF4-8522-ACD611E78057}"/>
    <cellStyle name="Comma 9 2 3 7 2" xfId="29069" xr:uid="{C4B12754-6C54-4B2D-B267-FA8B05FD6243}"/>
    <cellStyle name="Comma 9 2 3 7 3" xfId="28104" xr:uid="{A89B78B4-20AF-45C6-934E-E927F5FFED14}"/>
    <cellStyle name="Comma 9 2 3 7 4" xfId="18495" xr:uid="{FCE900EE-2B09-4E17-BDE6-90F90DD93E19}"/>
    <cellStyle name="Comma 9 2 3 8" xfId="11931" xr:uid="{921FEBB1-96E0-46FA-B8ED-FA33EE78E520}"/>
    <cellStyle name="Comma 9 2 3 8 2" xfId="21288" xr:uid="{EFF3B068-48C8-4F71-84CC-B4BAB07962EC}"/>
    <cellStyle name="Comma 9 2 3 9" xfId="26282" xr:uid="{D760FF2A-A96D-4178-A8A9-61C5C6C94E1C}"/>
    <cellStyle name="Comma 9 2 4" xfId="1711" xr:uid="{00000000-0005-0000-0000-0000D7060000}"/>
    <cellStyle name="Comma 9 2 4 2" xfId="1712" xr:uid="{00000000-0005-0000-0000-0000D8060000}"/>
    <cellStyle name="Comma 9 2 4 2 2" xfId="4328" xr:uid="{8D52478A-2757-43F1-9628-F321185EA211}"/>
    <cellStyle name="Comma 9 2 4 2 2 2" xfId="7428" xr:uid="{E2AEDEEC-B167-45D1-A466-CDC71882ABC1}"/>
    <cellStyle name="Comma 9 2 4 2 2 2 2" xfId="29436" xr:uid="{6C7C371C-62F2-4274-9331-74964BADC5BD}"/>
    <cellStyle name="Comma 9 2 4 2 2 3" xfId="28194" xr:uid="{B990DB3D-E293-4CF1-B692-6D0CC1B06C8C}"/>
    <cellStyle name="Comma 9 2 4 2 2 4" xfId="19940" xr:uid="{37490916-F06E-47EA-B58F-90DFBF03DB23}"/>
    <cellStyle name="Comma 9 2 4 2 3" xfId="12956" xr:uid="{F3AF98B7-022E-4769-BBF1-1696C4356DF8}"/>
    <cellStyle name="Comma 9 2 4 2 3 2" xfId="22769" xr:uid="{FC8AEA2E-B33C-4994-AF5F-1F1CFF2EB808}"/>
    <cellStyle name="Comma 9 2 4 2 4" xfId="26721" xr:uid="{48496DF2-A0B4-4131-92DC-99E17325D685}"/>
    <cellStyle name="Comma 9 2 4 2 5" xfId="17157" xr:uid="{0DF93B05-883F-40C8-BE20-46F0D12BB9B7}"/>
    <cellStyle name="Comma 9 2 4 3" xfId="1713" xr:uid="{00000000-0005-0000-0000-0000D9060000}"/>
    <cellStyle name="Comma 9 2 4 4" xfId="5006" xr:uid="{93D5FBCC-F839-4DD3-A7BB-B59526C20115}"/>
    <cellStyle name="Comma 9 2 4 4 2" xfId="7427" xr:uid="{FECB4537-F189-49AB-BDE7-7858C1F83D6E}"/>
    <cellStyle name="Comma 9 2 4 4 2 2" xfId="20973" xr:uid="{1A805CD9-49FC-4ADD-A25E-7F0A6A3EDDC9}"/>
    <cellStyle name="Comma 9 2 4 4 2 3" xfId="11809" xr:uid="{14EF55AC-55B1-45DB-A4ED-59CF5956D922}"/>
    <cellStyle name="Comma 9 2 4 4 3" xfId="13865" xr:uid="{9B376B06-5941-410E-AFA8-74192ADE17AE}"/>
    <cellStyle name="Comma 9 2 4 4 3 2" xfId="23802" xr:uid="{B0766D3B-50A7-4097-AA78-3CA94E6CCB75}"/>
    <cellStyle name="Comma 9 2 4 4 4" xfId="28706" xr:uid="{77EF5691-7854-4A55-84E7-3D5A671B0A0C}"/>
    <cellStyle name="Comma 9 2 4 4 5" xfId="28853" xr:uid="{9D86C51C-D61C-4C9D-BC38-23F1D936F8BD}"/>
    <cellStyle name="Comma 9 2 4 4 6" xfId="18180" xr:uid="{5ECFA649-26A2-4762-80B5-A1CF76C23340}"/>
    <cellStyle name="Comma 9 2 4 5" xfId="6504" xr:uid="{884845E4-DEDF-425C-B586-095B54590B83}"/>
    <cellStyle name="Comma 9 2 4 5 2" xfId="11490" xr:uid="{6CA8FA77-E9E6-4AA7-8CC6-9D3CF3F530ED}"/>
    <cellStyle name="Comma 9 2 4 6" xfId="9292" xr:uid="{C2298149-3C98-4CE9-B9D6-85AFA40A2C1B}"/>
    <cellStyle name="Comma 9 2 4 7" xfId="15129" xr:uid="{7A4D1F01-65D1-4653-89D5-98FE07F4B7C3}"/>
    <cellStyle name="Comma 9 2 5" xfId="1714" xr:uid="{00000000-0005-0000-0000-0000DA060000}"/>
    <cellStyle name="Comma 9 2 5 2" xfId="1715" xr:uid="{00000000-0005-0000-0000-0000DB060000}"/>
    <cellStyle name="Comma 9 2 5 2 2" xfId="4249" xr:uid="{EF0A118E-0A41-4C65-98C1-A457CB625159}"/>
    <cellStyle name="Comma 9 2 5 2 2 2" xfId="7430" xr:uid="{D7221450-5AAD-4184-8B3D-FFCCDCFD4AF9}"/>
    <cellStyle name="Comma 9 2 5 2 2 2 2" xfId="28071" xr:uid="{77A30018-B49C-4700-A49B-EABB02F429B6}"/>
    <cellStyle name="Comma 9 2 5 2 2 3" xfId="27139" xr:uid="{325CC111-499C-48D2-A09B-2806CE6FC2C9}"/>
    <cellStyle name="Comma 9 2 5 2 2 4" xfId="19779" xr:uid="{07DAAC26-787F-4776-94B6-EBA33595252C}"/>
    <cellStyle name="Comma 9 2 5 2 3" xfId="12873" xr:uid="{613CBD98-C9BE-420C-8CA5-6585ECBD3217}"/>
    <cellStyle name="Comma 9 2 5 2 3 2" xfId="22608" xr:uid="{AD313933-922B-483B-98B4-DE23522E550F}"/>
    <cellStyle name="Comma 9 2 5 2 4" xfId="29169" xr:uid="{2FEB21B9-27CB-4219-9D1C-5F720C8C96BB}"/>
    <cellStyle name="Comma 9 2 5 2 5" xfId="17024" xr:uid="{60D2AC70-0A1B-4483-97A2-C0A1DBBEB0B0}"/>
    <cellStyle name="Comma 9 2 5 3" xfId="1716" xr:uid="{00000000-0005-0000-0000-0000DC060000}"/>
    <cellStyle name="Comma 9 2 5 4" xfId="7429" xr:uid="{A3228240-7132-4B1C-A6B1-363F2627B475}"/>
    <cellStyle name="Comma 9 2 5 5" xfId="6939" xr:uid="{EF11BE18-88D1-4673-8A4C-91F0432BC893}"/>
    <cellStyle name="Comma 9 2 5 6" xfId="9735" xr:uid="{6F206469-FBB7-4E0F-96E2-C717193A8762}"/>
    <cellStyle name="Comma 9 2 6" xfId="1717" xr:uid="{00000000-0005-0000-0000-0000DD060000}"/>
    <cellStyle name="Comma 9 2 6 2" xfId="1718" xr:uid="{00000000-0005-0000-0000-0000DE060000}"/>
    <cellStyle name="Comma 9 2 6 2 2" xfId="4165" xr:uid="{381D5D74-9144-4369-93CA-576D69B857B3}"/>
    <cellStyle name="Comma 9 2 6 2 2 2" xfId="19446" xr:uid="{C2A765C9-A556-4CD9-BAF6-D119C7A186BC}"/>
    <cellStyle name="Comma 9 2 6 2 2 3" xfId="30293" xr:uid="{A6AE939B-C1CE-455A-BC92-D9C2E78AC967}"/>
    <cellStyle name="Comma 9 2 6 2 3" xfId="12558" xr:uid="{E9180BC6-A960-44B7-A030-65DCD4255E9B}"/>
    <cellStyle name="Comma 9 2 6 2 3 2" xfId="22275" xr:uid="{4AAF6429-7CDD-4312-8F16-313949DB94EE}"/>
    <cellStyle name="Comma 9 2 6 2 4" xfId="28730" xr:uid="{AA480792-C84E-4D2B-995C-56D94DE1AA21}"/>
    <cellStyle name="Comma 9 2 6 2 5" xfId="27913" xr:uid="{C0177877-3154-4BF1-94D3-0DB3879E0FB5}"/>
    <cellStyle name="Comma 9 2 6 2 6" xfId="16709" xr:uid="{320FDAF3-7AD2-4B88-AA68-681E98631756}"/>
    <cellStyle name="Comma 9 2 6 3" xfId="1719" xr:uid="{00000000-0005-0000-0000-0000DF060000}"/>
    <cellStyle name="Comma 9 2 6 4" xfId="7431" xr:uid="{38936054-4CB8-44E1-A89C-3A25B55E0C62}"/>
    <cellStyle name="Comma 9 2 6 5" xfId="25117" xr:uid="{BD7AB7DB-6AE2-4C8D-85CB-97799C57AC71}"/>
    <cellStyle name="Comma 9 2 6 6" xfId="14493" xr:uid="{44055013-BC0C-458F-B709-EE2054F03D97}"/>
    <cellStyle name="Comma 9 2 7" xfId="1720" xr:uid="{00000000-0005-0000-0000-0000E0060000}"/>
    <cellStyle name="Comma 9 2 7 2" xfId="4103" xr:uid="{BBDB454F-681F-4184-96CC-C5F36FB38C1C}"/>
    <cellStyle name="Comma 9 2 7 2 2" xfId="7432" xr:uid="{7FE21F0D-FF19-45AC-B6BF-B3DE49EEBD73}"/>
    <cellStyle name="Comma 9 2 7 2 2 2" xfId="27621" xr:uid="{11BC4F39-0497-4A1E-8C90-B6907C8D9C7C}"/>
    <cellStyle name="Comma 9 2 7 2 3" xfId="28940" xr:uid="{F638B403-D2CD-4D98-A783-83B596FE091B}"/>
    <cellStyle name="Comma 9 2 7 2 4" xfId="19166" xr:uid="{D71E82C0-CB65-44D1-B79C-BAB02F55D39B}"/>
    <cellStyle name="Comma 9 2 7 3" xfId="12347" xr:uid="{1FA45527-FB35-4D23-B09A-3065D687C68D}"/>
    <cellStyle name="Comma 9 2 7 3 2" xfId="21971" xr:uid="{25647160-E5D5-4D02-A928-32057F570E6E}"/>
    <cellStyle name="Comma 9 2 7 4" xfId="26165" xr:uid="{3848233D-E706-48C9-9CAB-AAB026A8F5DC}"/>
    <cellStyle name="Comma 9 2 7 5" xfId="16415" xr:uid="{D38CE1E0-FC60-4B87-925A-5EB3C30AA168}"/>
    <cellStyle name="Comma 9 2 8" xfId="1689" xr:uid="{00000000-0005-0000-0000-0000C1060000}"/>
    <cellStyle name="Comma 9 2 8 2" xfId="4468" xr:uid="{0DAE5A1B-4D11-46FB-B7A7-FCFCAF11FEEF}"/>
    <cellStyle name="Comma 9 2 8 2 2" xfId="20491" xr:uid="{C33CE318-EE2B-4812-AF9D-0F49D3F4B1DF}"/>
    <cellStyle name="Comma 9 2 8 2 3" xfId="30291" xr:uid="{4BAAF0B0-0AB9-473D-83B5-8B30C62AEB3E}"/>
    <cellStyle name="Comma 9 2 8 3" xfId="13467" xr:uid="{F1D27103-981C-4088-9AF6-28CE4284C34A}"/>
    <cellStyle name="Comma 9 2 8 3 2" xfId="23320" xr:uid="{DE7DC596-D252-4DEC-873C-93695180A21E}"/>
    <cellStyle name="Comma 9 2 8 4" xfId="27364" xr:uid="{4A41C684-3446-4D88-92B5-5A732C1D086E}"/>
    <cellStyle name="Comma 9 2 8 5" xfId="28513" xr:uid="{CBAE1919-2823-48CE-BCAA-53C89C909457}"/>
    <cellStyle name="Comma 9 2 8 6" xfId="17698" xr:uid="{612A70F0-7F76-4C8D-98B8-D63B6B58269C}"/>
    <cellStyle name="Comma 9 2 9" xfId="7005" xr:uid="{68C46C73-3DAF-4245-A19C-21A092998AAE}"/>
    <cellStyle name="Comma 9 2 9 2" xfId="9803" xr:uid="{AC3CB770-F072-4694-9628-77DFD7CF4878}"/>
    <cellStyle name="Comma 9 2 9 3" xfId="28526" xr:uid="{9667DA57-25DF-489B-B27A-0F411D9A91F7}"/>
    <cellStyle name="Comma 9 2 9 4" xfId="15744" xr:uid="{CADDDEA7-FC7F-4510-AE65-2CC6CDF764DC}"/>
    <cellStyle name="Comma 9 3" xfId="377" xr:uid="{00000000-0005-0000-0000-000078010000}"/>
    <cellStyle name="Comma 9 3 10" xfId="8808" xr:uid="{E8420A2E-44A9-45FE-BDCF-BCC7478395BD}"/>
    <cellStyle name="Comma 9 3 10 2" xfId="21289" xr:uid="{42E202E6-2021-4510-9C47-69046E121CEA}"/>
    <cellStyle name="Comma 9 3 11" xfId="25687" xr:uid="{5C9B668F-E148-449E-9D22-8217669A3DDE}"/>
    <cellStyle name="Comma 9 3 12" xfId="14091" xr:uid="{B1FAD470-DD19-4BCC-A9B1-C796C09E5E1D}"/>
    <cellStyle name="Comma 9 3 2" xfId="1722" xr:uid="{00000000-0005-0000-0000-0000E2060000}"/>
    <cellStyle name="Comma 9 3 2 2" xfId="1723" xr:uid="{00000000-0005-0000-0000-0000E3060000}"/>
    <cellStyle name="Comma 9 3 2 2 2" xfId="4330" xr:uid="{90752028-0D26-4F45-89A5-30251C497D85}"/>
    <cellStyle name="Comma 9 3 2 2 2 2" xfId="7434" xr:uid="{C9CC24E3-3026-4559-9740-ACB75537D337}"/>
    <cellStyle name="Comma 9 3 2 2 2 2 2" xfId="28733" xr:uid="{AF03DCFD-771E-46DF-97C5-DF7749945BC2}"/>
    <cellStyle name="Comma 9 3 2 2 2 2 3" xfId="25378" xr:uid="{420FECA7-6658-4B8F-B1AB-CA9D4958B127}"/>
    <cellStyle name="Comma 9 3 2 2 2 3" xfId="27750" xr:uid="{F8A9E7D1-9E18-41B8-A407-DF082B82D109}"/>
    <cellStyle name="Comma 9 3 2 2 2 4" xfId="17159" xr:uid="{7A9CEA2B-0415-464D-8D2C-3A2BC8522921}"/>
    <cellStyle name="Comma 9 3 2 2 3" xfId="11624" xr:uid="{8B3F3697-7406-4E2D-9A69-AC66003F7DE1}"/>
    <cellStyle name="Comma 9 3 2 2 3 2" xfId="19942" xr:uid="{1587BCC7-9A61-4363-982D-33299D82C2ED}"/>
    <cellStyle name="Comma 9 3 2 2 3 3" xfId="30294" xr:uid="{2AA98B2C-3037-404B-8C38-413C90CCC7BA}"/>
    <cellStyle name="Comma 9 3 2 2 4" xfId="12958" xr:uid="{F8479AB0-BC44-41FA-8EEE-B8A362E5D20C}"/>
    <cellStyle name="Comma 9 3 2 2 4 2" xfId="22771" xr:uid="{03B0C3AF-0DE0-4282-97C9-D964D0F59E1E}"/>
    <cellStyle name="Comma 9 3 2 2 5" xfId="25663" xr:uid="{E44AC05E-464F-4CFD-9494-C6B86C54D237}"/>
    <cellStyle name="Comma 9 3 2 2 6" xfId="28601" xr:uid="{69AEA4B5-4198-4F04-B56F-49B2A3823AE6}"/>
    <cellStyle name="Comma 9 3 2 2 7" xfId="15131" xr:uid="{9AD636EF-D648-40F3-98F9-7EBD2CF8EBF9}"/>
    <cellStyle name="Comma 9 3 2 3" xfId="1724" xr:uid="{00000000-0005-0000-0000-0000E4060000}"/>
    <cellStyle name="Comma 9 3 2 3 2" xfId="4220" xr:uid="{0D78552F-BDEA-49C1-A65D-835428CF610C}"/>
    <cellStyle name="Comma 9 3 2 3 2 2" xfId="29161" xr:uid="{FC6BA2E0-CD5D-4BD7-999D-AE94F3C52294}"/>
    <cellStyle name="Comma 9 3 2 3 2 3" xfId="29036" xr:uid="{9710AEE8-4A06-4821-A720-C895CE3B7AC0}"/>
    <cellStyle name="Comma 9 3 2 3 2 4" xfId="19593" xr:uid="{FD06DA54-3005-41EC-B381-B44BA6206D18}"/>
    <cellStyle name="Comma 9 3 2 3 3" xfId="12703" xr:uid="{688E7135-AE47-4150-ACB3-A275E6B8E96B}"/>
    <cellStyle name="Comma 9 3 2 3 3 2" xfId="22422" xr:uid="{0120E501-D807-4FCD-B9B6-D3163333413C}"/>
    <cellStyle name="Comma 9 3 2 3 4" xfId="24074" xr:uid="{78F0789D-1AB8-427F-90D0-E7243CBE9DBD}"/>
    <cellStyle name="Comma 9 3 2 3 5" xfId="16854" xr:uid="{935BF358-563D-47F9-A831-4FFADA3D01EF}"/>
    <cellStyle name="Comma 9 3 2 4" xfId="1725" xr:uid="{00000000-0005-0000-0000-0000E5060000}"/>
    <cellStyle name="Comma 9 3 2 4 2" xfId="27563" xr:uid="{79252619-A9D0-45C9-82E1-9EDE48198189}"/>
    <cellStyle name="Comma 9 3 2 4 3" xfId="27590" xr:uid="{5CD38CC5-D062-4691-BAB3-EE69AB27EA58}"/>
    <cellStyle name="Comma 9 3 2 5" xfId="4856" xr:uid="{8E02A2F6-3449-47D8-A7C0-0DACF0D5154E}"/>
    <cellStyle name="Comma 9 3 2 5 2" xfId="7433" xr:uid="{1312EF3E-3295-485F-A765-5EEF342D1D9C}"/>
    <cellStyle name="Comma 9 3 2 5 2 2" xfId="20823" xr:uid="{B5DC6863-0252-47E2-BD31-DBCDF85E2848}"/>
    <cellStyle name="Comma 9 3 2 5 2 3" xfId="11769" xr:uid="{69CCDA71-9269-431B-8DCD-AA0A30F64BE9}"/>
    <cellStyle name="Comma 9 3 2 5 3" xfId="13715" xr:uid="{1C814465-8511-4AE8-9AF7-D884AEB232C7}"/>
    <cellStyle name="Comma 9 3 2 5 3 2" xfId="23652" xr:uid="{4CACEC00-77DE-4B17-8E9C-DB91CE234576}"/>
    <cellStyle name="Comma 9 3 2 5 4" xfId="28180" xr:uid="{44E7EE20-77D2-453D-B112-FDF9513D681D}"/>
    <cellStyle name="Comma 9 3 2 5 5" xfId="29077" xr:uid="{872EB958-3D3F-4194-95EE-AFC3EA9238DB}"/>
    <cellStyle name="Comma 9 3 2 5 6" xfId="18030" xr:uid="{5F227FC0-D286-4634-9FB9-8A2504B08F17}"/>
    <cellStyle name="Comma 9 3 2 6" xfId="5975" xr:uid="{F194C9D7-AD8D-4C06-B7B7-986B180BFCA4}"/>
    <cellStyle name="Comma 9 3 2 6 2" xfId="11491" xr:uid="{976F1936-B359-44E9-921B-2CEAE400820B}"/>
    <cellStyle name="Comma 9 3 2 7" xfId="8739" xr:uid="{0D399832-1860-4426-88FC-3415AC8C1D73}"/>
    <cellStyle name="Comma 9 3 2 8" xfId="14664" xr:uid="{6C460EF4-E611-4856-8C18-0C1313FEBB4B}"/>
    <cellStyle name="Comma 9 3 3" xfId="1726" xr:uid="{00000000-0005-0000-0000-0000E6060000}"/>
    <cellStyle name="Comma 9 3 3 2" xfId="1727" xr:uid="{00000000-0005-0000-0000-0000E7060000}"/>
    <cellStyle name="Comma 9 3 3 2 2" xfId="4331" xr:uid="{B2CEFF31-E7BC-4689-A753-3AE50CF059EB}"/>
    <cellStyle name="Comma 9 3 3 2 2 2" xfId="7436" xr:uid="{6E3E3F5B-9BF3-4254-8A85-161B906718FD}"/>
    <cellStyle name="Comma 9 3 3 2 2 2 2" xfId="29438" xr:uid="{9D9C1030-35BC-447B-BFC3-60FF2E60A4E2}"/>
    <cellStyle name="Comma 9 3 3 2 2 3" xfId="28266" xr:uid="{3F7F70BA-0CA2-4B0A-B3A7-0739593B78F2}"/>
    <cellStyle name="Comma 9 3 3 2 2 4" xfId="19943" xr:uid="{BAF39F1C-92E9-405F-AD5B-4E8BC5DB714B}"/>
    <cellStyle name="Comma 9 3 3 2 3" xfId="12959" xr:uid="{036DD407-4EC0-456B-A93E-0D97A2243D27}"/>
    <cellStyle name="Comma 9 3 3 2 3 2" xfId="22772" xr:uid="{E94A0908-1A58-4E21-9214-CD81F0412B57}"/>
    <cellStyle name="Comma 9 3 3 2 4" xfId="25328" xr:uid="{2F9266E2-259C-4629-ADBA-436AEA87B7F7}"/>
    <cellStyle name="Comma 9 3 3 2 5" xfId="17160" xr:uid="{B98446DD-72DB-41B8-B7A3-2BA5FED104C2}"/>
    <cellStyle name="Comma 9 3 3 3" xfId="1728" xr:uid="{00000000-0005-0000-0000-0000E8060000}"/>
    <cellStyle name="Comma 9 3 3 4" xfId="5007" xr:uid="{2F6150BE-B9F0-4C74-9AD0-D1C36BB26C8F}"/>
    <cellStyle name="Comma 9 3 3 4 2" xfId="7435" xr:uid="{6013E29C-30D2-4770-9A51-901B758082CE}"/>
    <cellStyle name="Comma 9 3 3 4 2 2" xfId="20974" xr:uid="{FCCAFC39-7421-4D35-8AD5-8DE4EA8C0DDB}"/>
    <cellStyle name="Comma 9 3 3 4 2 3" xfId="11810" xr:uid="{1E609387-3921-4F54-BA05-857DD33CF302}"/>
    <cellStyle name="Comma 9 3 3 4 3" xfId="13866" xr:uid="{712797B2-D15E-4385-9630-3169DC1B1C63}"/>
    <cellStyle name="Comma 9 3 3 4 3 2" xfId="23803" xr:uid="{272AC1C4-B917-4329-88BC-CECA1FA4940C}"/>
    <cellStyle name="Comma 9 3 3 4 4" xfId="18181" xr:uid="{8BD48237-54D6-47C9-AC71-893762780E77}"/>
    <cellStyle name="Comma 9 3 3 5" xfId="6506" xr:uid="{AB2C250C-7007-433D-80DE-2DB6B2FACD14}"/>
    <cellStyle name="Comma 9 3 3 5 2" xfId="11492" xr:uid="{65CE610B-291A-48AC-A68D-8DC7D768DC7F}"/>
    <cellStyle name="Comma 9 3 3 6" xfId="9294" xr:uid="{6B8ABC9A-22BB-470A-9064-1948DE7C3FF0}"/>
    <cellStyle name="Comma 9 3 3 7" xfId="15132" xr:uid="{DE2C0A2A-E8B2-47A8-BF93-78697F52E442}"/>
    <cellStyle name="Comma 9 3 4" xfId="1729" xr:uid="{00000000-0005-0000-0000-0000E9060000}"/>
    <cellStyle name="Comma 9 3 4 2" xfId="1730" xr:uid="{00000000-0005-0000-0000-0000EA060000}"/>
    <cellStyle name="Comma 9 3 4 2 2" xfId="4329" xr:uid="{CDFA1BE6-7E7A-49E1-910F-02D0AD1FD407}"/>
    <cellStyle name="Comma 9 3 4 2 2 2" xfId="29437" xr:uid="{C8C5ACEA-F264-4907-872F-09879F4CFAA3}"/>
    <cellStyle name="Comma 9 3 4 2 2 3" xfId="27601" xr:uid="{314A009A-4473-43BB-8A37-C222BC1CD1D1}"/>
    <cellStyle name="Comma 9 3 4 2 2 4" xfId="19941" xr:uid="{B00702AE-8E72-4285-BE9F-CC5C6F6F172D}"/>
    <cellStyle name="Comma 9 3 4 2 3" xfId="12957" xr:uid="{411AAA7F-93F0-4CDB-921E-49ADEFA7B0D4}"/>
    <cellStyle name="Comma 9 3 4 2 3 2" xfId="22770" xr:uid="{3C216AF0-26B6-4409-BB2D-DF6539903932}"/>
    <cellStyle name="Comma 9 3 4 2 4" xfId="26287" xr:uid="{7B32DD22-E4F5-4170-A5A3-1E9060818CFA}"/>
    <cellStyle name="Comma 9 3 4 2 5" xfId="17158" xr:uid="{E50E288A-E26E-4520-9E48-4580F40E38B5}"/>
    <cellStyle name="Comma 9 3 4 3" xfId="1731" xr:uid="{00000000-0005-0000-0000-0000EB060000}"/>
    <cellStyle name="Comma 9 3 4 4" xfId="7437" xr:uid="{2FB2C686-D060-492B-BEC2-9DB504BD4C7A}"/>
    <cellStyle name="Comma 9 3 4 5" xfId="24231" xr:uid="{67C8AD40-3C37-4F28-A57D-023BCF06276B}"/>
    <cellStyle name="Comma 9 3 4 6" xfId="15130" xr:uid="{8764CC58-4C1C-46AA-9F70-003E0782A4BB}"/>
    <cellStyle name="Comma 9 3 5" xfId="1732" xr:uid="{00000000-0005-0000-0000-0000EC060000}"/>
    <cellStyle name="Comma 9 3 5 2" xfId="4174" xr:uid="{1F56ABE8-A554-4823-AA3A-099439A69D2D}"/>
    <cellStyle name="Comma 9 3 5 2 2" xfId="7438" xr:uid="{21CBA7E3-43E4-4A85-83A8-A85BCB3AC02C}"/>
    <cellStyle name="Comma 9 3 5 2 2 2" xfId="28462" xr:uid="{282C882E-A903-48E4-9D20-3EE0201A9969}"/>
    <cellStyle name="Comma 9 3 5 2 3" xfId="28815" xr:uid="{0CA1F35C-B7FD-4F09-BE40-33883E957640}"/>
    <cellStyle name="Comma 9 3 5 2 4" xfId="16752" xr:uid="{1D09B4F4-298E-4DC7-85DF-029C8815F128}"/>
    <cellStyle name="Comma 9 3 5 3" xfId="11527" xr:uid="{4B8C2625-4FD4-41F7-BE4A-95A4F1443945}"/>
    <cellStyle name="Comma 9 3 5 3 2" xfId="19489" xr:uid="{CA5FF60C-A455-48DF-A312-6CFC456BDCF9}"/>
    <cellStyle name="Comma 9 3 5 4" xfId="12601" xr:uid="{38A5606D-1F08-4102-B36F-683703A6FB36}"/>
    <cellStyle name="Comma 9 3 5 4 2" xfId="22318" xr:uid="{544730AC-B189-477E-BEB8-4A50F1A47CE3}"/>
    <cellStyle name="Comma 9 3 5 5" xfId="24670" xr:uid="{C4D11592-FD91-4E90-AD6F-59012CD4F390}"/>
    <cellStyle name="Comma 9 3 5 6" xfId="14536" xr:uid="{C631AF45-20C4-47EC-8157-D071A0D9ADA3}"/>
    <cellStyle name="Comma 9 3 6" xfId="1733" xr:uid="{00000000-0005-0000-0000-0000ED060000}"/>
    <cellStyle name="Comma 9 3 6 2" xfId="4129" xr:uid="{047024D6-9E4C-45B3-A405-FD3C3455ACA0}"/>
    <cellStyle name="Comma 9 3 6 2 2" xfId="19222" xr:uid="{B5C87804-8434-4726-8A22-058081B49361}"/>
    <cellStyle name="Comma 9 3 6 3" xfId="12386" xr:uid="{77F476C6-843E-4D81-90C6-A6F18B45F424}"/>
    <cellStyle name="Comma 9 3 6 3 2" xfId="22027" xr:uid="{71ECF52F-90A6-4173-9830-8E82A6533FEE}"/>
    <cellStyle name="Comma 9 3 6 4" xfId="26496" xr:uid="{4DBF06E8-AB55-48DC-9BC8-7B5C4041725D}"/>
    <cellStyle name="Comma 9 3 6 5" xfId="28085" xr:uid="{FDE48129-0706-43AA-B1BC-A25183E980C9}"/>
    <cellStyle name="Comma 9 3 6 6" xfId="16471" xr:uid="{FAE3E185-CE54-43B8-8203-C88FBECDDFB1}"/>
    <cellStyle name="Comma 9 3 7" xfId="1721" xr:uid="{00000000-0005-0000-0000-0000E1060000}"/>
    <cellStyle name="Comma 9 3 7 2" xfId="4416" xr:uid="{1FAD581B-E45D-488E-85FF-62BCE15A4349}"/>
    <cellStyle name="Comma 9 3 7 2 2" xfId="20439" xr:uid="{4573BED8-DCBA-4366-B754-F5F73D97C659}"/>
    <cellStyle name="Comma 9 3 7 3" xfId="13417" xr:uid="{FA887880-BAB8-499B-A1BB-967F24EAE56C}"/>
    <cellStyle name="Comma 9 3 7 3 2" xfId="23268" xr:uid="{71D8F6E3-20C1-425B-9AE9-0530551CF50B}"/>
    <cellStyle name="Comma 9 3 7 4" xfId="27107" xr:uid="{D92EBD32-C264-47C5-B268-1F38C0C879E1}"/>
    <cellStyle name="Comma 9 3 7 5" xfId="28801" xr:uid="{2F167441-2311-49BE-947C-CD5F1DF16FBB}"/>
    <cellStyle name="Comma 9 3 7 6" xfId="17646" xr:uid="{EF46A06E-4153-4132-8F69-40430A32AAF3}"/>
    <cellStyle name="Comma 9 3 8" xfId="7007" xr:uid="{82210BD2-7BBD-4E8B-909E-D500DC2D4A53}"/>
    <cellStyle name="Comma 9 3 8 2" xfId="9805" xr:uid="{CA135593-3953-4FCF-92E5-6DC13D8AC54C}"/>
    <cellStyle name="Comma 9 3 9" xfId="6033" xr:uid="{CCDF1BEE-3A5D-4C0B-9F81-97D5B6FEF6BE}"/>
    <cellStyle name="Comma 9 3 9 2" xfId="18496" xr:uid="{2B8FF113-7449-4CD6-B20B-D964BD5733A3}"/>
    <cellStyle name="Comma 9 4" xfId="1734" xr:uid="{00000000-0005-0000-0000-0000EE060000}"/>
    <cellStyle name="Comma 9 4 10" xfId="14249" xr:uid="{819F0A9A-1AAA-4D0E-9792-F648C2F7B6B5}"/>
    <cellStyle name="Comma 9 4 2" xfId="1735" xr:uid="{00000000-0005-0000-0000-0000EF060000}"/>
    <cellStyle name="Comma 9 4 2 2" xfId="1736" xr:uid="{00000000-0005-0000-0000-0000F0060000}"/>
    <cellStyle name="Comma 9 4 2 2 2" xfId="4332" xr:uid="{98E83716-7526-427B-9709-821B8A5CE9E6}"/>
    <cellStyle name="Comma 9 4 2 2 2 2" xfId="29439" xr:uid="{2BE3FEA6-2642-44BC-B312-64193194D270}"/>
    <cellStyle name="Comma 9 4 2 2 2 3" xfId="29053" xr:uid="{24560A32-5E64-4DB4-BE6C-9877B9B78A22}"/>
    <cellStyle name="Comma 9 4 2 2 2 4" xfId="19944" xr:uid="{79E04CE3-1C04-490E-84B5-79583D9B63FD}"/>
    <cellStyle name="Comma 9 4 2 2 3" xfId="12960" xr:uid="{715CC452-EF40-4FBF-8929-EF3C23513F45}"/>
    <cellStyle name="Comma 9 4 2 2 3 2" xfId="22773" xr:uid="{F188F50D-E6A3-48DA-AD7E-1DAAD7A3C071}"/>
    <cellStyle name="Comma 9 4 2 2 4" xfId="25250" xr:uid="{9615234E-77A9-465E-A417-5613CA6B6553}"/>
    <cellStyle name="Comma 9 4 2 2 5" xfId="17161" xr:uid="{32F3AF1A-DEA2-4782-A372-F2F60A6B676D}"/>
    <cellStyle name="Comma 9 4 2 3" xfId="1737" xr:uid="{00000000-0005-0000-0000-0000F1060000}"/>
    <cellStyle name="Comma 9 4 2 4" xfId="7440" xr:uid="{616B2C60-856A-400E-BA89-28EEF151DB79}"/>
    <cellStyle name="Comma 9 4 2 5" xfId="25485" xr:uid="{3E974724-CD0B-4CBB-9F27-030581FA87BA}"/>
    <cellStyle name="Comma 9 4 2 6" xfId="15133" xr:uid="{9D986B64-D33C-4946-ACE7-E594A480E452}"/>
    <cellStyle name="Comma 9 4 3" xfId="1738" xr:uid="{00000000-0005-0000-0000-0000F2060000}"/>
    <cellStyle name="Comma 9 4 3 2" xfId="1739" xr:uid="{00000000-0005-0000-0000-0000F3060000}"/>
    <cellStyle name="Comma 9 4 3 2 2" xfId="4217" xr:uid="{6C3F6A93-5C0C-4DEA-AFFC-C5E8318387B2}"/>
    <cellStyle name="Comma 9 4 3 2 2 2" xfId="19590" xr:uid="{C228A267-7BB3-4F2D-A80B-FACB8D770A6C}"/>
    <cellStyle name="Comma 9 4 3 2 3" xfId="12700" xr:uid="{08CC3191-F1D9-4857-BB8E-BE3CABCAAF44}"/>
    <cellStyle name="Comma 9 4 3 2 3 2" xfId="22419" xr:uid="{C3B11507-F56D-443C-BE91-A7C00BF68CC9}"/>
    <cellStyle name="Comma 9 4 3 2 4" xfId="16851" xr:uid="{79A5E69E-2322-474A-A1F9-9536B4B297F0}"/>
    <cellStyle name="Comma 9 4 3 3" xfId="1740" xr:uid="{00000000-0005-0000-0000-0000F4060000}"/>
    <cellStyle name="Comma 9 4 3 4" xfId="11493" xr:uid="{8DA7F80D-C9FF-44DE-8E88-C7A2ED1DC09D}"/>
    <cellStyle name="Comma 9 4 3 5" xfId="25243" xr:uid="{16B16182-663D-4CB9-B3B9-36E2A5E482AC}"/>
    <cellStyle name="Comma 9 4 3 6" xfId="14661" xr:uid="{7E3D0B0E-F071-4D4F-A428-8834E5855905}"/>
    <cellStyle name="Comma 9 4 4" xfId="1741" xr:uid="{00000000-0005-0000-0000-0000F5060000}"/>
    <cellStyle name="Comma 9 4 4 2" xfId="5211" xr:uid="{6C2E2524-F9C0-415E-B05B-30B481BF7721}"/>
    <cellStyle name="Comma 9 4 4 2 2" xfId="11873" xr:uid="{AB805491-2DA1-4295-A23B-12B8AA231EE6}"/>
    <cellStyle name="Comma 9 4 4 2 2 2" xfId="21178" xr:uid="{ADF71F0E-3690-4F99-B527-02F6DA30CC5D}"/>
    <cellStyle name="Comma 9 4 4 2 3" xfId="13928" xr:uid="{5A90320D-DF86-4672-9D9C-7CF751853204}"/>
    <cellStyle name="Comma 9 4 4 2 3 2" xfId="24007" xr:uid="{34AF99A5-4E3D-4E48-9843-A3D08C94367F}"/>
    <cellStyle name="Comma 9 4 4 2 4" xfId="29138" xr:uid="{982EF3C0-752B-4932-B2F5-3D37168D021B}"/>
    <cellStyle name="Comma 9 4 4 2 5" xfId="27165" xr:uid="{56765C75-E92A-4ACA-8F67-DD95C312AA81}"/>
    <cellStyle name="Comma 9 4 4 2 6" xfId="18385" xr:uid="{D32EA8E7-0692-4073-868E-18F3BDA15309}"/>
    <cellStyle name="Comma 9 4 4 3" xfId="26250" xr:uid="{1697625C-70EE-42B1-BD91-52735974616F}"/>
    <cellStyle name="Comma 9 4 5" xfId="4720" xr:uid="{76DFD3C7-625A-42C9-9271-1D27CD4DC02D}"/>
    <cellStyle name="Comma 9 4 5 2" xfId="7439" xr:uid="{9BE64F02-A5ED-46D2-B351-5324361C239D}"/>
    <cellStyle name="Comma 9 4 5 2 2" xfId="29615" xr:uid="{E982D190-435F-4EC3-9132-2A51917AB734}"/>
    <cellStyle name="Comma 9 4 5 2 3" xfId="28677" xr:uid="{D708DEA2-97AB-424A-A88C-9367E007FE35}"/>
    <cellStyle name="Comma 9 4 5 2 4" xfId="20687" xr:uid="{8EBE73FF-A559-468D-905D-809D62805242}"/>
    <cellStyle name="Comma 9 4 5 2 5" xfId="11739" xr:uid="{584EDD93-8AFD-4F5A-B33A-657CE73F4976}"/>
    <cellStyle name="Comma 9 4 5 3" xfId="13614" xr:uid="{0393458A-3072-4C05-A364-1DA7D56DCA3F}"/>
    <cellStyle name="Comma 9 4 5 3 2" xfId="23516" xr:uid="{C9940E74-9DED-4311-9785-AEC0C9D2BE3F}"/>
    <cellStyle name="Comma 9 4 5 4" xfId="25075" xr:uid="{BFA97C9E-1EA6-433D-876B-17E94A206F82}"/>
    <cellStyle name="Comma 9 4 5 5" xfId="17894" xr:uid="{0931FDD5-E675-41E1-90D2-6690CBC4E2EE}"/>
    <cellStyle name="Comma 9 4 6" xfId="4059" xr:uid="{07789538-557A-44F8-B47F-14C48DFD0DAB}"/>
    <cellStyle name="Comma 9 4 6 2" xfId="27988" xr:uid="{50D2203E-F5D8-403B-950D-2DEB44C419A5}"/>
    <cellStyle name="Comma 9 4 6 3" xfId="27026" xr:uid="{6367D8FF-B6AA-4F66-B584-F67248D65A45}"/>
    <cellStyle name="Comma 9 4 6 4" xfId="15746" xr:uid="{6EA1F585-12AE-4773-8F5D-AAC0BAB85671}"/>
    <cellStyle name="Comma 9 4 7" xfId="8736" xr:uid="{4CD5B736-D7EE-42DB-BB44-6A97A32504E6}"/>
    <cellStyle name="Comma 9 4 7 2" xfId="26877" xr:uid="{F2EF49D8-8288-4FCE-BAAF-AB419EE07CED}"/>
    <cellStyle name="Comma 9 4 7 3" xfId="28416" xr:uid="{CF7350DB-3245-44D4-9A78-E695F0B3BE16}"/>
    <cellStyle name="Comma 9 4 7 4" xfId="18497" xr:uid="{B557B328-D8FF-4C1C-8915-291681FE893B}"/>
    <cellStyle name="Comma 9 4 8" xfId="11932" xr:uid="{9182A8B2-198A-4AF8-B0D0-E5365297C458}"/>
    <cellStyle name="Comma 9 4 8 2" xfId="21290" xr:uid="{14F933EC-9E8B-49ED-A098-287DF2079BD4}"/>
    <cellStyle name="Comma 9 4 9" xfId="24702" xr:uid="{8A7E96AC-8A77-45C7-8B82-BCC61E085B5D}"/>
    <cellStyle name="Comma 9 5" xfId="1742" xr:uid="{00000000-0005-0000-0000-0000F6060000}"/>
    <cellStyle name="Comma 9 5 10" xfId="15134" xr:uid="{FF3B1D8F-6AE1-4EAA-BE71-1CD730A2556A}"/>
    <cellStyle name="Comma 9 5 2" xfId="1743" xr:uid="{00000000-0005-0000-0000-0000F7060000}"/>
    <cellStyle name="Comma 9 5 2 2" xfId="5580" xr:uid="{A6D256C8-5535-447D-ADEF-D38B0E9501AB}"/>
    <cellStyle name="Comma 9 5 2 2 2" xfId="7442" xr:uid="{15246D55-EF87-47FB-9D10-17007EBE3114}"/>
    <cellStyle name="Comma 9 5 2 3" xfId="26775" xr:uid="{2B5D8DF2-3E80-4917-8CE0-946370B56CC6}"/>
    <cellStyle name="Comma 9 5 3" xfId="1744" xr:uid="{00000000-0005-0000-0000-0000F8060000}"/>
    <cellStyle name="Comma 9 5 4" xfId="1745" xr:uid="{00000000-0005-0000-0000-0000F9060000}"/>
    <cellStyle name="Comma 9 5 5" xfId="5008" xr:uid="{F999E57F-ECB6-4BDF-B2BA-C6824684FE4A}"/>
    <cellStyle name="Comma 9 5 5 2" xfId="7441" xr:uid="{690DCEEA-502E-471C-9E2C-C70A7BE9FF33}"/>
    <cellStyle name="Comma 9 5 5 2 2" xfId="20975" xr:uid="{C9E828C5-137B-4113-A6E7-4BF359252380}"/>
    <cellStyle name="Comma 9 5 5 2 3" xfId="11811" xr:uid="{5B8FEAA8-2510-4401-AF87-56784BCAC45A}"/>
    <cellStyle name="Comma 9 5 5 3" xfId="13867" xr:uid="{3EECE835-4029-4A67-BEA6-5788E4F0281E}"/>
    <cellStyle name="Comma 9 5 5 3 2" xfId="23804" xr:uid="{D153F027-F81F-4E3E-8490-12D66565E1B0}"/>
    <cellStyle name="Comma 9 5 5 4" xfId="18182" xr:uid="{E78130FF-ACEF-4615-806D-FD7381D9D9D6}"/>
    <cellStyle name="Comma 9 5 6" xfId="4060" xr:uid="{99648F25-E1E6-4959-B03A-DEBC9B96ED72}"/>
    <cellStyle name="Comma 9 5 6 2" xfId="15747" xr:uid="{72E4D471-3C99-45AB-9013-D34D8BA78293}"/>
    <cellStyle name="Comma 9 5 7" xfId="9291" xr:uid="{3B3BBD3B-1BE4-4675-A066-E07A4D072C3B}"/>
    <cellStyle name="Comma 9 5 7 2" xfId="18498" xr:uid="{91BB5295-CD6E-486C-82F7-1F333F0F5541}"/>
    <cellStyle name="Comma 9 5 8" xfId="11933" xr:uid="{D0B49A0B-EBBE-490F-911A-8EB84223D38E}"/>
    <cellStyle name="Comma 9 5 8 2" xfId="21291" xr:uid="{DEEFC62A-EAF6-44B9-969A-FF9E734356E4}"/>
    <cellStyle name="Comma 9 5 9" xfId="26617" xr:uid="{6C699A45-3C4B-4F2C-AB60-0B0FA826442C}"/>
    <cellStyle name="Comma 9 6" xfId="1746" xr:uid="{00000000-0005-0000-0000-0000FA060000}"/>
    <cellStyle name="Comma 9 6 2" xfId="1747" xr:uid="{00000000-0005-0000-0000-0000FB060000}"/>
    <cellStyle name="Comma 9 6 2 2" xfId="4248" xr:uid="{1157D8F6-2E4D-4B17-B52E-F18B2D51C4FB}"/>
    <cellStyle name="Comma 9 6 2 2 2" xfId="7444" xr:uid="{9408BF46-69BD-4F69-940B-E2D212286787}"/>
    <cellStyle name="Comma 9 6 2 2 2 2" xfId="29152" xr:uid="{6A14D856-B256-4E8B-8D09-4A6CDE2FE159}"/>
    <cellStyle name="Comma 9 6 2 2 3" xfId="28827" xr:uid="{7344742C-4DE8-40D8-8AC0-88C0F5C6F088}"/>
    <cellStyle name="Comma 9 6 2 2 4" xfId="19778" xr:uid="{5D2F9471-6CD8-4BFF-99E9-16998143B9D6}"/>
    <cellStyle name="Comma 9 6 2 3" xfId="12872" xr:uid="{EAA15141-D80C-46DC-B3FF-669AE23504AC}"/>
    <cellStyle name="Comma 9 6 2 3 2" xfId="22607" xr:uid="{45678BCA-88DB-41FD-9220-EEA77318B6DB}"/>
    <cellStyle name="Comma 9 6 2 4" xfId="24995" xr:uid="{AE23E2FE-2333-407F-BE56-61F01B190B44}"/>
    <cellStyle name="Comma 9 6 2 5" xfId="17023" xr:uid="{CC6DA83E-BB80-41E9-A150-82882C0CDCD3}"/>
    <cellStyle name="Comma 9 6 3" xfId="1748" xr:uid="{00000000-0005-0000-0000-0000FC060000}"/>
    <cellStyle name="Comma 9 6 4" xfId="7443" xr:uid="{5D1EC4A1-0C78-48D2-B167-D7CA3636B099}"/>
    <cellStyle name="Comma 9 6 5" xfId="6821" xr:uid="{680DAF72-03FC-4581-98C6-BB6D97813DB7}"/>
    <cellStyle name="Comma 9 6 6" xfId="9617" xr:uid="{11993893-CAB9-43FC-AE99-EA03BF21A818}"/>
    <cellStyle name="Comma 9 7" xfId="1749" xr:uid="{00000000-0005-0000-0000-0000FD060000}"/>
    <cellStyle name="Comma 9 7 2" xfId="1750" xr:uid="{00000000-0005-0000-0000-0000FE060000}"/>
    <cellStyle name="Comma 9 7 2 2" xfId="4153" xr:uid="{475E1A35-54FD-45C4-A335-AF9C4530C538}"/>
    <cellStyle name="Comma 9 7 2 2 2" xfId="19386" xr:uid="{4F3CD23C-419F-4034-88EB-C9F495ABF503}"/>
    <cellStyle name="Comma 9 7 2 2 3" xfId="30295" xr:uid="{A20574FD-5BFA-4F2F-9A34-F34F8B288323}"/>
    <cellStyle name="Comma 9 7 2 3" xfId="12498" xr:uid="{062C1097-404A-49A4-85BC-BD43779DA3B5}"/>
    <cellStyle name="Comma 9 7 2 3 2" xfId="22215" xr:uid="{A9CE96D5-9085-432B-B360-013F926986A3}"/>
    <cellStyle name="Comma 9 7 2 4" xfId="28464" xr:uid="{17E51FB5-2C90-4F71-8817-803312288DCE}"/>
    <cellStyle name="Comma 9 7 2 5" xfId="27905" xr:uid="{D4F73E78-FE4C-491A-A927-D6938BD0F4CC}"/>
    <cellStyle name="Comma 9 7 2 6" xfId="16649" xr:uid="{6346CFBF-F6DA-4FAC-AE09-ED347258EA06}"/>
    <cellStyle name="Comma 9 7 3" xfId="1751" xr:uid="{00000000-0005-0000-0000-0000FF060000}"/>
    <cellStyle name="Comma 9 7 4" xfId="7445" xr:uid="{0E7B7DAA-38A6-4C0F-8E6F-69A85CC1A7CB}"/>
    <cellStyle name="Comma 9 7 5" xfId="26067" xr:uid="{31AB5371-44DF-4477-A505-74EF87B0806F}"/>
    <cellStyle name="Comma 9 7 6" xfId="14433" xr:uid="{0F08E558-C69F-45CA-990C-AEA152624FEF}"/>
    <cellStyle name="Comma 9 8" xfId="1752" xr:uid="{00000000-0005-0000-0000-000000070000}"/>
    <cellStyle name="Comma 9 8 2" xfId="1753" xr:uid="{00000000-0005-0000-0000-000001070000}"/>
    <cellStyle name="Comma 9 8 2 2" xfId="4091" xr:uid="{A3F43137-C80F-4C48-B692-EA6C57BD4CBE}"/>
    <cellStyle name="Comma 9 8 2 2 2" xfId="19106" xr:uid="{650E0041-092C-41AF-B23A-001E986DB9F8}"/>
    <cellStyle name="Comma 9 8 2 3" xfId="12332" xr:uid="{DA8CF252-AAE7-4ED3-93AD-2D3C1A4E78A0}"/>
    <cellStyle name="Comma 9 8 2 3 2" xfId="21911" xr:uid="{9387AFB7-B98C-4B9C-856A-C69C1E7BC85D}"/>
    <cellStyle name="Comma 9 8 2 4" xfId="28658" xr:uid="{5319FD52-360F-4088-9580-B3B45D5D40EB}"/>
    <cellStyle name="Comma 9 8 2 5" xfId="26974" xr:uid="{8E75340C-EF5A-4B06-9132-B20EB426CC3B}"/>
    <cellStyle name="Comma 9 8 2 6" xfId="16355" xr:uid="{A56D8768-7FDF-4503-8019-26249C2BEAFD}"/>
    <cellStyle name="Comma 9 8 3" xfId="1754" xr:uid="{00000000-0005-0000-0000-000002070000}"/>
    <cellStyle name="Comma 9 8 4" xfId="7446" xr:uid="{51C95D8F-AA6F-4602-97C1-016F346E4474}"/>
    <cellStyle name="Comma 9 9" xfId="1688" xr:uid="{00000000-0005-0000-0000-0000C0060000}"/>
    <cellStyle name="Comma 9 9 2" xfId="4467" xr:uid="{47CD8493-53DB-4A8D-B5F5-235D52111B8F}"/>
    <cellStyle name="Comma 9 9 2 2" xfId="20490" xr:uid="{E153CAF9-16A2-49A7-A838-B56030942BD3}"/>
    <cellStyle name="Comma 9 9 2 3" xfId="30290" xr:uid="{55993403-47E3-4A14-8CE7-C2D50DABD98F}"/>
    <cellStyle name="Comma 9 9 3" xfId="13466" xr:uid="{99DBE625-B73D-4DD6-A7FA-B59693F9A978}"/>
    <cellStyle name="Comma 9 9 3 2" xfId="23319" xr:uid="{C4731ABF-7FA9-4709-82B4-F0FA0DCCC0C3}"/>
    <cellStyle name="Comma 9 9 4" xfId="28769" xr:uid="{2A38482A-BBCA-4F2F-A144-571734D264B0}"/>
    <cellStyle name="Comma 9 9 5" xfId="29301" xr:uid="{AB85C37A-E27C-48B4-881B-750E3553EF10}"/>
    <cellStyle name="Comma 9 9 6" xfId="17697" xr:uid="{77E95F58-C805-4AFE-905B-AC5FA6C7F947}"/>
    <cellStyle name="Currency" xfId="378" builtinId="4"/>
    <cellStyle name="Currency 10" xfId="11934" xr:uid="{B7FBE485-2919-4DF5-A089-E8608F4AEA05}"/>
    <cellStyle name="Currency 10 2" xfId="21292" xr:uid="{BB27B166-61C3-4C9B-9651-3D91B53115E2}"/>
    <cellStyle name="Currency 2" xfId="379" xr:uid="{00000000-0005-0000-0000-00007A010000}"/>
    <cellStyle name="Currency 2 2" xfId="380" xr:uid="{00000000-0005-0000-0000-00007B010000}"/>
    <cellStyle name="Currency 2 2 2" xfId="1756" xr:uid="{00000000-0005-0000-0000-000004070000}"/>
    <cellStyle name="Currency 2 2 2 2" xfId="26603" xr:uid="{BD73981B-170C-4FCF-81D9-1950688310F6}"/>
    <cellStyle name="Currency 2 2 2 3" xfId="26795" xr:uid="{B66BCDE7-D32B-444F-8084-FC8360BE3E6F}"/>
    <cellStyle name="Currency 2 2 3" xfId="1757" xr:uid="{00000000-0005-0000-0000-000005070000}"/>
    <cellStyle name="Currency 2 2 4" xfId="1758" xr:uid="{00000000-0005-0000-0000-000006070000}"/>
    <cellStyle name="Currency 2 2 5" xfId="1755" xr:uid="{00000000-0005-0000-0000-000003070000}"/>
    <cellStyle name="Currency 2 3" xfId="381" xr:uid="{00000000-0005-0000-0000-00007C010000}"/>
    <cellStyle name="Currency 2 4" xfId="1759" xr:uid="{00000000-0005-0000-0000-000007070000}"/>
    <cellStyle name="Currency 2 4 10" xfId="27895" xr:uid="{4C456636-1C56-4C99-B7B0-97CF8754BCAA}"/>
    <cellStyle name="Currency 2 4 11" xfId="15748" xr:uid="{03CD6EF4-36BF-4153-9B94-CADE44DCFF95}"/>
    <cellStyle name="Currency 2 4 2" xfId="1760" xr:uid="{00000000-0005-0000-0000-000008070000}"/>
    <cellStyle name="Currency 2 4 2 2" xfId="1761" xr:uid="{00000000-0005-0000-0000-000009070000}"/>
    <cellStyle name="Currency 2 4 2 3" xfId="1762" xr:uid="{00000000-0005-0000-0000-00000A070000}"/>
    <cellStyle name="Currency 2 4 2 4" xfId="1763" xr:uid="{00000000-0005-0000-0000-00000B070000}"/>
    <cellStyle name="Currency 2 4 2 5" xfId="4062" xr:uid="{08F0E5A5-C1BD-40FE-BEF3-0B2B24B1B560}"/>
    <cellStyle name="Currency 2 4 2 5 2" xfId="18500" xr:uid="{0FFB2214-F7BA-4AF5-A340-23649243C396}"/>
    <cellStyle name="Currency 2 4 2 6" xfId="11936" xr:uid="{E48DB9A6-6ECE-48DA-804C-5C73F6396377}"/>
    <cellStyle name="Currency 2 4 2 6 2" xfId="21294" xr:uid="{7F33F473-F6C9-44A7-B9EB-414A6F98E3CE}"/>
    <cellStyle name="Currency 2 4 2 7" xfId="26296" xr:uid="{36FE433B-F3B8-4932-BF0E-6F708FDE4929}"/>
    <cellStyle name="Currency 2 4 2 8" xfId="15749" xr:uid="{8D61A1F1-5D6C-439B-83E1-9669A21C7521}"/>
    <cellStyle name="Currency 2 4 3" xfId="1764" xr:uid="{00000000-0005-0000-0000-00000C070000}"/>
    <cellStyle name="Currency 2 4 4" xfId="1765" xr:uid="{00000000-0005-0000-0000-00000D070000}"/>
    <cellStyle name="Currency 2 4 5" xfId="1766" xr:uid="{00000000-0005-0000-0000-00000E070000}"/>
    <cellStyle name="Currency 2 4 6" xfId="4061" xr:uid="{C0FBD94B-90E6-4645-BC0C-2AC6FA3F156B}"/>
    <cellStyle name="Currency 2 4 6 2" xfId="18499" xr:uid="{7C594F20-D715-4288-AF6B-739524F29CDC}"/>
    <cellStyle name="Currency 2 4 7" xfId="11935" xr:uid="{34540C01-48EF-43AB-91AE-1369C9AB5976}"/>
    <cellStyle name="Currency 2 4 7 2" xfId="21293" xr:uid="{30C922ED-CC01-4CF6-9E5D-8217ECBDE96F}"/>
    <cellStyle name="Currency 2 4 8" xfId="25817" xr:uid="{8EDBEC09-AD61-42EB-8142-5153BF47D81A}"/>
    <cellStyle name="Currency 2 4 9" xfId="24263" xr:uid="{32B0BFA0-7F81-4E4C-86E4-213B57CE69EB}"/>
    <cellStyle name="Currency 2 5" xfId="1767" xr:uid="{00000000-0005-0000-0000-00000F070000}"/>
    <cellStyle name="Currency 3" xfId="382" xr:uid="{00000000-0005-0000-0000-00007D010000}"/>
    <cellStyle name="Currency 3 10" xfId="5903" xr:uid="{D6136947-1D6B-4F08-8E19-9AC40F0C26DA}"/>
    <cellStyle name="Currency 3 11" xfId="8643" xr:uid="{E17CE2CD-C77B-4A79-8A7D-BE91E95694B4}"/>
    <cellStyle name="Currency 3 2" xfId="383" xr:uid="{00000000-0005-0000-0000-00007E010000}"/>
    <cellStyle name="Currency 3 2 2" xfId="1769" xr:uid="{00000000-0005-0000-0000-000011070000}"/>
    <cellStyle name="Currency 3 2 2 2" xfId="5582" xr:uid="{24D95E86-AECD-40B6-874B-45C32D9986ED}"/>
    <cellStyle name="Currency 3 2 2 2 2" xfId="7448" xr:uid="{8CD82A16-F5D8-452F-83F9-34C5D32FD1BD}"/>
    <cellStyle name="Currency 3 2 2 3" xfId="5430" xr:uid="{2DE25C64-00CA-422C-A331-B6454DB8B288}"/>
    <cellStyle name="Currency 3 2 2 3 2" xfId="30296" xr:uid="{17ED85D2-896E-4CDA-AA85-8C4D7C47F4F1}"/>
    <cellStyle name="Currency 3 2 2 4" xfId="9296" xr:uid="{ED3A4150-ABF6-4E7A-B496-A3BDB0F68C8A}"/>
    <cellStyle name="Currency 3 2 3" xfId="1770" xr:uid="{00000000-0005-0000-0000-000012070000}"/>
    <cellStyle name="Currency 3 2 3 2" xfId="5864" xr:uid="{F4C7981F-E52C-47B3-BD55-B5CFB131E487}"/>
    <cellStyle name="Currency 3 2 3 2 2" xfId="7449" xr:uid="{8377181A-0105-44B0-AE0F-1DE58D7215A4}"/>
    <cellStyle name="Currency 3 2 3 3" xfId="5444" xr:uid="{A745D4D2-FB05-4F6D-93E3-7E93876FDDE4}"/>
    <cellStyle name="Currency 3 2 3 3 2" xfId="30297" xr:uid="{0A683FB5-7602-4F68-9FBB-9BEBB7C7E8C4}"/>
    <cellStyle name="Currency 3 2 3 4" xfId="9759" xr:uid="{D83D219C-9900-4FC9-9A7B-84AE26FC989F}"/>
    <cellStyle name="Currency 3 2 4" xfId="1771" xr:uid="{00000000-0005-0000-0000-000013070000}"/>
    <cellStyle name="Currency 3 2 4 2" xfId="5392" xr:uid="{A24756DF-F5FA-4360-B83F-0144A27D6427}"/>
    <cellStyle name="Currency 3 2 4 2 2" xfId="7450" xr:uid="{D4D88D93-878D-42F4-B7EC-AFA51BCA87D6}"/>
    <cellStyle name="Currency 3 2 4 3" xfId="30298" xr:uid="{401FD6B2-F57B-4FFE-A51E-56DBC221D0E2}"/>
    <cellStyle name="Currency 3 2 5" xfId="1768" xr:uid="{00000000-0005-0000-0000-000010070000}"/>
    <cellStyle name="Currency 3 2 5 2" xfId="5473" xr:uid="{9956D573-D2BD-4AB0-8C1C-D8617601E427}"/>
    <cellStyle name="Currency 3 2 5 2 2" xfId="7447" xr:uid="{4E108276-B1C9-456E-BD2C-E6126ED2D25B}"/>
    <cellStyle name="Currency 3 2 6" xfId="7009" xr:uid="{F6825908-D1F0-4B62-BF39-B0FE6EE78B7C}"/>
    <cellStyle name="Currency 3 2 6 2" xfId="9807" xr:uid="{6027D7A2-6AA5-4266-93D9-CC40755FA822}"/>
    <cellStyle name="Currency 3 2 7" xfId="6035" xr:uid="{5D2DE099-056F-4502-B2FC-02E12B482995}"/>
    <cellStyle name="Currency 3 2 8" xfId="8811" xr:uid="{AF2A5BB9-C517-42D5-B039-3D5A63350EFF}"/>
    <cellStyle name="Currency 3 3" xfId="384" xr:uid="{00000000-0005-0000-0000-00007F010000}"/>
    <cellStyle name="Currency 3 3 2" xfId="30223" xr:uid="{18AA50DE-0FC0-441C-B470-AACE16656533}"/>
    <cellStyle name="Currency 3 3 2 2" xfId="30229" xr:uid="{AB782DB7-2E21-4876-B8F5-B0A56067FE56}"/>
    <cellStyle name="Currency 3 3 3" xfId="30224" xr:uid="{A2ABCF39-0F79-4945-85BD-81E2D33AB60F}"/>
    <cellStyle name="Currency 3 4" xfId="385" xr:uid="{00000000-0005-0000-0000-000080010000}"/>
    <cellStyle name="Currency 3 4 2" xfId="1772" xr:uid="{00000000-0005-0000-0000-000014070000}"/>
    <cellStyle name="Currency 3 4 2 2" xfId="5583" xr:uid="{C2E24382-4F0C-422B-B3EA-71DE09D940AF}"/>
    <cellStyle name="Currency 3 4 2 2 2" xfId="7451" xr:uid="{023AF793-A59C-40B8-9167-78F93DF369F2}"/>
    <cellStyle name="Currency 3 4 2 3" xfId="5431" xr:uid="{87851EB9-472D-4FB2-85B7-6F7F9BF61E76}"/>
    <cellStyle name="Currency 3 4 2 3 2" xfId="30299" xr:uid="{8D53761D-D2D5-45C4-9A73-17EDAD323C5C}"/>
    <cellStyle name="Currency 3 4 2 4" xfId="9297" xr:uid="{94C7633B-EF3A-45FB-8E1F-095EFAD02441}"/>
    <cellStyle name="Currency 3 4 3" xfId="5393" xr:uid="{887CC416-E04B-4BC9-8EF0-7E3719160348}"/>
    <cellStyle name="Currency 3 4 3 2" xfId="7010" xr:uid="{5E206204-E8FE-4AE3-9B2C-DC8EA96C67BD}"/>
    <cellStyle name="Currency 3 4 3 3" xfId="9808" xr:uid="{25017877-B9AD-40C6-B34F-4742B699D13C}"/>
    <cellStyle name="Currency 3 4 4" xfId="5474" xr:uid="{52777E6E-C756-4C15-9DB4-3E8BF43B9EA3}"/>
    <cellStyle name="Currency 3 4 5" xfId="6036" xr:uid="{F641D03F-DEFC-4683-A809-E437080A5920}"/>
    <cellStyle name="Currency 3 4 6" xfId="8812" xr:uid="{D2493EAF-12E9-49C9-90A5-AACAA9DAF1CC}"/>
    <cellStyle name="Currency 3 5" xfId="386" xr:uid="{00000000-0005-0000-0000-000081010000}"/>
    <cellStyle name="Currency 3 5 2" xfId="1773" xr:uid="{00000000-0005-0000-0000-000015070000}"/>
    <cellStyle name="Currency 3 5 2 2" xfId="5584" xr:uid="{CB0B93C6-BF1C-4D38-9157-B2084A2142FA}"/>
    <cellStyle name="Currency 3 5 2 2 2" xfId="7452" xr:uid="{AACD2343-20E8-497E-B889-C41B7C6BEEFE}"/>
    <cellStyle name="Currency 3 5 2 3" xfId="5432" xr:uid="{5EB7D89F-94A3-465C-A792-51BC89F7FF21}"/>
    <cellStyle name="Currency 3 5 2 3 2" xfId="30300" xr:uid="{7B40B084-2623-4ABC-A52F-4D13E37F95DD}"/>
    <cellStyle name="Currency 3 5 2 4" xfId="9298" xr:uid="{166DCABF-81FF-48B3-BBE2-7CCDAA0C7ACC}"/>
    <cellStyle name="Currency 3 5 3" xfId="5475" xr:uid="{6ECC9B61-357E-4091-A323-F510B34CEE6D}"/>
    <cellStyle name="Currency 3 5 3 2" xfId="7011" xr:uid="{0339D10F-0A05-4786-8E7B-8AAB5095A22B}"/>
    <cellStyle name="Currency 3 5 3 3" xfId="9809" xr:uid="{1AE5DF4B-61E8-448F-9A1D-299D3B54A389}"/>
    <cellStyle name="Currency 3 5 4" xfId="6037" xr:uid="{631E8051-12E2-4A08-8C4A-E70A33EAFFE1}"/>
    <cellStyle name="Currency 3 5 5" xfId="8813" xr:uid="{62B32188-D5AA-409D-9266-76269A192F52}"/>
    <cellStyle name="Currency 3 6" xfId="5391" xr:uid="{03AD497D-6B93-45B0-8DBD-3331379957B7}"/>
    <cellStyle name="Currency 3 7" xfId="5440" xr:uid="{5E315C7C-AD76-4025-942F-55F84CD30B44}"/>
    <cellStyle name="Currency 3 7 2" xfId="5727" xr:uid="{46588776-3133-410B-8A83-7DC3EA0DA527}"/>
    <cellStyle name="Currency 3 7 3" xfId="6796" xr:uid="{88D18E7D-AA88-48C9-806B-827E15E14FFD}"/>
    <cellStyle name="Currency 3 7 4" xfId="9592" xr:uid="{978F34CE-596F-4A96-B839-1AD48435D70F}"/>
    <cellStyle name="Currency 3 8" xfId="5377" xr:uid="{FF3DA24F-89AE-4E6E-ABE7-C8EACD3387C0}"/>
    <cellStyle name="Currency 3 8 2" xfId="30232" xr:uid="{E8D6097A-3FAF-4A24-B912-F0C5D97C251B}"/>
    <cellStyle name="Currency 3 9" xfId="5446" xr:uid="{A7C7DF5A-B23A-4699-9DC3-A7DFDD2EA606}"/>
    <cellStyle name="Currency 4" xfId="387" xr:uid="{00000000-0005-0000-0000-000082010000}"/>
    <cellStyle name="Currency 4 10" xfId="1775" xr:uid="{00000000-0005-0000-0000-000017070000}"/>
    <cellStyle name="Currency 4 10 10" xfId="14251" xr:uid="{FBBC0D9D-EB49-42C1-B0C5-5DBCE5E60AB5}"/>
    <cellStyle name="Currency 4 10 2" xfId="1776" xr:uid="{00000000-0005-0000-0000-000018070000}"/>
    <cellStyle name="Currency 4 10 2 2" xfId="1777" xr:uid="{00000000-0005-0000-0000-000019070000}"/>
    <cellStyle name="Currency 4 10 2 2 2" xfId="4333" xr:uid="{59D9C757-BF35-49D9-99CF-A057963AEAE3}"/>
    <cellStyle name="Currency 4 10 2 2 2 2" xfId="19945" xr:uid="{9ED800B0-08D7-4E2B-983C-0517785D34C6}"/>
    <cellStyle name="Currency 4 10 2 2 3" xfId="12961" xr:uid="{E19379D8-F336-4E73-BF15-2DC338D4C73B}"/>
    <cellStyle name="Currency 4 10 2 2 3 2" xfId="22774" xr:uid="{28DCE441-6BA6-4F27-B767-83DDEBDF27F0}"/>
    <cellStyle name="Currency 4 10 2 2 4" xfId="29289" xr:uid="{C9A260D2-0090-4710-8317-BAB14C0E1ECB}"/>
    <cellStyle name="Currency 4 10 2 2 5" xfId="28725" xr:uid="{E667A0F3-8813-4658-9194-F303D7360400}"/>
    <cellStyle name="Currency 4 10 2 2 6" xfId="17162" xr:uid="{1B3142CE-0AC9-44F0-9FFE-785C50404B02}"/>
    <cellStyle name="Currency 4 10 2 3" xfId="1778" xr:uid="{00000000-0005-0000-0000-00001A070000}"/>
    <cellStyle name="Currency 4 10 2 4" xfId="7454" xr:uid="{992E7940-BAC4-4428-AA0E-584DD5E18929}"/>
    <cellStyle name="Currency 4 10 2 5" xfId="26503" xr:uid="{51B1F536-BE9A-4CE8-8B76-AFAFBF936833}"/>
    <cellStyle name="Currency 4 10 2 6" xfId="15135" xr:uid="{CDF005E2-8F72-4DEC-BCCE-B54A96574E99}"/>
    <cellStyle name="Currency 4 10 3" xfId="1779" xr:uid="{00000000-0005-0000-0000-00001B070000}"/>
    <cellStyle name="Currency 4 10 3 2" xfId="25902" xr:uid="{6ECE5DEF-E59A-4E77-9D1D-4372C4C46706}"/>
    <cellStyle name="Currency 4 10 3 3" xfId="25722" xr:uid="{589F9872-28D4-4E31-999B-4C5D504A3A9B}"/>
    <cellStyle name="Currency 4 10 4" xfId="1780" xr:uid="{00000000-0005-0000-0000-00001C070000}"/>
    <cellStyle name="Currency 4 10 4 2" xfId="25503" xr:uid="{0A92B4D5-D7F0-4A00-B356-B0C1BCC593E5}"/>
    <cellStyle name="Currency 4 10 4 3" xfId="25052" xr:uid="{6F7F4AF0-40EF-4833-A4AD-1EC619659D78}"/>
    <cellStyle name="Currency 4 10 5" xfId="4722" xr:uid="{FE3F9E0C-C610-4D02-8647-0FA73BAD828E}"/>
    <cellStyle name="Currency 4 10 5 2" xfId="7453" xr:uid="{7C82C5E8-6095-4450-9A19-61B4EEEAC8EA}"/>
    <cellStyle name="Currency 4 10 5 2 2" xfId="20689" xr:uid="{CA008A19-5201-48C5-A933-CC07CE558285}"/>
    <cellStyle name="Currency 4 10 5 2 3" xfId="11741" xr:uid="{E95A9314-5666-433A-B1B9-2F1EDB30FD89}"/>
    <cellStyle name="Currency 4 10 5 3" xfId="13616" xr:uid="{C7D0BD5A-F08C-4808-8B6A-7CA36FECF47B}"/>
    <cellStyle name="Currency 4 10 5 3 2" xfId="23518" xr:uid="{1456778D-97AD-4586-A1B7-939665A9DB9B}"/>
    <cellStyle name="Currency 4 10 5 4" xfId="26962" xr:uid="{96B0E7CC-4F83-4E48-A91A-F57C8C2A031F}"/>
    <cellStyle name="Currency 4 10 5 5" xfId="28888" xr:uid="{22501013-BCBF-47F0-9F3B-1B04DD75D3E0}"/>
    <cellStyle name="Currency 4 10 5 6" xfId="17896" xr:uid="{2AE3F822-651E-4214-91EF-84C61A7BF1E6}"/>
    <cellStyle name="Currency 4 10 6" xfId="4063" xr:uid="{A0D5B1F4-A459-4982-9AA2-4E737ACBDDA2}"/>
    <cellStyle name="Currency 4 10 6 2" xfId="28755" xr:uid="{06D95E5D-9980-4260-9DFD-2D2D713C1BFC}"/>
    <cellStyle name="Currency 4 10 6 3" xfId="29088" xr:uid="{1769195F-4E67-48F2-83DF-C0788C4E5E14}"/>
    <cellStyle name="Currency 4 10 6 4" xfId="15751" xr:uid="{C505D658-CC8F-408E-8523-89CE5987E6FF}"/>
    <cellStyle name="Currency 4 10 7" xfId="8814" xr:uid="{274E892A-9422-42A6-B377-7B1763716364}"/>
    <cellStyle name="Currency 4 10 7 2" xfId="18502" xr:uid="{4E8E4888-18FE-4DEE-A157-B4B46D6C1646}"/>
    <cellStyle name="Currency 4 10 8" xfId="11937" xr:uid="{948541E9-9D2F-4C5D-90E7-3E4FB2B7A412}"/>
    <cellStyle name="Currency 4 10 8 2" xfId="21296" xr:uid="{45AEF83B-6313-431B-8A06-53A7602FA5BF}"/>
    <cellStyle name="Currency 4 10 9" xfId="25501" xr:uid="{73E735B3-BCD9-41EA-B1E4-CA8FCE7AF197}"/>
    <cellStyle name="Currency 4 11" xfId="1781" xr:uid="{00000000-0005-0000-0000-00001D070000}"/>
    <cellStyle name="Currency 4 11 2" xfId="1782" xr:uid="{00000000-0005-0000-0000-00001E070000}"/>
    <cellStyle name="Currency 4 11 2 2" xfId="5585" xr:uid="{4DFFD90E-4C4A-4FE1-B05D-0360DE02DE82}"/>
    <cellStyle name="Currency 4 11 2 2 2" xfId="7456" xr:uid="{96304F04-B650-416D-832E-E077B28722AD}"/>
    <cellStyle name="Currency 4 11 2 3" xfId="24170" xr:uid="{31C6CC5F-CE76-470C-A671-B9EDBB313645}"/>
    <cellStyle name="Currency 4 11 3" xfId="1783" xr:uid="{00000000-0005-0000-0000-00001F070000}"/>
    <cellStyle name="Currency 4 11 4" xfId="1784" xr:uid="{00000000-0005-0000-0000-000020070000}"/>
    <cellStyle name="Currency 4 11 5" xfId="4064" xr:uid="{D34B9C31-C6F4-464F-B0F0-346D1887DCC0}"/>
    <cellStyle name="Currency 4 11 5 2" xfId="7455" xr:uid="{7D766F72-0EF5-49E2-92D2-238FFE26FA86}"/>
    <cellStyle name="Currency 4 11 5 2 2" xfId="15752" xr:uid="{61E199F4-02D4-4342-898A-2BF715CAE40D}"/>
    <cellStyle name="Currency 4 11 6" xfId="6508" xr:uid="{80BA351D-D6E2-4E37-BD12-F5920026C534}"/>
    <cellStyle name="Currency 4 11 6 2" xfId="18503" xr:uid="{21B4B1F2-06C3-48F3-B802-46B8BDC65280}"/>
    <cellStyle name="Currency 4 11 7" xfId="9299" xr:uid="{CC5432F1-D728-4544-86AD-31DC9C318785}"/>
    <cellStyle name="Currency 4 11 7 2" xfId="21297" xr:uid="{E01AB2A8-213E-4E99-B525-86E5D7434569}"/>
    <cellStyle name="Currency 4 11 8" xfId="26240" xr:uid="{5BDEE262-8717-43BB-92C7-877F6F93E8E3}"/>
    <cellStyle name="Currency 4 11 9" xfId="14927" xr:uid="{383BFD9D-91CA-4F82-8BEF-A3FF96DBDFB6}"/>
    <cellStyle name="Currency 4 12" xfId="1785" xr:uid="{00000000-0005-0000-0000-000021070000}"/>
    <cellStyle name="Currency 4 12 2" xfId="1786" xr:uid="{00000000-0005-0000-0000-000022070000}"/>
    <cellStyle name="Currency 4 12 2 2" xfId="4145" xr:uid="{77646342-181D-4608-8004-36E4EE1FABF1}"/>
    <cellStyle name="Currency 4 12 2 2 2" xfId="7458" xr:uid="{5102A90B-E2A8-411B-918F-E508CD39CEBF}"/>
    <cellStyle name="Currency 4 12 2 2 2 2" xfId="19341" xr:uid="{9C41D8B3-74D6-42B0-ABFC-FEB28C433452}"/>
    <cellStyle name="Currency 4 12 2 3" xfId="12458" xr:uid="{82641812-2792-463B-87BA-DE7D04FC4EAC}"/>
    <cellStyle name="Currency 4 12 2 3 2" xfId="22170" xr:uid="{07E3A5BF-B9BA-4528-86C8-32C8F4308E44}"/>
    <cellStyle name="Currency 4 12 2 4" xfId="16609" xr:uid="{FDD032F5-9BCF-4383-9350-54A765FD0F91}"/>
    <cellStyle name="Currency 4 12 3" xfId="1787" xr:uid="{00000000-0005-0000-0000-000023070000}"/>
    <cellStyle name="Currency 4 12 4" xfId="7457" xr:uid="{A3C43917-295D-4537-8518-A0D53B21E448}"/>
    <cellStyle name="Currency 4 12 5" xfId="6812" xr:uid="{DFA43F80-6053-4ADD-9024-7EA2B7E7949F}"/>
    <cellStyle name="Currency 4 12 6" xfId="9608" xr:uid="{4F1A1528-460B-4EFC-82CF-ABA40935B74A}"/>
    <cellStyle name="Currency 4 13" xfId="1788" xr:uid="{00000000-0005-0000-0000-000024070000}"/>
    <cellStyle name="Currency 4 13 2" xfId="1789" xr:uid="{00000000-0005-0000-0000-000025070000}"/>
    <cellStyle name="Currency 4 13 2 2" xfId="4090" xr:uid="{7D50B249-C069-4C1F-AFCC-AB8145FEAE65}"/>
    <cellStyle name="Currency 4 13 2 2 2" xfId="19101" xr:uid="{E0FFC728-E60C-4D8D-9D6D-DBC16F39F869}"/>
    <cellStyle name="Currency 4 13 2 2 3" xfId="30302" xr:uid="{D2F76BFC-1502-4217-96DD-CE2C263589BE}"/>
    <cellStyle name="Currency 4 13 2 3" xfId="12329" xr:uid="{BC487996-52FC-498B-9B06-3813825EDD24}"/>
    <cellStyle name="Currency 4 13 2 3 2" xfId="21902" xr:uid="{FF2D9910-D997-4E6D-856C-D2670ECB031B}"/>
    <cellStyle name="Currency 4 13 2 4" xfId="28965" xr:uid="{BA332411-9F12-438B-820A-63DA8A2E4F65}"/>
    <cellStyle name="Currency 4 13 2 5" xfId="28154" xr:uid="{87AEEDA1-BB9C-43E8-940B-2F019F9385E8}"/>
    <cellStyle name="Currency 4 13 2 6" xfId="16346" xr:uid="{D8E50915-E867-4690-B401-9BC38590EB88}"/>
    <cellStyle name="Currency 4 13 3" xfId="1790" xr:uid="{00000000-0005-0000-0000-000026070000}"/>
    <cellStyle name="Currency 4 13 4" xfId="7459" xr:uid="{96ED0F01-7CD7-412B-98B5-14780C6759DC}"/>
    <cellStyle name="Currency 4 14" xfId="1791" xr:uid="{00000000-0005-0000-0000-000027070000}"/>
    <cellStyle name="Currency 4 14 2" xfId="5454" xr:uid="{3F250588-41E6-472E-B211-D22199B0F6C0}"/>
    <cellStyle name="Currency 4 14 2 2" xfId="7460" xr:uid="{89952581-7B68-413F-AFF5-91250B3CC8C1}"/>
    <cellStyle name="Currency 4 14 3" xfId="26808" xr:uid="{49ACC0A1-4494-434C-A887-62C927DC1B7F}"/>
    <cellStyle name="Currency 4 15" xfId="1774" xr:uid="{00000000-0005-0000-0000-000016070000}"/>
    <cellStyle name="Currency 4 15 2" xfId="4471" xr:uid="{214D27F5-FE33-417F-819C-E23D0BDF33F0}"/>
    <cellStyle name="Currency 4 15 2 2" xfId="20494" xr:uid="{1DCC6C94-72ED-456E-AC30-CB4503EDCD6F}"/>
    <cellStyle name="Currency 4 15 2 3" xfId="30301" xr:uid="{F4741AEF-FA58-4E51-B424-0BF271EA842D}"/>
    <cellStyle name="Currency 4 15 3" xfId="13470" xr:uid="{3260EF0D-9432-4458-9E04-C55C93E5EBFA}"/>
    <cellStyle name="Currency 4 15 3 2" xfId="23323" xr:uid="{092CA459-ACCA-4480-90AC-86AA98F35EF3}"/>
    <cellStyle name="Currency 4 15 4" xfId="28115" xr:uid="{FB2B9E1D-4EA2-4EF2-84F4-816D036D14B8}"/>
    <cellStyle name="Currency 4 15 5" xfId="27455" xr:uid="{4AFCA4B5-21B4-488B-A5F5-FC2C6F387584}"/>
    <cellStyle name="Currency 4 15 6" xfId="17701" xr:uid="{8F99C899-1318-4FA4-B869-55D027888BAF}"/>
    <cellStyle name="Currency 4 16" xfId="7012" xr:uid="{52A153FA-AE29-48F9-ADF0-EF8D514F98F8}"/>
    <cellStyle name="Currency 4 16 2" xfId="9810" xr:uid="{A62CB742-C1DD-4084-A5BE-E887AEC16042}"/>
    <cellStyle name="Currency 4 16 3" xfId="27724" xr:uid="{FC995663-47EB-403D-863F-2E9855EAA118}"/>
    <cellStyle name="Currency 4 16 4" xfId="15750" xr:uid="{632BBA23-585D-47B3-B010-AEC1713256A0}"/>
    <cellStyle name="Currency 4 17" xfId="5913" xr:uid="{2D522793-312F-44C4-BBF2-D60994856B9B}"/>
    <cellStyle name="Currency 4 17 2" xfId="18501" xr:uid="{431F5324-D431-4B2B-A06F-D6F27697D739}"/>
    <cellStyle name="Currency 4 18" xfId="8653" xr:uid="{71EAAB5B-724D-4358-90B1-DB19949E7805}"/>
    <cellStyle name="Currency 4 18 2" xfId="21295" xr:uid="{67B3108D-8690-44C6-B2F7-E32F1B5BA463}"/>
    <cellStyle name="Currency 4 19" xfId="24216" xr:uid="{ADB59B66-8EE6-4195-9DEF-18DA922AC8F2}"/>
    <cellStyle name="Currency 4 2" xfId="388" xr:uid="{00000000-0005-0000-0000-000083010000}"/>
    <cellStyle name="Currency 4 2 10" xfId="7013" xr:uid="{3FB50E2E-9373-4724-BF4F-404F524D171B}"/>
    <cellStyle name="Currency 4 2 10 2" xfId="9811" xr:uid="{B41937E2-EDE7-4B4E-90FF-803962D35CCF}"/>
    <cellStyle name="Currency 4 2 10 3" xfId="27790" xr:uid="{BF70A7BF-6930-4550-9F2D-3EA89B14AF7F}"/>
    <cellStyle name="Currency 4 2 10 4" xfId="15753" xr:uid="{E06609A6-BD90-4C36-8366-944D157AE517}"/>
    <cellStyle name="Currency 4 2 11" xfId="6038" xr:uid="{ACC68881-51CD-46BA-B0B2-246881907539}"/>
    <cellStyle name="Currency 4 2 11 2" xfId="18504" xr:uid="{D6543C8A-FCBD-4893-B55F-7EFB4597AD9D}"/>
    <cellStyle name="Currency 4 2 12" xfId="8815" xr:uid="{5267DDE9-B10C-4E45-AB93-E7C507714A3F}"/>
    <cellStyle name="Currency 4 2 12 2" xfId="21298" xr:uid="{57D6E6B0-291B-4B3C-885D-0490BC82F40F}"/>
    <cellStyle name="Currency 4 2 13" xfId="24636" xr:uid="{2F96B258-9DF9-4B42-B2A5-834EEDD857EE}"/>
    <cellStyle name="Currency 4 2 14" xfId="13989" xr:uid="{FA2A5983-8763-469A-964C-606479297147}"/>
    <cellStyle name="Currency 4 2 2" xfId="389" xr:uid="{00000000-0005-0000-0000-000084010000}"/>
    <cellStyle name="Currency 4 2 2 10" xfId="6039" xr:uid="{5ADD353C-4ACA-4AB4-894D-0133EE46169C}"/>
    <cellStyle name="Currency 4 2 2 10 2" xfId="18505" xr:uid="{845A98AE-3E59-49F8-B5F8-21A9F0E334DA}"/>
    <cellStyle name="Currency 4 2 2 11" xfId="8816" xr:uid="{72B216CF-B4DE-4C42-9767-0D261435EF02}"/>
    <cellStyle name="Currency 4 2 2 11 2" xfId="21299" xr:uid="{AFE66B4A-2931-42DA-946B-16E3EAB6E01A}"/>
    <cellStyle name="Currency 4 2 2 12" xfId="25985" xr:uid="{E9E28547-0399-41B5-B01E-D1EF8255358B}"/>
    <cellStyle name="Currency 4 2 2 13" xfId="14049" xr:uid="{CA3FC3C1-39A9-4560-BE25-EB0F6A0AA8A1}"/>
    <cellStyle name="Currency 4 2 2 2" xfId="390" xr:uid="{00000000-0005-0000-0000-000085010000}"/>
    <cellStyle name="Currency 4 2 2 2 10" xfId="8817" xr:uid="{D72BEC78-0841-4362-91CE-5AE8908D0F93}"/>
    <cellStyle name="Currency 4 2 2 2 10 2" xfId="21300" xr:uid="{00826439-D6D8-4F7E-B992-35242801DC9D}"/>
    <cellStyle name="Currency 4 2 2 2 11" xfId="25065" xr:uid="{63ED8D0E-EFD9-4F24-B6E6-E1D2C2C11D21}"/>
    <cellStyle name="Currency 4 2 2 2 12" xfId="14095" xr:uid="{DBDD0E32-9321-4C0A-B69C-532050E634C2}"/>
    <cellStyle name="Currency 4 2 2 2 2" xfId="1795" xr:uid="{00000000-0005-0000-0000-00002B070000}"/>
    <cellStyle name="Currency 4 2 2 2 2 2" xfId="1796" xr:uid="{00000000-0005-0000-0000-00002C070000}"/>
    <cellStyle name="Currency 4 2 2 2 2 2 2" xfId="4335" xr:uid="{72BFF1B3-A4C2-46DE-A311-5A731497BFA4}"/>
    <cellStyle name="Currency 4 2 2 2 2 2 2 2" xfId="7462" xr:uid="{8093A9D0-40BC-4F82-A913-D51E527F0EF5}"/>
    <cellStyle name="Currency 4 2 2 2 2 2 2 3" xfId="28985" xr:uid="{9090C6D4-9DEE-43A4-97C0-3C24DAE490D6}"/>
    <cellStyle name="Currency 4 2 2 2 2 2 2 4" xfId="17164" xr:uid="{12DEABAA-86B9-46B1-8CA2-DC6E90C7CED7}"/>
    <cellStyle name="Currency 4 2 2 2 2 2 3" xfId="11625" xr:uid="{8FCB6E91-4CF2-404D-9D60-3FB7CC4B2B5E}"/>
    <cellStyle name="Currency 4 2 2 2 2 2 3 2" xfId="19947" xr:uid="{4C6DF5AC-A685-4A53-BCB3-0BFC9956B4BC}"/>
    <cellStyle name="Currency 4 2 2 2 2 2 3 3" xfId="30305" xr:uid="{470C01A2-531C-48DC-813D-227E066E92EB}"/>
    <cellStyle name="Currency 4 2 2 2 2 2 4" xfId="12963" xr:uid="{56F97407-B20D-4F34-B4B9-688762AB65AA}"/>
    <cellStyle name="Currency 4 2 2 2 2 2 4 2" xfId="22776" xr:uid="{F71864B1-759D-49EE-B81F-A9B17B1C8543}"/>
    <cellStyle name="Currency 4 2 2 2 2 2 5" xfId="26385" xr:uid="{494CD7A7-BEE8-40E0-A589-3F80D5B26948}"/>
    <cellStyle name="Currency 4 2 2 2 2 2 6" xfId="28046" xr:uid="{8C2636BC-A363-43D4-A290-372C53A06839}"/>
    <cellStyle name="Currency 4 2 2 2 2 2 7" xfId="15137" xr:uid="{1DAAC75F-E0F6-4B15-B8C4-04BFD6266529}"/>
    <cellStyle name="Currency 4 2 2 2 2 3" xfId="1797" xr:uid="{00000000-0005-0000-0000-00002D070000}"/>
    <cellStyle name="Currency 4 2 2 2 2 3 2" xfId="4225" xr:uid="{540B8CE9-279D-4F28-A452-F917DA5E2A5E}"/>
    <cellStyle name="Currency 4 2 2 2 2 3 2 2" xfId="28728" xr:uid="{9E524C31-DBD6-4259-9346-6271E4DFB5A5}"/>
    <cellStyle name="Currency 4 2 2 2 2 3 2 3" xfId="28265" xr:uid="{492DD763-2243-4FA3-941D-71EC69F126AC}"/>
    <cellStyle name="Currency 4 2 2 2 2 3 2 4" xfId="19598" xr:uid="{8D67A431-376D-4D48-9A81-E79B7E502190}"/>
    <cellStyle name="Currency 4 2 2 2 2 3 3" xfId="12708" xr:uid="{985FE780-3A31-49BD-A3E2-712134A7E3DE}"/>
    <cellStyle name="Currency 4 2 2 2 2 3 3 2" xfId="22427" xr:uid="{15CB9A9B-0131-480B-9BBA-8B1F3B72B871}"/>
    <cellStyle name="Currency 4 2 2 2 2 3 4" xfId="25298" xr:uid="{1A89AC2C-DB48-44C1-8A69-60C90FC6487F}"/>
    <cellStyle name="Currency 4 2 2 2 2 3 5" xfId="16859" xr:uid="{42142D92-D849-4EC9-ABB7-1D2A459C28C7}"/>
    <cellStyle name="Currency 4 2 2 2 2 4" xfId="1798" xr:uid="{00000000-0005-0000-0000-00002E070000}"/>
    <cellStyle name="Currency 4 2 2 2 2 4 2" xfId="27523" xr:uid="{27AF05D4-8C4B-42DF-8B22-CAB35842E033}"/>
    <cellStyle name="Currency 4 2 2 2 2 4 3" xfId="27762" xr:uid="{9E2C9107-1C9B-4EAE-A185-43370AAD8992}"/>
    <cellStyle name="Currency 4 2 2 2 2 5" xfId="4858" xr:uid="{4667949B-5AAC-42FD-8C5A-FD3CC7AC9111}"/>
    <cellStyle name="Currency 4 2 2 2 2 5 2" xfId="7461" xr:uid="{030A8C09-9415-479B-80FB-FF0350A28749}"/>
    <cellStyle name="Currency 4 2 2 2 2 5 2 2" xfId="20825" xr:uid="{D4E08082-A75A-40E6-9D49-095658B85450}"/>
    <cellStyle name="Currency 4 2 2 2 2 5 2 3" xfId="11771" xr:uid="{195BE02C-88C3-4D8A-8DB6-1E0269F86D16}"/>
    <cellStyle name="Currency 4 2 2 2 2 5 3" xfId="13717" xr:uid="{64C3C4B8-BA53-4C79-9F05-F35D65A337B9}"/>
    <cellStyle name="Currency 4 2 2 2 2 5 3 2" xfId="23654" xr:uid="{235E5284-7E5A-4E57-A89D-2B425AB421AD}"/>
    <cellStyle name="Currency 4 2 2 2 2 5 4" xfId="28304" xr:uid="{BF8766C9-33DD-494E-97E6-DE24342CF5A8}"/>
    <cellStyle name="Currency 4 2 2 2 2 5 5" xfId="28376" xr:uid="{7EF3DE49-D43F-4FAF-A8EE-FEC40DB60D12}"/>
    <cellStyle name="Currency 4 2 2 2 2 5 6" xfId="18032" xr:uid="{5E4CBE32-AA47-4497-8343-C0719EAF8230}"/>
    <cellStyle name="Currency 4 2 2 2 2 6" xfId="5976" xr:uid="{C7B2C171-5A1E-4E50-B815-E38EFB00942D}"/>
    <cellStyle name="Currency 4 2 2 2 2 6 2" xfId="11494" xr:uid="{E65F5996-A806-40D5-B3AD-1BB4B674BBB9}"/>
    <cellStyle name="Currency 4 2 2 2 2 7" xfId="8743" xr:uid="{9A1B64DB-C51C-490E-B090-EA608D579408}"/>
    <cellStyle name="Currency 4 2 2 2 2 8" xfId="14669" xr:uid="{FC97D1EA-7BA5-4E61-99D6-D2832C2BFD44}"/>
    <cellStyle name="Currency 4 2 2 2 3" xfId="1799" xr:uid="{00000000-0005-0000-0000-00002F070000}"/>
    <cellStyle name="Currency 4 2 2 2 3 2" xfId="1800" xr:uid="{00000000-0005-0000-0000-000030070000}"/>
    <cellStyle name="Currency 4 2 2 2 3 2 2" xfId="4336" xr:uid="{06C45CA7-611C-4391-A1B0-FCD982AEC26A}"/>
    <cellStyle name="Currency 4 2 2 2 3 2 2 2" xfId="7464" xr:uid="{30C1B47F-6B6F-4EF8-A4B5-E6178D391969}"/>
    <cellStyle name="Currency 4 2 2 2 3 2 2 2 2" xfId="29441" xr:uid="{6B31A9F3-54EC-4DD9-B7C8-F7D2D7C51B36}"/>
    <cellStyle name="Currency 4 2 2 2 3 2 2 3" xfId="27736" xr:uid="{EFFA1AD0-ACD6-48FF-BBDC-4330C1DCE69B}"/>
    <cellStyle name="Currency 4 2 2 2 3 2 2 4" xfId="19948" xr:uid="{D8BF0576-9E2B-499D-A7AA-F90C06FF2582}"/>
    <cellStyle name="Currency 4 2 2 2 3 2 3" xfId="12964" xr:uid="{5E6DB6BD-EFF9-46C6-9B15-42662FB18108}"/>
    <cellStyle name="Currency 4 2 2 2 3 2 3 2" xfId="22777" xr:uid="{A5C6FF53-61AC-442B-B2F7-0D0D0E05F499}"/>
    <cellStyle name="Currency 4 2 2 2 3 2 4" xfId="26708" xr:uid="{82B68C63-861B-4143-A2C7-31B221C79C4F}"/>
    <cellStyle name="Currency 4 2 2 2 3 2 5" xfId="17165" xr:uid="{00D78A3C-275B-4AAA-929C-46DA455D41AC}"/>
    <cellStyle name="Currency 4 2 2 2 3 3" xfId="1801" xr:uid="{00000000-0005-0000-0000-000031070000}"/>
    <cellStyle name="Currency 4 2 2 2 3 4" xfId="5009" xr:uid="{531AB6F4-7160-4ED0-8D33-5D4695BE779B}"/>
    <cellStyle name="Currency 4 2 2 2 3 4 2" xfId="7463" xr:uid="{04AA24CA-006C-4749-BF78-31E53578ED08}"/>
    <cellStyle name="Currency 4 2 2 2 3 4 2 2" xfId="20976" xr:uid="{F51B1359-ED57-4A1C-BC44-58E1FEA26BCA}"/>
    <cellStyle name="Currency 4 2 2 2 3 4 2 3" xfId="11812" xr:uid="{7FB607B7-2794-4F03-A0B9-DD5CF0C4BA10}"/>
    <cellStyle name="Currency 4 2 2 2 3 4 3" xfId="13868" xr:uid="{466B165F-D3F1-4EC9-8113-5522324AE9D7}"/>
    <cellStyle name="Currency 4 2 2 2 3 4 3 2" xfId="23805" xr:uid="{7AFAB7D1-EA06-45A3-A991-B09E7944B444}"/>
    <cellStyle name="Currency 4 2 2 2 3 4 4" xfId="18183" xr:uid="{B873925C-3481-4A32-8BC0-E9DEF43D3AA5}"/>
    <cellStyle name="Currency 4 2 2 2 3 5" xfId="6510" xr:uid="{69A730BA-9B64-425A-9679-6EA655E9109F}"/>
    <cellStyle name="Currency 4 2 2 2 3 5 2" xfId="11495" xr:uid="{46AE03F0-5B08-4DC4-AEE6-87C7AD70D7FA}"/>
    <cellStyle name="Currency 4 2 2 2 3 6" xfId="9302" xr:uid="{368EB64B-0AF6-40EC-A314-4C0463C6DE8C}"/>
    <cellStyle name="Currency 4 2 2 2 3 7" xfId="15138" xr:uid="{092A755E-C219-4B23-93BE-E9328BF2E3D7}"/>
    <cellStyle name="Currency 4 2 2 2 4" xfId="1802" xr:uid="{00000000-0005-0000-0000-000032070000}"/>
    <cellStyle name="Currency 4 2 2 2 4 2" xfId="1803" xr:uid="{00000000-0005-0000-0000-000033070000}"/>
    <cellStyle name="Currency 4 2 2 2 4 2 2" xfId="4334" xr:uid="{83DA7658-12C9-4E52-9C98-25511B2C2BB0}"/>
    <cellStyle name="Currency 4 2 2 2 4 2 2 2" xfId="29440" xr:uid="{78B06B75-4B37-463C-BCD0-E9125B95643C}"/>
    <cellStyle name="Currency 4 2 2 2 4 2 2 3" xfId="27954" xr:uid="{05C4586C-1978-44D8-944C-BB25FF748E77}"/>
    <cellStyle name="Currency 4 2 2 2 4 2 2 4" xfId="19946" xr:uid="{ED1C9F2A-EF80-4156-B288-F8130E6C6483}"/>
    <cellStyle name="Currency 4 2 2 2 4 2 3" xfId="12962" xr:uid="{19056A3D-6E36-4ED1-939C-D02ED5A3A1B8}"/>
    <cellStyle name="Currency 4 2 2 2 4 2 3 2" xfId="22775" xr:uid="{1E6EF130-78B2-429A-B90B-0480338E003A}"/>
    <cellStyle name="Currency 4 2 2 2 4 2 4" xfId="28328" xr:uid="{6B0956AF-EF06-4AA7-8ED9-54C5C3A5C936}"/>
    <cellStyle name="Currency 4 2 2 2 4 2 5" xfId="17163" xr:uid="{CFF1136C-53CF-4DA6-8C9D-87241C8C537B}"/>
    <cellStyle name="Currency 4 2 2 2 4 3" xfId="1804" xr:uid="{00000000-0005-0000-0000-000034070000}"/>
    <cellStyle name="Currency 4 2 2 2 4 4" xfId="7465" xr:uid="{1F23A969-7853-4DB1-AFDB-D86FA0CF4F38}"/>
    <cellStyle name="Currency 4 2 2 2 4 5" xfId="25874" xr:uid="{108B9E1D-E68D-406F-B40F-BA75E1D1BFDA}"/>
    <cellStyle name="Currency 4 2 2 2 4 6" xfId="15136" xr:uid="{E692080D-DA1D-4600-BF3A-B82F13E81B68}"/>
    <cellStyle name="Currency 4 2 2 2 5" xfId="1805" xr:uid="{00000000-0005-0000-0000-000035070000}"/>
    <cellStyle name="Currency 4 2 2 2 5 2" xfId="4189" xr:uid="{0D826683-CA99-4E11-ACAF-B6C79CBDB514}"/>
    <cellStyle name="Currency 4 2 2 2 5 2 2" xfId="7466" xr:uid="{8216131A-59E5-4A67-B5CA-C0FCED51B805}"/>
    <cellStyle name="Currency 4 2 2 2 5 2 2 2" xfId="27256" xr:uid="{CB3172D5-D173-4540-92C0-F7264CCA9205}"/>
    <cellStyle name="Currency 4 2 2 2 5 2 3" xfId="28863" xr:uid="{478A1AEF-05A6-4292-BAFD-176B907EE901}"/>
    <cellStyle name="Currency 4 2 2 2 5 2 4" xfId="16818" xr:uid="{9DA08965-020E-4403-826F-65625633F299}"/>
    <cellStyle name="Currency 4 2 2 2 5 3" xfId="11567" xr:uid="{E51455C7-469C-498C-B3FD-1DD6CF1EA89E}"/>
    <cellStyle name="Currency 4 2 2 2 5 3 2" xfId="19555" xr:uid="{B2160C47-0064-4BFE-842C-E5C09C569055}"/>
    <cellStyle name="Currency 4 2 2 2 5 4" xfId="12667" xr:uid="{8D399BFE-0A0F-43CE-B72A-F878F6D48E99}"/>
    <cellStyle name="Currency 4 2 2 2 5 4 2" xfId="22384" xr:uid="{1D53D97D-198C-4BDC-B327-4866D00159FD}"/>
    <cellStyle name="Currency 4 2 2 2 5 5" xfId="24809" xr:uid="{7434A684-FE5B-4737-9B24-7266DDD6AFE4}"/>
    <cellStyle name="Currency 4 2 2 2 5 6" xfId="14610" xr:uid="{D97FDB2D-1170-469C-8462-A9DE70CBD85F}"/>
    <cellStyle name="Currency 4 2 2 2 6" xfId="1806" xr:uid="{00000000-0005-0000-0000-000036070000}"/>
    <cellStyle name="Currency 4 2 2 2 6 2" xfId="4133" xr:uid="{743AE4EF-F98D-455A-BD2F-05DFF32CD8AE}"/>
    <cellStyle name="Currency 4 2 2 2 6 2 2" xfId="19226" xr:uid="{3C678966-6A33-4CF2-94E0-0FC43DC0570F}"/>
    <cellStyle name="Currency 4 2 2 2 6 3" xfId="12390" xr:uid="{0765748F-8A15-4E63-BE97-218CBA814928}"/>
    <cellStyle name="Currency 4 2 2 2 6 3 2" xfId="22031" xr:uid="{23B8F5EA-12D9-4112-ABE6-1A0BF9DA4973}"/>
    <cellStyle name="Currency 4 2 2 2 6 4" xfId="24234" xr:uid="{12D38D56-091F-43B1-8373-031BB40136B3}"/>
    <cellStyle name="Currency 4 2 2 2 6 5" xfId="27689" xr:uid="{D5BCA204-8C50-4E44-9896-06EF49A66C0F}"/>
    <cellStyle name="Currency 4 2 2 2 6 6" xfId="16475" xr:uid="{CAA586E7-0981-449D-82C5-E746E3A6A6B1}"/>
    <cellStyle name="Currency 4 2 2 2 7" xfId="1794" xr:uid="{00000000-0005-0000-0000-00002A070000}"/>
    <cellStyle name="Currency 4 2 2 2 7 2" xfId="4420" xr:uid="{29EC3A1B-BF73-4BA9-B319-6C58D8FBE552}"/>
    <cellStyle name="Currency 4 2 2 2 7 2 2" xfId="20443" xr:uid="{A571D5D5-5645-4D4B-B5CE-4569191DFDB5}"/>
    <cellStyle name="Currency 4 2 2 2 7 3" xfId="13421" xr:uid="{012D4A00-A99E-4A84-A7F3-D324E09F9FA1}"/>
    <cellStyle name="Currency 4 2 2 2 7 3 2" xfId="23272" xr:uid="{BCC42AAB-E059-4B5A-A886-06B883332BB0}"/>
    <cellStyle name="Currency 4 2 2 2 7 4" xfId="27195" xr:uid="{61F77420-A041-4CFC-A979-40B128D9B942}"/>
    <cellStyle name="Currency 4 2 2 2 7 5" xfId="27259" xr:uid="{014F0106-599D-4CE6-9D46-D0E06A55C7F3}"/>
    <cellStyle name="Currency 4 2 2 2 7 6" xfId="17650" xr:uid="{534524A8-8855-46E6-88FC-7FFFBE854C52}"/>
    <cellStyle name="Currency 4 2 2 2 8" xfId="7015" xr:uid="{C0BE5289-8923-4522-9387-FE8EDD3A26A5}"/>
    <cellStyle name="Currency 4 2 2 2 8 2" xfId="9813" xr:uid="{C94D3C5C-95A9-407B-BC68-42F7A7277E5F}"/>
    <cellStyle name="Currency 4 2 2 2 9" xfId="6040" xr:uid="{C0C4C45F-D5DE-436A-8E14-EA1A75E68F2D}"/>
    <cellStyle name="Currency 4 2 2 2 9 2" xfId="18506" xr:uid="{90E382E8-12A5-43D3-AF5A-5EA02458F47A}"/>
    <cellStyle name="Currency 4 2 2 3" xfId="1807" xr:uid="{00000000-0005-0000-0000-000037070000}"/>
    <cellStyle name="Currency 4 2 2 3 10" xfId="14253" xr:uid="{6CDDE4CE-22D2-4D80-B266-FDC56F4620B2}"/>
    <cellStyle name="Currency 4 2 2 3 2" xfId="1808" xr:uid="{00000000-0005-0000-0000-000038070000}"/>
    <cellStyle name="Currency 4 2 2 3 2 2" xfId="1809" xr:uid="{00000000-0005-0000-0000-000039070000}"/>
    <cellStyle name="Currency 4 2 2 3 2 2 2" xfId="4337" xr:uid="{7659AB11-6DB2-43A7-BF53-A09846ED4927}"/>
    <cellStyle name="Currency 4 2 2 3 2 2 2 2" xfId="29442" xr:uid="{F31B5757-9D5B-46CB-9D1D-60BA0531C33E}"/>
    <cellStyle name="Currency 4 2 2 3 2 2 2 3" xfId="29251" xr:uid="{A2E75CB6-F385-4A49-B435-9CEB677B645C}"/>
    <cellStyle name="Currency 4 2 2 3 2 2 2 4" xfId="19949" xr:uid="{FC7F902E-67D0-4118-A983-40EA2E412577}"/>
    <cellStyle name="Currency 4 2 2 3 2 2 3" xfId="12965" xr:uid="{B5A41778-175F-4FE4-B9F2-D9D15C3937C1}"/>
    <cellStyle name="Currency 4 2 2 3 2 2 3 2" xfId="22778" xr:uid="{6CA7F560-54D0-46C3-9F91-4B73E0B5F6BF}"/>
    <cellStyle name="Currency 4 2 2 3 2 2 4" xfId="25428" xr:uid="{658203D9-3BD5-4677-9118-0348B86F2DEC}"/>
    <cellStyle name="Currency 4 2 2 3 2 2 5" xfId="17166" xr:uid="{EC9620D3-ADD9-42B5-B71E-7C03E28DFFED}"/>
    <cellStyle name="Currency 4 2 2 3 2 3" xfId="1810" xr:uid="{00000000-0005-0000-0000-00003A070000}"/>
    <cellStyle name="Currency 4 2 2 3 2 4" xfId="7468" xr:uid="{257EA6FA-486C-43F0-985F-EE39A7E57C27}"/>
    <cellStyle name="Currency 4 2 2 3 2 5" xfId="25613" xr:uid="{E5CB9B25-9A14-42D4-802F-8F8DB4B0DAD2}"/>
    <cellStyle name="Currency 4 2 2 3 2 6" xfId="15139" xr:uid="{0CE8BB16-14CB-413E-B9C7-37684E2AE1FA}"/>
    <cellStyle name="Currency 4 2 2 3 3" xfId="1811" xr:uid="{00000000-0005-0000-0000-00003B070000}"/>
    <cellStyle name="Currency 4 2 2 3 3 2" xfId="1812" xr:uid="{00000000-0005-0000-0000-00003C070000}"/>
    <cellStyle name="Currency 4 2 2 3 3 2 2" xfId="4224" xr:uid="{EF866949-9EF2-4EF9-85A0-F71DEFCC9927}"/>
    <cellStyle name="Currency 4 2 2 3 3 2 2 2" xfId="19597" xr:uid="{BF24BA34-3889-47E1-8157-2D187FEA714D}"/>
    <cellStyle name="Currency 4 2 2 3 3 2 3" xfId="12707" xr:uid="{A9751CFB-69F1-4C6E-8FFC-FD0ADDA19C64}"/>
    <cellStyle name="Currency 4 2 2 3 3 2 3 2" xfId="22426" xr:uid="{0579C740-E899-4282-97EF-46FEE6DB05B7}"/>
    <cellStyle name="Currency 4 2 2 3 3 2 4" xfId="16858" xr:uid="{7543B70B-8908-44E9-9CFC-78A15FA5D6F3}"/>
    <cellStyle name="Currency 4 2 2 3 3 3" xfId="1813" xr:uid="{00000000-0005-0000-0000-00003D070000}"/>
    <cellStyle name="Currency 4 2 2 3 3 4" xfId="11496" xr:uid="{B1719374-74BB-4931-8B4C-54CB54C3340C}"/>
    <cellStyle name="Currency 4 2 2 3 3 5" xfId="25855" xr:uid="{60790D3F-400D-4D6F-8609-41343E2A3622}"/>
    <cellStyle name="Currency 4 2 2 3 3 6" xfId="14668" xr:uid="{C379BF73-3808-4078-909C-FEB8FC8969B9}"/>
    <cellStyle name="Currency 4 2 2 3 4" xfId="1814" xr:uid="{00000000-0005-0000-0000-00003E070000}"/>
    <cellStyle name="Currency 4 2 2 3 4 2" xfId="5224" xr:uid="{C4CDBAA9-E37F-47AD-96A3-BA56FE1AA540}"/>
    <cellStyle name="Currency 4 2 2 3 4 2 2" xfId="11885" xr:uid="{92A15B91-8290-45B8-A547-C82D9902DF42}"/>
    <cellStyle name="Currency 4 2 2 3 4 2 2 2" xfId="21190" xr:uid="{BCD6BC5F-A617-4957-A516-9D29077C619B}"/>
    <cellStyle name="Currency 4 2 2 3 4 2 3" xfId="13940" xr:uid="{42164092-FE3A-4623-9739-68D9CBEF0045}"/>
    <cellStyle name="Currency 4 2 2 3 4 2 3 2" xfId="24019" xr:uid="{0FEAA313-8283-4866-8137-8F861441EAA1}"/>
    <cellStyle name="Currency 4 2 2 3 4 2 4" xfId="26938" xr:uid="{81B2768E-C1F0-492D-A02A-6A20ACC48498}"/>
    <cellStyle name="Currency 4 2 2 3 4 2 5" xfId="27403" xr:uid="{C3FB0A72-540F-4820-81BB-7EF52D4ECAF4}"/>
    <cellStyle name="Currency 4 2 2 3 4 2 6" xfId="18397" xr:uid="{8434AC0A-2C3C-4877-B675-EE8F2C1510DD}"/>
    <cellStyle name="Currency 4 2 2 3 4 3" xfId="26376" xr:uid="{00A132A1-6D39-4631-8CAF-62D0AEFFD4FD}"/>
    <cellStyle name="Currency 4 2 2 3 5" xfId="4724" xr:uid="{61C2B093-356F-4085-B01C-D9EB75ACC816}"/>
    <cellStyle name="Currency 4 2 2 3 5 2" xfId="7467" xr:uid="{28F93828-7EBE-46F3-BA1D-9B6DA1DE3611}"/>
    <cellStyle name="Currency 4 2 2 3 5 2 2" xfId="29618" xr:uid="{4AC2C622-25ED-40D0-93A9-2CCB9F707749}"/>
    <cellStyle name="Currency 4 2 2 3 5 2 3" xfId="28722" xr:uid="{043CBCD0-ED2B-4B76-9E53-5BB1DEA5A064}"/>
    <cellStyle name="Currency 4 2 2 3 5 2 4" xfId="20691" xr:uid="{BEB4FE9F-6001-44CB-B92E-96452C91F44B}"/>
    <cellStyle name="Currency 4 2 2 3 5 2 5" xfId="11743" xr:uid="{F3B04505-695D-4BE8-AD1C-14C891DBE20F}"/>
    <cellStyle name="Currency 4 2 2 3 5 3" xfId="13618" xr:uid="{6E6D5CBC-C9D8-4B78-9F9D-F7511D7B9909}"/>
    <cellStyle name="Currency 4 2 2 3 5 3 2" xfId="23520" xr:uid="{2E652CC2-4E88-48EE-ACF3-2E83678CF4EC}"/>
    <cellStyle name="Currency 4 2 2 3 5 4" xfId="27169" xr:uid="{D9B8D186-357B-48FB-9D8D-EC89D502D343}"/>
    <cellStyle name="Currency 4 2 2 3 5 5" xfId="17898" xr:uid="{FA26932B-945C-49F8-B42A-AE30A009BBA4}"/>
    <cellStyle name="Currency 4 2 2 3 6" xfId="4065" xr:uid="{D01B9E8D-335C-431D-AE78-D29DDE44345F}"/>
    <cellStyle name="Currency 4 2 2 3 6 2" xfId="26944" xr:uid="{C55BC61F-992D-4EC9-8DE6-6CEC74F5CCF0}"/>
    <cellStyle name="Currency 4 2 2 3 6 3" xfId="28370" xr:uid="{3AF1F77E-16BD-4A0A-A4A6-08990293ACC4}"/>
    <cellStyle name="Currency 4 2 2 3 6 4" xfId="15755" xr:uid="{77D27E7D-5F75-4B71-9BA3-7B5DF964019B}"/>
    <cellStyle name="Currency 4 2 2 3 7" xfId="8742" xr:uid="{A76382F6-782A-4B65-9C63-C809FACA97C1}"/>
    <cellStyle name="Currency 4 2 2 3 7 2" xfId="28295" xr:uid="{7A9999AE-0FAC-453B-B243-FD0EEEE2649C}"/>
    <cellStyle name="Currency 4 2 2 3 7 3" xfId="27938" xr:uid="{ABEE527C-39D8-4148-9F08-4B00E523719B}"/>
    <cellStyle name="Currency 4 2 2 3 7 4" xfId="18507" xr:uid="{8B2E93A2-9DF6-4313-9EBD-FC3CBB42C7B4}"/>
    <cellStyle name="Currency 4 2 2 3 8" xfId="11938" xr:uid="{F6A68B37-3D5D-4968-8743-2545F0A1B31D}"/>
    <cellStyle name="Currency 4 2 2 3 8 2" xfId="21301" xr:uid="{1ADC0507-2710-43C4-A054-9984D1A40E9D}"/>
    <cellStyle name="Currency 4 2 2 3 9" xfId="26324" xr:uid="{35EC29E2-7DCE-45BD-A44F-8B1D76B24762}"/>
    <cellStyle name="Currency 4 2 2 4" xfId="1815" xr:uid="{00000000-0005-0000-0000-00003F070000}"/>
    <cellStyle name="Currency 4 2 2 4 2" xfId="1816" xr:uid="{00000000-0005-0000-0000-000040070000}"/>
    <cellStyle name="Currency 4 2 2 4 2 2" xfId="4338" xr:uid="{A2C0EB13-D630-4A06-BF99-9F2EAD315149}"/>
    <cellStyle name="Currency 4 2 2 4 2 2 2" xfId="7470" xr:uid="{8682DE95-22AA-48E4-A42E-9C24BC591E10}"/>
    <cellStyle name="Currency 4 2 2 4 2 2 2 2" xfId="29443" xr:uid="{9E338CE4-D5AD-4EF8-969D-E402EA821318}"/>
    <cellStyle name="Currency 4 2 2 4 2 2 3" xfId="28428" xr:uid="{424B2D7F-12A5-4974-92EA-8D4D155BA1DC}"/>
    <cellStyle name="Currency 4 2 2 4 2 2 4" xfId="19950" xr:uid="{04D04013-54F7-4A8F-B6AF-80CDC77705A8}"/>
    <cellStyle name="Currency 4 2 2 4 2 3" xfId="12966" xr:uid="{09E566E8-51C2-4C82-A173-4CCB89306BBD}"/>
    <cellStyle name="Currency 4 2 2 4 2 3 2" xfId="22779" xr:uid="{93F4BE7B-F8B6-4C44-99BF-56E2E7FD74E0}"/>
    <cellStyle name="Currency 4 2 2 4 2 4" xfId="26752" xr:uid="{AA1F652E-BFA7-4497-AB1D-6A12648EBB5E}"/>
    <cellStyle name="Currency 4 2 2 4 2 5" xfId="17167" xr:uid="{9ABA1BCF-A833-4664-AC59-29A5A6B67B10}"/>
    <cellStyle name="Currency 4 2 2 4 3" xfId="1817" xr:uid="{00000000-0005-0000-0000-000041070000}"/>
    <cellStyle name="Currency 4 2 2 4 4" xfId="5010" xr:uid="{498F8BA2-59F5-4821-B8C8-DC7E02605863}"/>
    <cellStyle name="Currency 4 2 2 4 4 2" xfId="7469" xr:uid="{6DCAC5C8-AB2A-4CC6-A9A9-5A6045B80E04}"/>
    <cellStyle name="Currency 4 2 2 4 4 2 2" xfId="20977" xr:uid="{D6C42E9D-8F79-4E4B-9060-4EC48DAA46AB}"/>
    <cellStyle name="Currency 4 2 2 4 4 2 3" xfId="11813" xr:uid="{E8C262B2-B969-48C1-8970-48BE8CF727D8}"/>
    <cellStyle name="Currency 4 2 2 4 4 3" xfId="13869" xr:uid="{FE085155-883A-4B14-B246-4D41DACCD683}"/>
    <cellStyle name="Currency 4 2 2 4 4 3 2" xfId="23806" xr:uid="{851EDAB2-95E6-44F1-9EEC-3F816DEF9B5B}"/>
    <cellStyle name="Currency 4 2 2 4 4 4" xfId="27713" xr:uid="{6516AF29-DEDC-42F5-A2FF-5533EC408CDE}"/>
    <cellStyle name="Currency 4 2 2 4 4 5" xfId="27935" xr:uid="{5572B542-1DF4-4FF2-B329-F778AD1099C3}"/>
    <cellStyle name="Currency 4 2 2 4 4 6" xfId="18184" xr:uid="{B42C927E-14A8-4159-B219-3C11DA31C2AB}"/>
    <cellStyle name="Currency 4 2 2 4 5" xfId="6509" xr:uid="{3EF41FB0-8E76-46BB-9ACE-F185773DE184}"/>
    <cellStyle name="Currency 4 2 2 4 5 2" xfId="11497" xr:uid="{889D21BA-6166-4E41-9FEC-6324DE290DC5}"/>
    <cellStyle name="Currency 4 2 2 4 6" xfId="9301" xr:uid="{F752F486-77AD-4C73-8795-891BCF7C4CD4}"/>
    <cellStyle name="Currency 4 2 2 4 7" xfId="15140" xr:uid="{3A770DD7-7D7B-44AC-83F6-E49D78837720}"/>
    <cellStyle name="Currency 4 2 2 5" xfId="1818" xr:uid="{00000000-0005-0000-0000-000042070000}"/>
    <cellStyle name="Currency 4 2 2 5 2" xfId="1819" xr:uid="{00000000-0005-0000-0000-000043070000}"/>
    <cellStyle name="Currency 4 2 2 5 2 2" xfId="4251" xr:uid="{685289DA-43DE-4955-8B8A-3B715AFB01C1}"/>
    <cellStyle name="Currency 4 2 2 5 2 2 2" xfId="7472" xr:uid="{0455E489-C65C-4346-8CE2-CD6D755B168C}"/>
    <cellStyle name="Currency 4 2 2 5 2 2 2 2" xfId="29312" xr:uid="{0996C163-83A4-4619-851D-DD3A0CCA061B}"/>
    <cellStyle name="Currency 4 2 2 5 2 2 3" xfId="28409" xr:uid="{C6C1534E-4459-4340-AAB1-0A65C4876D82}"/>
    <cellStyle name="Currency 4 2 2 5 2 2 4" xfId="19781" xr:uid="{2DB6444D-2340-4668-87AD-EC9A87516372}"/>
    <cellStyle name="Currency 4 2 2 5 2 3" xfId="12875" xr:uid="{26CC8F4A-A968-4B19-AC18-389725E48DB4}"/>
    <cellStyle name="Currency 4 2 2 5 2 3 2" xfId="22610" xr:uid="{0540AFBA-DBE7-40D7-B4D1-65BB1A342F07}"/>
    <cellStyle name="Currency 4 2 2 5 2 4" xfId="29153" xr:uid="{15FC1FD5-A007-49B6-8CAA-7ED78854268F}"/>
    <cellStyle name="Currency 4 2 2 5 2 5" xfId="17026" xr:uid="{0193BAB9-5D44-4A33-92CE-71D40B479D0B}"/>
    <cellStyle name="Currency 4 2 2 5 3" xfId="1820" xr:uid="{00000000-0005-0000-0000-000044070000}"/>
    <cellStyle name="Currency 4 2 2 5 4" xfId="7471" xr:uid="{B76F9422-5A9C-47D0-884D-7319B03A0FB4}"/>
    <cellStyle name="Currency 4 2 2 5 5" xfId="6953" xr:uid="{22B9DB74-7FF9-46DB-B74C-CFA8F8BFFE19}"/>
    <cellStyle name="Currency 4 2 2 5 6" xfId="9749" xr:uid="{F381E3FF-51E3-40DD-8FCA-64AC64ECA883}"/>
    <cellStyle name="Currency 4 2 2 6" xfId="1821" xr:uid="{00000000-0005-0000-0000-000045070000}"/>
    <cellStyle name="Currency 4 2 2 6 2" xfId="1822" xr:uid="{00000000-0005-0000-0000-000046070000}"/>
    <cellStyle name="Currency 4 2 2 6 2 2" xfId="4169" xr:uid="{CA311FCE-CD2E-4C3B-B627-1B7F9BB30A84}"/>
    <cellStyle name="Currency 4 2 2 6 2 2 2" xfId="19460" xr:uid="{4F0A11BD-1BC8-4F0C-A5FF-D537B44BBC4C}"/>
    <cellStyle name="Currency 4 2 2 6 2 2 3" xfId="30306" xr:uid="{9FC964FA-119F-414B-93D4-4FF911CA9ADF}"/>
    <cellStyle name="Currency 4 2 2 6 2 3" xfId="12572" xr:uid="{A0CD6231-D4EE-4DD4-91A0-6FD01F54B2FC}"/>
    <cellStyle name="Currency 4 2 2 6 2 3 2" xfId="22289" xr:uid="{351D9810-C416-41D4-B33F-12A37F3ECA41}"/>
    <cellStyle name="Currency 4 2 2 6 2 4" xfId="28922" xr:uid="{1F11C95F-39AA-4140-8BD4-E9310B1ACA22}"/>
    <cellStyle name="Currency 4 2 2 6 2 5" xfId="26954" xr:uid="{1771B34E-8863-4995-BB66-3A0E3E5FD6FC}"/>
    <cellStyle name="Currency 4 2 2 6 2 6" xfId="16723" xr:uid="{C5E377CD-6BB7-47C1-A3A7-310AFF89ED7C}"/>
    <cellStyle name="Currency 4 2 2 6 3" xfId="1823" xr:uid="{00000000-0005-0000-0000-000047070000}"/>
    <cellStyle name="Currency 4 2 2 6 4" xfId="7473" xr:uid="{65DC36E3-7C11-4637-9BB7-205E68B21524}"/>
    <cellStyle name="Currency 4 2 2 6 5" xfId="26243" xr:uid="{C2D30F22-469E-4084-84DE-2B7A45850928}"/>
    <cellStyle name="Currency 4 2 2 6 6" xfId="14507" xr:uid="{AE1ECC35-9303-4624-A480-E16C2DD74EFE}"/>
    <cellStyle name="Currency 4 2 2 7" xfId="1824" xr:uid="{00000000-0005-0000-0000-000048070000}"/>
    <cellStyle name="Currency 4 2 2 7 2" xfId="4107" xr:uid="{F0BE3E77-01B1-47BF-B9F6-84013D445602}"/>
    <cellStyle name="Currency 4 2 2 7 2 2" xfId="7474" xr:uid="{6FD1614C-CBFA-403C-A4C5-53EB2A4B2F4A}"/>
    <cellStyle name="Currency 4 2 2 7 2 2 2" xfId="28258" xr:uid="{BBEB1FF3-ABAC-417F-8E17-FCA00BB3E454}"/>
    <cellStyle name="Currency 4 2 2 7 2 3" xfId="27989" xr:uid="{084C01F1-F8B5-494C-8502-32C84C2C42A2}"/>
    <cellStyle name="Currency 4 2 2 7 2 4" xfId="19180" xr:uid="{C307010F-88A5-4BFD-B3C9-F83122078288}"/>
    <cellStyle name="Currency 4 2 2 7 3" xfId="12357" xr:uid="{C2C1245F-7778-4C8E-8C72-A0C72AC0ACEE}"/>
    <cellStyle name="Currency 4 2 2 7 3 2" xfId="21985" xr:uid="{BF1B207A-CF73-4879-B8D8-0793C4B872FA}"/>
    <cellStyle name="Currency 4 2 2 7 4" xfId="26257" xr:uid="{2A189F69-E8EA-4BEC-9EB8-63467A4F80F3}"/>
    <cellStyle name="Currency 4 2 2 7 5" xfId="16429" xr:uid="{E0590619-BA44-436D-AB61-FA98ED625D1D}"/>
    <cellStyle name="Currency 4 2 2 8" xfId="1793" xr:uid="{00000000-0005-0000-0000-000029070000}"/>
    <cellStyle name="Currency 4 2 2 8 2" xfId="4473" xr:uid="{991FD8BD-9C71-4B69-9C8D-DA68CFD74B76}"/>
    <cellStyle name="Currency 4 2 2 8 2 2" xfId="20496" xr:uid="{8E2FBCD0-56DF-426E-819B-0E56343AF7F5}"/>
    <cellStyle name="Currency 4 2 2 8 2 3" xfId="30304" xr:uid="{FA929320-17D5-4591-9807-A264A90A6FCA}"/>
    <cellStyle name="Currency 4 2 2 8 3" xfId="13472" xr:uid="{FA0A7A58-3874-4D1F-B133-7FDFD206E6E1}"/>
    <cellStyle name="Currency 4 2 2 8 3 2" xfId="23325" xr:uid="{415DE818-58E7-43B9-8B00-97B3F7AF356F}"/>
    <cellStyle name="Currency 4 2 2 8 4" xfId="28534" xr:uid="{E42A4E81-0BDF-40F6-B5AB-A6E7FD364419}"/>
    <cellStyle name="Currency 4 2 2 8 5" xfId="27641" xr:uid="{2947648D-6B29-4C31-A451-8CE9623EE8CD}"/>
    <cellStyle name="Currency 4 2 2 8 6" xfId="17703" xr:uid="{9C4416E3-B7F2-4196-87BB-64EF0E20FAE6}"/>
    <cellStyle name="Currency 4 2 2 9" xfId="7014" xr:uid="{5FDE8024-37DA-4581-91CA-6612B97F12CA}"/>
    <cellStyle name="Currency 4 2 2 9 2" xfId="9812" xr:uid="{F9B1EB33-F807-4423-9A24-6F091F478B7D}"/>
    <cellStyle name="Currency 4 2 2 9 3" xfId="28162" xr:uid="{6A533E93-F6BA-4987-A2BE-2E67763CEA2D}"/>
    <cellStyle name="Currency 4 2 2 9 4" xfId="15754" xr:uid="{45B92B4F-CF23-4E47-82A7-4E3EB95E1E1B}"/>
    <cellStyle name="Currency 4 2 3" xfId="391" xr:uid="{00000000-0005-0000-0000-000086010000}"/>
    <cellStyle name="Currency 4 2 3 10" xfId="8818" xr:uid="{09077E22-F5AC-4534-8CD3-B00BA2592B8C}"/>
    <cellStyle name="Currency 4 2 3 10 2" xfId="21302" xr:uid="{B3CDAEEE-CBCE-45CE-AB3E-ABC33EF5D17C}"/>
    <cellStyle name="Currency 4 2 3 11" xfId="24608" xr:uid="{EF5FB745-F577-48D6-B927-2AAC9F3EE24A}"/>
    <cellStyle name="Currency 4 2 3 12" xfId="14094" xr:uid="{CB4F8B76-7C80-43DC-9BE5-ECB1A6CBBD33}"/>
    <cellStyle name="Currency 4 2 3 2" xfId="1826" xr:uid="{00000000-0005-0000-0000-00004A070000}"/>
    <cellStyle name="Currency 4 2 3 2 2" xfId="1827" xr:uid="{00000000-0005-0000-0000-00004B070000}"/>
    <cellStyle name="Currency 4 2 3 2 2 2" xfId="4340" xr:uid="{424B136C-6313-4C02-828F-80383CF5D184}"/>
    <cellStyle name="Currency 4 2 3 2 2 2 2" xfId="7476" xr:uid="{23E03B73-6398-4718-B29D-6676573667D9}"/>
    <cellStyle name="Currency 4 2 3 2 2 2 2 2" xfId="29208" xr:uid="{B8420B20-7617-4BAC-BBAF-9995CC6FA671}"/>
    <cellStyle name="Currency 4 2 3 2 2 2 2 3" xfId="26817" xr:uid="{11F95FC8-59C8-40A6-8A22-2801792A9F8E}"/>
    <cellStyle name="Currency 4 2 3 2 2 2 3" xfId="28605" xr:uid="{454709C1-0BF2-485F-B0F1-7AFFC8FF6C02}"/>
    <cellStyle name="Currency 4 2 3 2 2 2 4" xfId="17169" xr:uid="{C39FAA83-0A53-4E39-8CD5-D922B9BACE72}"/>
    <cellStyle name="Currency 4 2 3 2 2 3" xfId="11626" xr:uid="{D5EBC626-0949-4CAD-B274-C44048D64DB4}"/>
    <cellStyle name="Currency 4 2 3 2 2 3 2" xfId="19952" xr:uid="{5833CDD6-7B56-48E4-B90C-F449278D6FCC}"/>
    <cellStyle name="Currency 4 2 3 2 2 3 3" xfId="30307" xr:uid="{E779DAE2-64CE-4065-A59A-E25DBFBD2371}"/>
    <cellStyle name="Currency 4 2 3 2 2 4" xfId="12968" xr:uid="{B40BDFF2-1E72-4FCD-A7BA-0F7B8DCA1AC4}"/>
    <cellStyle name="Currency 4 2 3 2 2 4 2" xfId="22781" xr:uid="{7783D2CE-5FAD-4457-B7B8-80220C533401}"/>
    <cellStyle name="Currency 4 2 3 2 2 5" xfId="25461" xr:uid="{1281B672-5629-4C9D-B4B8-1E9B9867CBE6}"/>
    <cellStyle name="Currency 4 2 3 2 2 6" xfId="27186" xr:uid="{A2293C96-E7B3-4B4F-AA10-E0A0A4FC7CD0}"/>
    <cellStyle name="Currency 4 2 3 2 2 7" xfId="15142" xr:uid="{D1521F28-DC54-4AD9-A9F9-66A7D9EAF852}"/>
    <cellStyle name="Currency 4 2 3 2 3" xfId="1828" xr:uid="{00000000-0005-0000-0000-00004C070000}"/>
    <cellStyle name="Currency 4 2 3 2 3 2" xfId="4226" xr:uid="{FFA7B977-1118-46CC-BBE1-5A78FBC48E39}"/>
    <cellStyle name="Currency 4 2 3 2 3 2 2" xfId="28870" xr:uid="{47AF08B0-2B1D-49BD-879C-638EEB9DC1BE}"/>
    <cellStyle name="Currency 4 2 3 2 3 2 3" xfId="28453" xr:uid="{063444D1-8CF5-4E7E-A96C-2162AE61486E}"/>
    <cellStyle name="Currency 4 2 3 2 3 2 4" xfId="19599" xr:uid="{472292FF-F99A-48DC-AA8C-85A977A97557}"/>
    <cellStyle name="Currency 4 2 3 2 3 3" xfId="12709" xr:uid="{982CF235-B01E-4B69-9119-1EFECFD19D03}"/>
    <cellStyle name="Currency 4 2 3 2 3 3 2" xfId="22428" xr:uid="{3DF415D4-3B7B-4F9E-A350-13DC37C23A6C}"/>
    <cellStyle name="Currency 4 2 3 2 3 4" xfId="25334" xr:uid="{36175A5E-8DFA-46EF-B324-E117E4265A85}"/>
    <cellStyle name="Currency 4 2 3 2 3 5" xfId="16860" xr:uid="{BCDDBF81-5DD4-4FA2-996B-E3EA0FB13E2C}"/>
    <cellStyle name="Currency 4 2 3 2 4" xfId="1829" xr:uid="{00000000-0005-0000-0000-00004D070000}"/>
    <cellStyle name="Currency 4 2 3 2 4 2" xfId="29223" xr:uid="{7ED83BE1-22C9-470A-90F6-B74BED207D34}"/>
    <cellStyle name="Currency 4 2 3 2 4 3" xfId="27208" xr:uid="{BAB92C05-8491-44DC-A04E-33A318258E23}"/>
    <cellStyle name="Currency 4 2 3 2 5" xfId="4859" xr:uid="{F8A27F53-D008-4359-9104-42CAD5A809D0}"/>
    <cellStyle name="Currency 4 2 3 2 5 2" xfId="7475" xr:uid="{DC6AD7A6-453C-48D0-ABB0-0505EC6272CD}"/>
    <cellStyle name="Currency 4 2 3 2 5 2 2" xfId="20826" xr:uid="{D4CBFE7B-33B2-4B16-90B7-92C2299B4E9F}"/>
    <cellStyle name="Currency 4 2 3 2 5 2 3" xfId="11772" xr:uid="{AFC12024-9C02-4E92-9A5B-0789438761DA}"/>
    <cellStyle name="Currency 4 2 3 2 5 3" xfId="13718" xr:uid="{C25AA230-64A1-44F0-9682-9DA144321B7E}"/>
    <cellStyle name="Currency 4 2 3 2 5 3 2" xfId="23655" xr:uid="{A3AB8C67-AC69-475D-965D-392822D9906F}"/>
    <cellStyle name="Currency 4 2 3 2 5 4" xfId="29327" xr:uid="{A2B83473-5C2D-40DF-8A92-B0DF32EFFC18}"/>
    <cellStyle name="Currency 4 2 3 2 5 5" xfId="26935" xr:uid="{87DE5B51-8A28-4F9C-9041-1316FF8DD392}"/>
    <cellStyle name="Currency 4 2 3 2 5 6" xfId="18033" xr:uid="{E01111F7-9FC9-4943-A34B-F4C2669D3391}"/>
    <cellStyle name="Currency 4 2 3 2 6" xfId="5977" xr:uid="{6F230639-CB40-4539-A338-BB7E5A87696B}"/>
    <cellStyle name="Currency 4 2 3 2 6 2" xfId="11498" xr:uid="{2673F286-7AC9-4C69-81BB-F7E599E1E5E9}"/>
    <cellStyle name="Currency 4 2 3 2 7" xfId="8744" xr:uid="{A259A683-97AF-4F43-B8C1-E2B6DBA976FA}"/>
    <cellStyle name="Currency 4 2 3 2 8" xfId="14670" xr:uid="{E5EB3131-4763-4DEB-89D2-E005D50E3222}"/>
    <cellStyle name="Currency 4 2 3 3" xfId="1830" xr:uid="{00000000-0005-0000-0000-00004E070000}"/>
    <cellStyle name="Currency 4 2 3 3 2" xfId="1831" xr:uid="{00000000-0005-0000-0000-00004F070000}"/>
    <cellStyle name="Currency 4 2 3 3 2 2" xfId="4341" xr:uid="{5CC1B4BA-25A4-4D3B-903C-17194B9FE514}"/>
    <cellStyle name="Currency 4 2 3 3 2 2 2" xfId="7478" xr:uid="{4CCC7DA8-5902-4646-B0FA-C3BA4F4742DA}"/>
    <cellStyle name="Currency 4 2 3 3 2 2 2 2" xfId="29445" xr:uid="{A2B48495-1264-4138-BFAA-29C671023DF7}"/>
    <cellStyle name="Currency 4 2 3 3 2 2 3" xfId="29022" xr:uid="{EEBD75E6-CD55-46B5-8BCE-D54A32C0E7D0}"/>
    <cellStyle name="Currency 4 2 3 3 2 2 4" xfId="19953" xr:uid="{5A6F8731-63AD-4D29-AD12-C7C51AF263E4}"/>
    <cellStyle name="Currency 4 2 3 3 2 3" xfId="12969" xr:uid="{C4DFBFF8-EC07-419C-B79F-F7ABFDC90BDF}"/>
    <cellStyle name="Currency 4 2 3 3 2 3 2" xfId="22782" xr:uid="{B3C57D3A-B2F0-4A48-8F65-916C5D373EF8}"/>
    <cellStyle name="Currency 4 2 3 3 2 4" xfId="26616" xr:uid="{513889D0-0C20-4823-8D06-E73E2CEFE243}"/>
    <cellStyle name="Currency 4 2 3 3 2 5" xfId="17170" xr:uid="{BEB95804-BC38-4FD8-9434-5BEC16B82453}"/>
    <cellStyle name="Currency 4 2 3 3 3" xfId="1832" xr:uid="{00000000-0005-0000-0000-000050070000}"/>
    <cellStyle name="Currency 4 2 3 3 4" xfId="5011" xr:uid="{F3ECD9CB-5674-41AD-8E6F-FC3820C31A26}"/>
    <cellStyle name="Currency 4 2 3 3 4 2" xfId="7477" xr:uid="{573C3DC8-5D7D-4F63-AC12-71208DECBC83}"/>
    <cellStyle name="Currency 4 2 3 3 4 2 2" xfId="20978" xr:uid="{A1EFAA3F-D8D8-4755-BE67-1520A7057FDC}"/>
    <cellStyle name="Currency 4 2 3 3 4 2 3" xfId="11814" xr:uid="{303A3276-D319-41A6-ACFF-FD05AB51B941}"/>
    <cellStyle name="Currency 4 2 3 3 4 3" xfId="13870" xr:uid="{6323F4FB-8D2E-4E93-AB10-ED1169B69CF8}"/>
    <cellStyle name="Currency 4 2 3 3 4 3 2" xfId="23807" xr:uid="{0974575F-82DB-4299-9DF3-6F21ABD39B2E}"/>
    <cellStyle name="Currency 4 2 3 3 4 4" xfId="18185" xr:uid="{340D3108-E8B4-436B-89E7-6B7C008E4227}"/>
    <cellStyle name="Currency 4 2 3 3 5" xfId="6511" xr:uid="{8D546C54-75AA-4F83-A800-2C186D4FEBC6}"/>
    <cellStyle name="Currency 4 2 3 3 5 2" xfId="11499" xr:uid="{4238FB2F-BA2F-45ED-8A75-1AC8C588257A}"/>
    <cellStyle name="Currency 4 2 3 3 6" xfId="9303" xr:uid="{2E104D12-2C56-4FDA-9B94-6D2BF8D3C71F}"/>
    <cellStyle name="Currency 4 2 3 3 7" xfId="15143" xr:uid="{61F44CE6-1A89-402E-837D-5142354A6C7E}"/>
    <cellStyle name="Currency 4 2 3 4" xfId="1833" xr:uid="{00000000-0005-0000-0000-000051070000}"/>
    <cellStyle name="Currency 4 2 3 4 2" xfId="1834" xr:uid="{00000000-0005-0000-0000-000052070000}"/>
    <cellStyle name="Currency 4 2 3 4 2 2" xfId="4339" xr:uid="{7FB343F1-CC0E-4921-93FC-B79D496C095E}"/>
    <cellStyle name="Currency 4 2 3 4 2 2 2" xfId="29444" xr:uid="{253707DE-35F3-4B8A-ADD4-DB1C52A0250D}"/>
    <cellStyle name="Currency 4 2 3 4 2 2 3" xfId="28163" xr:uid="{D5A1B778-E4CD-460A-8F88-A1F83F7E5DBA}"/>
    <cellStyle name="Currency 4 2 3 4 2 2 4" xfId="19951" xr:uid="{703F5F67-A17B-42EC-ADC1-25971E9824DD}"/>
    <cellStyle name="Currency 4 2 3 4 2 3" xfId="12967" xr:uid="{0B1203E1-CC15-4AFC-886E-F6E6E2527E02}"/>
    <cellStyle name="Currency 4 2 3 4 2 3 2" xfId="22780" xr:uid="{805BF75C-1EA9-4F42-8BE2-A71EFD8F0951}"/>
    <cellStyle name="Currency 4 2 3 4 2 4" xfId="25251" xr:uid="{572C985F-D519-4A10-BB96-CB8375F0FDDC}"/>
    <cellStyle name="Currency 4 2 3 4 2 5" xfId="17168" xr:uid="{F2525CEC-06A4-4457-8310-5C6F74E9681B}"/>
    <cellStyle name="Currency 4 2 3 4 3" xfId="1835" xr:uid="{00000000-0005-0000-0000-000053070000}"/>
    <cellStyle name="Currency 4 2 3 4 4" xfId="7479" xr:uid="{3CBFF370-BBFE-4911-AB74-17F4B4EFE61D}"/>
    <cellStyle name="Currency 4 2 3 4 5" xfId="24045" xr:uid="{D862ADBF-887A-466E-9506-8F78D12C61A6}"/>
    <cellStyle name="Currency 4 2 3 4 6" xfId="15141" xr:uid="{51124101-353A-4E2E-B3A2-FC432FD84708}"/>
    <cellStyle name="Currency 4 2 3 5" xfId="1836" xr:uid="{00000000-0005-0000-0000-000054070000}"/>
    <cellStyle name="Currency 4 2 3 5 2" xfId="4178" xr:uid="{6E142265-3874-4AE8-8E28-E7A1C5FCE27A}"/>
    <cellStyle name="Currency 4 2 3 5 2 2" xfId="7480" xr:uid="{E77F7B2A-4F2D-4B19-AD5C-0CDB96841A3E}"/>
    <cellStyle name="Currency 4 2 3 5 2 2 2" xfId="28719" xr:uid="{84BC1545-7D43-4E4D-A1F1-A744A4C9B204}"/>
    <cellStyle name="Currency 4 2 3 5 2 3" xfId="29047" xr:uid="{9474840B-3BB8-43C4-81C7-532D7018DA1A}"/>
    <cellStyle name="Currency 4 2 3 5 2 4" xfId="16766" xr:uid="{CDF2D564-2E00-456C-9014-574EF47623D0}"/>
    <cellStyle name="Currency 4 2 3 5 3" xfId="11537" xr:uid="{6D8B32A7-4E12-4D2E-A1D6-FC2C777D1C1F}"/>
    <cellStyle name="Currency 4 2 3 5 3 2" xfId="19503" xr:uid="{C480E8B5-3014-494B-AFCB-9C551EF05832}"/>
    <cellStyle name="Currency 4 2 3 5 4" xfId="12615" xr:uid="{951B84D4-2521-43CC-AF7C-35AACA7C78A8}"/>
    <cellStyle name="Currency 4 2 3 5 4 2" xfId="22332" xr:uid="{682C2795-4A13-41B1-89BA-918DD78D8E8A}"/>
    <cellStyle name="Currency 4 2 3 5 5" xfId="24942" xr:uid="{CACA91D0-023E-4C7F-8C24-F4C398060211}"/>
    <cellStyle name="Currency 4 2 3 5 6" xfId="14550" xr:uid="{66CD27C8-82C2-41F0-AF03-AA23421CD803}"/>
    <cellStyle name="Currency 4 2 3 6" xfId="1837" xr:uid="{00000000-0005-0000-0000-000055070000}"/>
    <cellStyle name="Currency 4 2 3 6 2" xfId="4132" xr:uid="{9A55768C-5448-483D-9221-5C2E6823DF1D}"/>
    <cellStyle name="Currency 4 2 3 6 2 2" xfId="19225" xr:uid="{06D5A7AC-C297-4EE7-A947-3B65F2E0094D}"/>
    <cellStyle name="Currency 4 2 3 6 3" xfId="12389" xr:uid="{2071AFD7-FEDC-4C8D-9146-B84168024777}"/>
    <cellStyle name="Currency 4 2 3 6 3 2" xfId="22030" xr:uid="{13AA0CAE-522E-403D-8E95-0BA4517FD6F2}"/>
    <cellStyle name="Currency 4 2 3 6 4" xfId="25683" xr:uid="{3BBDB0CE-FA09-43F4-B7C3-2C55E2FFEAD9}"/>
    <cellStyle name="Currency 4 2 3 6 5" xfId="27164" xr:uid="{846CF20D-6015-4556-9353-10FFE9BECC8E}"/>
    <cellStyle name="Currency 4 2 3 6 6" xfId="16474" xr:uid="{320093D7-FAEE-46D9-9913-4BFDEB554811}"/>
    <cellStyle name="Currency 4 2 3 7" xfId="1825" xr:uid="{00000000-0005-0000-0000-000049070000}"/>
    <cellStyle name="Currency 4 2 3 7 2" xfId="4419" xr:uid="{3F708FA5-6790-4A27-B493-7B205914C816}"/>
    <cellStyle name="Currency 4 2 3 7 2 2" xfId="20442" xr:uid="{F4017FBA-422D-4983-8F21-B4905BCFE104}"/>
    <cellStyle name="Currency 4 2 3 7 3" xfId="13420" xr:uid="{506CD013-8065-47B9-B9E0-628196B20B21}"/>
    <cellStyle name="Currency 4 2 3 7 3 2" xfId="23271" xr:uid="{125C32E8-671C-46EA-A2C9-5CA09CDB1E91}"/>
    <cellStyle name="Currency 4 2 3 7 4" xfId="28013" xr:uid="{320D4F16-9316-4FDC-9624-A2D2130D7C80}"/>
    <cellStyle name="Currency 4 2 3 7 5" xfId="28113" xr:uid="{79B490C0-BF1E-43A6-92C2-4169FA11E0A8}"/>
    <cellStyle name="Currency 4 2 3 7 6" xfId="17649" xr:uid="{46C083E4-53FD-419E-AD7E-DC59729F9AAB}"/>
    <cellStyle name="Currency 4 2 3 8" xfId="7016" xr:uid="{A8A6FF9E-CBEF-4BDB-8145-72F04D17C03B}"/>
    <cellStyle name="Currency 4 2 3 8 2" xfId="9814" xr:uid="{1AC28E08-3B71-43DF-AE9E-1197B82EB872}"/>
    <cellStyle name="Currency 4 2 3 9" xfId="6041" xr:uid="{E7770468-364E-4713-B39F-A97F2A40FDF8}"/>
    <cellStyle name="Currency 4 2 3 9 2" xfId="18508" xr:uid="{E6385E20-85D1-4DB4-B8BF-13A29C04799E}"/>
    <cellStyle name="Currency 4 2 4" xfId="1838" xr:uid="{00000000-0005-0000-0000-000056070000}"/>
    <cellStyle name="Currency 4 2 4 10" xfId="14252" xr:uid="{3F99FD9F-9A5E-4F33-9079-386444AD39D5}"/>
    <cellStyle name="Currency 4 2 4 2" xfId="1839" xr:uid="{00000000-0005-0000-0000-000057070000}"/>
    <cellStyle name="Currency 4 2 4 2 2" xfId="1840" xr:uid="{00000000-0005-0000-0000-000058070000}"/>
    <cellStyle name="Currency 4 2 4 2 2 2" xfId="4342" xr:uid="{50C55483-A814-40A6-8ECC-41E5AE5FEFBA}"/>
    <cellStyle name="Currency 4 2 4 2 2 2 2" xfId="29446" xr:uid="{C64DC8A1-FCD4-4485-9F10-FE86AB915279}"/>
    <cellStyle name="Currency 4 2 4 2 2 2 3" xfId="27380" xr:uid="{D6B4FC7C-F34E-4F88-AFB4-D0DAAFDA1213}"/>
    <cellStyle name="Currency 4 2 4 2 2 2 4" xfId="19954" xr:uid="{B952C4C8-CC1B-4B07-A780-A542316BD2F6}"/>
    <cellStyle name="Currency 4 2 4 2 2 3" xfId="12970" xr:uid="{D25A9297-B171-453F-A002-6B6E65523DF1}"/>
    <cellStyle name="Currency 4 2 4 2 2 3 2" xfId="22783" xr:uid="{4728150E-8732-437B-8B5E-B12ADCEC5E58}"/>
    <cellStyle name="Currency 4 2 4 2 2 4" xfId="26605" xr:uid="{88EB4452-AFB5-4203-AEF9-7194C0ABFC9D}"/>
    <cellStyle name="Currency 4 2 4 2 2 5" xfId="17171" xr:uid="{3D9CA9E9-5C54-41BD-A8F8-84933EA2B217}"/>
    <cellStyle name="Currency 4 2 4 2 3" xfId="1841" xr:uid="{00000000-0005-0000-0000-000059070000}"/>
    <cellStyle name="Currency 4 2 4 2 4" xfId="7482" xr:uid="{627A86E4-BDC7-4A25-9C3F-BA2F191EF3DC}"/>
    <cellStyle name="Currency 4 2 4 2 5" xfId="25301" xr:uid="{25B5E270-7865-4CDC-86BA-1B1670F59657}"/>
    <cellStyle name="Currency 4 2 4 2 6" xfId="15144" xr:uid="{BBAC927E-A5F9-4DA2-A3A0-84B4F8A83560}"/>
    <cellStyle name="Currency 4 2 4 3" xfId="1842" xr:uid="{00000000-0005-0000-0000-00005A070000}"/>
    <cellStyle name="Currency 4 2 4 3 2" xfId="1843" xr:uid="{00000000-0005-0000-0000-00005B070000}"/>
    <cellStyle name="Currency 4 2 4 3 2 2" xfId="4223" xr:uid="{02FFE927-4AFB-4637-8028-BEF6019AA215}"/>
    <cellStyle name="Currency 4 2 4 3 2 2 2" xfId="19596" xr:uid="{991E384E-E737-434F-B804-477EFB97371B}"/>
    <cellStyle name="Currency 4 2 4 3 2 3" xfId="12706" xr:uid="{E5033D84-25A4-46CB-8AEA-9E79FB989716}"/>
    <cellStyle name="Currency 4 2 4 3 2 3 2" xfId="22425" xr:uid="{D221D171-50FB-471F-B022-5C6E83ED3A22}"/>
    <cellStyle name="Currency 4 2 4 3 2 4" xfId="16857" xr:uid="{F8B6355E-C311-495B-B009-72E441308369}"/>
    <cellStyle name="Currency 4 2 4 3 3" xfId="1844" xr:uid="{00000000-0005-0000-0000-00005C070000}"/>
    <cellStyle name="Currency 4 2 4 3 4" xfId="11500" xr:uid="{B741B569-91EC-4911-9D4B-DBB73109DE6D}"/>
    <cellStyle name="Currency 4 2 4 3 5" xfId="26439" xr:uid="{3538DC2E-E43E-4934-A5D3-356CC0EFC8EA}"/>
    <cellStyle name="Currency 4 2 4 3 6" xfId="14667" xr:uid="{07A3192E-BF98-4626-A4E0-DBBD90CEFE48}"/>
    <cellStyle name="Currency 4 2 4 4" xfId="1845" xr:uid="{00000000-0005-0000-0000-00005D070000}"/>
    <cellStyle name="Currency 4 2 4 4 2" xfId="5231" xr:uid="{06852287-3678-4A68-AFF5-4D6C60FEE049}"/>
    <cellStyle name="Currency 4 2 4 4 2 2" xfId="11890" xr:uid="{0F34D11E-59CC-4471-B5E3-A1CD31C054A3}"/>
    <cellStyle name="Currency 4 2 4 4 2 2 2" xfId="21195" xr:uid="{FB2D6B05-5470-422A-8B8E-685BAD4CBCA9}"/>
    <cellStyle name="Currency 4 2 4 4 2 3" xfId="13945" xr:uid="{1550F0A2-2318-4D0B-B404-BAF2EB6C4683}"/>
    <cellStyle name="Currency 4 2 4 4 2 3 2" xfId="24024" xr:uid="{84499E80-2168-45E1-A06B-439D0A9C618E}"/>
    <cellStyle name="Currency 4 2 4 4 2 4" xfId="28230" xr:uid="{7EABEF92-28CF-46E8-8452-9C70FF711448}"/>
    <cellStyle name="Currency 4 2 4 4 2 5" xfId="27226" xr:uid="{A6714AA4-08EC-4BCC-A9BE-E4901365578E}"/>
    <cellStyle name="Currency 4 2 4 4 2 6" xfId="18402" xr:uid="{C93B43E1-0FAA-4312-9DC5-831AEF6F7ACF}"/>
    <cellStyle name="Currency 4 2 4 4 3" xfId="24092" xr:uid="{52BF2AA0-BC57-4A2A-8F28-3BD5FC4343D8}"/>
    <cellStyle name="Currency 4 2 4 5" xfId="4723" xr:uid="{EF4E3A9B-F2E5-4A7E-B12A-CB584C3F1B81}"/>
    <cellStyle name="Currency 4 2 4 5 2" xfId="7481" xr:uid="{08588E3D-4921-4C19-86C8-92DBF03500DC}"/>
    <cellStyle name="Currency 4 2 4 5 2 2" xfId="29617" xr:uid="{7768AB7A-B2AC-47D1-8F7B-0BFB2F74176C}"/>
    <cellStyle name="Currency 4 2 4 5 2 3" xfId="28718" xr:uid="{96F70662-3E08-44B5-9BCF-4DE407659685}"/>
    <cellStyle name="Currency 4 2 4 5 2 4" xfId="20690" xr:uid="{E53912D7-80C9-4260-B278-54159C8D8CAE}"/>
    <cellStyle name="Currency 4 2 4 5 2 5" xfId="11742" xr:uid="{BB792958-AAEC-4036-82A7-D3EDAC1A29FB}"/>
    <cellStyle name="Currency 4 2 4 5 3" xfId="13617" xr:uid="{D93A56FB-D500-4414-A875-6BD1C669CA2E}"/>
    <cellStyle name="Currency 4 2 4 5 3 2" xfId="23519" xr:uid="{F6AA1241-466B-4F90-8680-00E488A1DF84}"/>
    <cellStyle name="Currency 4 2 4 5 4" xfId="25133" xr:uid="{81FBA0D9-3F91-4FF5-A805-5B492C0F367E}"/>
    <cellStyle name="Currency 4 2 4 5 5" xfId="17897" xr:uid="{7BCFE1BA-5839-465E-85FD-9A80A61EFC3C}"/>
    <cellStyle name="Currency 4 2 4 6" xfId="4066" xr:uid="{EDC646EF-CBDE-4C77-9CBF-E98736C26DE4}"/>
    <cellStyle name="Currency 4 2 4 6 2" xfId="27825" xr:uid="{F3BC0E95-DE09-4814-AE3F-22A75D61DC3C}"/>
    <cellStyle name="Currency 4 2 4 6 3" xfId="28860" xr:uid="{51BF393F-5D7D-4314-B4E7-64E88B1F1F81}"/>
    <cellStyle name="Currency 4 2 4 6 4" xfId="15756" xr:uid="{4ADE59F9-1257-4C4B-B534-380D88C1EC4D}"/>
    <cellStyle name="Currency 4 2 4 7" xfId="8741" xr:uid="{452652E9-7B06-4214-ACD8-4046DEE9C668}"/>
    <cellStyle name="Currency 4 2 4 7 2" xfId="28542" xr:uid="{DE4725A0-4362-47EC-AF58-A454DD15667F}"/>
    <cellStyle name="Currency 4 2 4 7 3" xfId="27914" xr:uid="{185B45E6-108A-494A-B55D-832ED6725D9C}"/>
    <cellStyle name="Currency 4 2 4 7 4" xfId="18509" xr:uid="{614FF3C3-F046-45F8-8E5D-4D8BEFA9473C}"/>
    <cellStyle name="Currency 4 2 4 8" xfId="11939" xr:uid="{4F2841EC-A96C-4730-B5BD-8808577C99DB}"/>
    <cellStyle name="Currency 4 2 4 8 2" xfId="21303" xr:uid="{E1A609B2-6CB3-407F-A0DA-FF2DB5DD963F}"/>
    <cellStyle name="Currency 4 2 4 9" xfId="26527" xr:uid="{C0CC0AA9-21C1-48E9-9DFD-E82D9CD5E58C}"/>
    <cellStyle name="Currency 4 2 5" xfId="1846" xr:uid="{00000000-0005-0000-0000-00005E070000}"/>
    <cellStyle name="Currency 4 2 5 10" xfId="15145" xr:uid="{B752DD93-DABF-4EF6-A9D1-65FFF50C5365}"/>
    <cellStyle name="Currency 4 2 5 2" xfId="1847" xr:uid="{00000000-0005-0000-0000-00005F070000}"/>
    <cellStyle name="Currency 4 2 5 2 2" xfId="5586" xr:uid="{501A822A-67DC-478E-8691-A80531E6E95A}"/>
    <cellStyle name="Currency 4 2 5 2 2 2" xfId="7484" xr:uid="{E7ECFABD-E41A-4FCF-8E19-D5B64FF76EA5}"/>
    <cellStyle name="Currency 4 2 5 2 3" xfId="24698" xr:uid="{126AD421-E068-44DB-88DA-3FCC2D860AB7}"/>
    <cellStyle name="Currency 4 2 5 3" xfId="1848" xr:uid="{00000000-0005-0000-0000-000060070000}"/>
    <cellStyle name="Currency 4 2 5 4" xfId="1849" xr:uid="{00000000-0005-0000-0000-000061070000}"/>
    <cellStyle name="Currency 4 2 5 5" xfId="5012" xr:uid="{F1309DDB-18EC-40F7-AFC8-DB645CD23AF0}"/>
    <cellStyle name="Currency 4 2 5 5 2" xfId="7483" xr:uid="{7BCF182F-5FA5-4EDD-97B6-D8BB8E02B6C8}"/>
    <cellStyle name="Currency 4 2 5 5 2 2" xfId="20979" xr:uid="{7F893902-A38A-4C33-96F1-33FD47591D59}"/>
    <cellStyle name="Currency 4 2 5 5 2 3" xfId="11815" xr:uid="{21340D73-886B-46EC-9BEE-130F0F7C5C52}"/>
    <cellStyle name="Currency 4 2 5 5 3" xfId="13871" xr:uid="{B634AD86-0D69-4D56-871B-7121EC1ECB23}"/>
    <cellStyle name="Currency 4 2 5 5 3 2" xfId="23808" xr:uid="{8B772C7F-6BC6-431B-9B94-F2238F3B2CFA}"/>
    <cellStyle name="Currency 4 2 5 5 4" xfId="18186" xr:uid="{AD366FAC-43D3-4955-8B0E-EEEF97165D6F}"/>
    <cellStyle name="Currency 4 2 5 6" xfId="4067" xr:uid="{462D5189-D2B8-4E2B-8AD9-4D8CE710C9E0}"/>
    <cellStyle name="Currency 4 2 5 6 2" xfId="15757" xr:uid="{78892474-A08B-4F3E-8211-4D49271245C5}"/>
    <cellStyle name="Currency 4 2 5 7" xfId="9300" xr:uid="{D00CE395-721B-4665-90F4-19769704F8D0}"/>
    <cellStyle name="Currency 4 2 5 7 2" xfId="18510" xr:uid="{10921AD1-4AFD-4C67-8735-5103CA9FD825}"/>
    <cellStyle name="Currency 4 2 5 8" xfId="11940" xr:uid="{B4FE83A6-B259-42F0-8ED5-720874FB88ED}"/>
    <cellStyle name="Currency 4 2 5 8 2" xfId="21304" xr:uid="{04C58A04-7AD8-48DC-902B-093D1A32EDC2}"/>
    <cellStyle name="Currency 4 2 5 9" xfId="25110" xr:uid="{F23FA6BA-DEF4-4EBF-8767-35EC1935C37E}"/>
    <cellStyle name="Currency 4 2 6" xfId="1850" xr:uid="{00000000-0005-0000-0000-000062070000}"/>
    <cellStyle name="Currency 4 2 6 2" xfId="1851" xr:uid="{00000000-0005-0000-0000-000063070000}"/>
    <cellStyle name="Currency 4 2 6 2 2" xfId="4250" xr:uid="{24FEA921-1B41-4AAD-A128-03E6AA879128}"/>
    <cellStyle name="Currency 4 2 6 2 2 2" xfId="7486" xr:uid="{CE1A0DFD-5FA3-48F8-8712-A9D4A058264D}"/>
    <cellStyle name="Currency 4 2 6 2 2 2 2" xfId="27342" xr:uid="{EBF549BE-B0FA-41F2-B235-0E8883BBD041}"/>
    <cellStyle name="Currency 4 2 6 2 2 3" xfId="27443" xr:uid="{17002BE7-EFC2-4009-A4E2-DBC206848977}"/>
    <cellStyle name="Currency 4 2 6 2 2 4" xfId="19780" xr:uid="{A368D4EC-90DA-42EE-915E-D18D29A63AEF}"/>
    <cellStyle name="Currency 4 2 6 2 3" xfId="12874" xr:uid="{62FADF2D-8DB8-4C62-AB96-0A46A2422760}"/>
    <cellStyle name="Currency 4 2 6 2 3 2" xfId="22609" xr:uid="{E67E5585-2AF1-4DFE-B570-4C846A7727A4}"/>
    <cellStyle name="Currency 4 2 6 2 4" xfId="26096" xr:uid="{29091164-136C-4800-9A70-80082C431BD6}"/>
    <cellStyle name="Currency 4 2 6 2 5" xfId="17025" xr:uid="{CAA9D9EB-A8D7-480D-BEE5-31CE8D6D88C2}"/>
    <cellStyle name="Currency 4 2 6 3" xfId="1852" xr:uid="{00000000-0005-0000-0000-000064070000}"/>
    <cellStyle name="Currency 4 2 6 4" xfId="7485" xr:uid="{D38A13E1-18AF-41D5-9D04-D693EFF77EF3}"/>
    <cellStyle name="Currency 4 2 6 5" xfId="6828" xr:uid="{DD85D180-CCD6-4574-9F17-D2F25BE1545B}"/>
    <cellStyle name="Currency 4 2 6 6" xfId="9624" xr:uid="{F96B737E-5382-443F-AEA7-779B519EB993}"/>
    <cellStyle name="Currency 4 2 7" xfId="1853" xr:uid="{00000000-0005-0000-0000-000065070000}"/>
    <cellStyle name="Currency 4 2 7 2" xfId="1854" xr:uid="{00000000-0005-0000-0000-000066070000}"/>
    <cellStyle name="Currency 4 2 7 2 2" xfId="4157" xr:uid="{198B7CCF-2AC7-4FBE-B184-BD141739E657}"/>
    <cellStyle name="Currency 4 2 7 2 2 2" xfId="19400" xr:uid="{9897874C-3C80-4C20-944C-BB8996A71D9C}"/>
    <cellStyle name="Currency 4 2 7 2 2 3" xfId="30308" xr:uid="{DF28E6D7-22E5-4146-AE31-B4560F2FEAA2}"/>
    <cellStyle name="Currency 4 2 7 2 3" xfId="12512" xr:uid="{8DBECFCD-B677-4D72-8105-0914AB5F072D}"/>
    <cellStyle name="Currency 4 2 7 2 3 2" xfId="22229" xr:uid="{5CC9F36B-ABFA-4E51-8CD4-102622245459}"/>
    <cellStyle name="Currency 4 2 7 2 4" xfId="28675" xr:uid="{955C7418-7C76-4047-80C7-A65309AB01A2}"/>
    <cellStyle name="Currency 4 2 7 2 5" xfId="28624" xr:uid="{7042B517-7B71-4CDB-AF94-ABFB7BDD7C30}"/>
    <cellStyle name="Currency 4 2 7 2 6" xfId="16663" xr:uid="{4E6B66B4-DEAB-45CC-9E10-2D8369F40EA9}"/>
    <cellStyle name="Currency 4 2 7 3" xfId="1855" xr:uid="{00000000-0005-0000-0000-000067070000}"/>
    <cellStyle name="Currency 4 2 7 4" xfId="7487" xr:uid="{2246E53F-ACD6-4713-96BF-2B17741DFE93}"/>
    <cellStyle name="Currency 4 2 7 5" xfId="25150" xr:uid="{7DD05FD5-5F99-4584-8D20-1A986FA80FB6}"/>
    <cellStyle name="Currency 4 2 7 6" xfId="14447" xr:uid="{C72681CC-73EF-427C-98E0-0F58B16241B2}"/>
    <cellStyle name="Currency 4 2 8" xfId="1856" xr:uid="{00000000-0005-0000-0000-000068070000}"/>
    <cellStyle name="Currency 4 2 8 2" xfId="1857" xr:uid="{00000000-0005-0000-0000-000069070000}"/>
    <cellStyle name="Currency 4 2 8 2 2" xfId="4095" xr:uid="{61034213-4D00-4F88-9EED-79D8832ED93C}"/>
    <cellStyle name="Currency 4 2 8 2 2 2" xfId="19120" xr:uid="{9132C5D1-5339-447B-BCB6-E88324034AA6}"/>
    <cellStyle name="Currency 4 2 8 2 3" xfId="12336" xr:uid="{32B1B7DA-44DF-404A-AC41-784EE4C09532}"/>
    <cellStyle name="Currency 4 2 8 2 3 2" xfId="21925" xr:uid="{AEABC195-B7CA-4761-B2DD-9CB1F08AE34A}"/>
    <cellStyle name="Currency 4 2 8 2 4" xfId="27603" xr:uid="{43E16391-DC4B-4632-8F9A-30D4F92F07DA}"/>
    <cellStyle name="Currency 4 2 8 2 5" xfId="28589" xr:uid="{FA77CDF8-460B-4FB8-8FDB-4154385EC8E9}"/>
    <cellStyle name="Currency 4 2 8 2 6" xfId="16369" xr:uid="{9A51A50E-4B56-43AF-BC70-303B34FA2698}"/>
    <cellStyle name="Currency 4 2 8 3" xfId="1858" xr:uid="{00000000-0005-0000-0000-00006A070000}"/>
    <cellStyle name="Currency 4 2 8 4" xfId="7488" xr:uid="{B661C248-49B1-4C36-819B-2F10FC1F3FD7}"/>
    <cellStyle name="Currency 4 2 9" xfId="1792" xr:uid="{00000000-0005-0000-0000-000028070000}"/>
    <cellStyle name="Currency 4 2 9 2" xfId="4472" xr:uid="{5C37F747-99B9-4C7E-88C7-C1D3A9295ADA}"/>
    <cellStyle name="Currency 4 2 9 2 2" xfId="20495" xr:uid="{82766E87-DD07-4003-B1BA-C9C8BDD80BD7}"/>
    <cellStyle name="Currency 4 2 9 2 3" xfId="30303" xr:uid="{9099EE13-D93C-4467-8644-24F69E26708E}"/>
    <cellStyle name="Currency 4 2 9 3" xfId="13471" xr:uid="{BB0D6B99-AE5B-4CE7-BB9F-4D0312902B4A}"/>
    <cellStyle name="Currency 4 2 9 3 2" xfId="23324" xr:uid="{62E7B132-5675-45FA-B9ED-13E82F504A02}"/>
    <cellStyle name="Currency 4 2 9 4" xfId="28068" xr:uid="{512645CE-CA59-4392-9044-BEABA8EA1543}"/>
    <cellStyle name="Currency 4 2 9 5" xfId="28039" xr:uid="{0095A61B-E811-4548-BA0A-90649B99EBC7}"/>
    <cellStyle name="Currency 4 2 9 6" xfId="17702" xr:uid="{F471347C-95B1-46B0-A73E-08FF5F13C27E}"/>
    <cellStyle name="Currency 4 20" xfId="13966" xr:uid="{BBD2EEEE-8315-4C2C-B92B-DA06784450F6}"/>
    <cellStyle name="Currency 4 3" xfId="392" xr:uid="{00000000-0005-0000-0000-000087010000}"/>
    <cellStyle name="Currency 4 3 10" xfId="7017" xr:uid="{F1C68223-D956-4D54-9821-F2290B330065}"/>
    <cellStyle name="Currency 4 3 10 2" xfId="9815" xr:uid="{0C96698C-2D62-4CD8-ADD8-DB842B97C46C}"/>
    <cellStyle name="Currency 4 3 11" xfId="6042" xr:uid="{22EE4396-770A-4AB0-A5E1-66B0261ACC81}"/>
    <cellStyle name="Currency 4 3 11 2" xfId="18511" xr:uid="{AC6700F5-22A2-4C01-BB25-9D96713392F3}"/>
    <cellStyle name="Currency 4 3 12" xfId="8819" xr:uid="{A1359474-2002-4747-997D-C5FF355B8D1F}"/>
    <cellStyle name="Currency 4 3 12 2" xfId="21305" xr:uid="{7184A08D-910A-4DD0-A154-9151DB1A790F}"/>
    <cellStyle name="Currency 4 3 13" xfId="25038" xr:uid="{56901903-79BC-40AB-AA9E-86CF270BCFE2}"/>
    <cellStyle name="Currency 4 3 14" xfId="14026" xr:uid="{D9CB2C26-04A1-4577-9F1F-5FE23B57EA11}"/>
    <cellStyle name="Currency 4 3 2" xfId="393" xr:uid="{00000000-0005-0000-0000-000088010000}"/>
    <cellStyle name="Currency 4 3 2 10" xfId="8820" xr:uid="{015E0F64-B0F3-4D6C-A6CC-4E3149341EFD}"/>
    <cellStyle name="Currency 4 3 2 10 2" xfId="21306" xr:uid="{AC27C285-3E61-4A06-9D78-4736A4BCD455}"/>
    <cellStyle name="Currency 4 3 2 11" xfId="26274" xr:uid="{859B7ACD-6666-4A6B-A84F-EB174BF920D7}"/>
    <cellStyle name="Currency 4 3 2 12" xfId="14096" xr:uid="{46CB64C3-59D8-43DD-A483-F93EE391F48F}"/>
    <cellStyle name="Currency 4 3 2 2" xfId="1861" xr:uid="{00000000-0005-0000-0000-00006D070000}"/>
    <cellStyle name="Currency 4 3 2 2 10" xfId="14672" xr:uid="{1800C591-7A50-4926-8157-31AE9BF6507C}"/>
    <cellStyle name="Currency 4 3 2 2 2" xfId="1862" xr:uid="{00000000-0005-0000-0000-00006E070000}"/>
    <cellStyle name="Currency 4 3 2 2 2 2" xfId="1863" xr:uid="{00000000-0005-0000-0000-00006F070000}"/>
    <cellStyle name="Currency 4 3 2 2 2 2 2" xfId="4344" xr:uid="{2726EF8E-75ED-4799-80EC-309CCCE94381}"/>
    <cellStyle name="Currency 4 3 2 2 2 2 2 2" xfId="29448" xr:uid="{0EE3F399-7AB0-4C32-9152-51AAC00929FE}"/>
    <cellStyle name="Currency 4 3 2 2 2 2 2 3" xfId="27504" xr:uid="{5CF28B08-63D2-455C-8F16-3EC396956FE3}"/>
    <cellStyle name="Currency 4 3 2 2 2 2 2 4" xfId="19956" xr:uid="{788B4E89-F5EA-4776-A557-7F92E323C2C8}"/>
    <cellStyle name="Currency 4 3 2 2 2 2 3" xfId="12972" xr:uid="{870D68A6-9447-421C-A62C-48F66F7C16BC}"/>
    <cellStyle name="Currency 4 3 2 2 2 2 3 2" xfId="22785" xr:uid="{C1A48AA5-9B80-45DA-8098-F909BB9DCEC6}"/>
    <cellStyle name="Currency 4 3 2 2 2 2 4" xfId="26429" xr:uid="{5BABC72D-802A-4BB9-92C6-763A67C36E61}"/>
    <cellStyle name="Currency 4 3 2 2 2 2 5" xfId="17173" xr:uid="{1A66F7BC-F112-497E-A966-303D08472AC7}"/>
    <cellStyle name="Currency 4 3 2 2 2 3" xfId="1864" xr:uid="{00000000-0005-0000-0000-000070070000}"/>
    <cellStyle name="Currency 4 3 2 2 2 4" xfId="7490" xr:uid="{29888D24-1957-46DA-8F3B-370E9DDA11B8}"/>
    <cellStyle name="Currency 4 3 2 2 2 5" xfId="26370" xr:uid="{7272F9FF-E078-45E3-A564-7EB686909C11}"/>
    <cellStyle name="Currency 4 3 2 2 2 6" xfId="15147" xr:uid="{6E41721F-0A33-4728-88D4-B989346A905E}"/>
    <cellStyle name="Currency 4 3 2 2 3" xfId="1865" xr:uid="{00000000-0005-0000-0000-000071070000}"/>
    <cellStyle name="Currency 4 3 2 2 3 2" xfId="5236" xr:uid="{BEAEC179-9C57-4A5A-A0CE-74CE6AC32B55}"/>
    <cellStyle name="Currency 4 3 2 2 3 2 2" xfId="11894" xr:uid="{D595A53D-339D-414A-B813-E115BB33678C}"/>
    <cellStyle name="Currency 4 3 2 2 3 2 2 2" xfId="21199" xr:uid="{A9E52ADE-91DA-45CF-9378-D2F74223AFAC}"/>
    <cellStyle name="Currency 4 3 2 2 3 2 3" xfId="13949" xr:uid="{F3299C59-B811-458B-ACFA-F3F4287C7A17}"/>
    <cellStyle name="Currency 4 3 2 2 3 2 3 2" xfId="24028" xr:uid="{ED0FB36B-94F8-4D0A-9734-CD4ED666C8A1}"/>
    <cellStyle name="Currency 4 3 2 2 3 2 4" xfId="27173" xr:uid="{4B7F2272-9120-4E41-AD17-362E3780BE10}"/>
    <cellStyle name="Currency 4 3 2 2 3 2 5" xfId="28133" xr:uid="{19E90072-7AB8-46BE-BDC5-A125CA7DA6C7}"/>
    <cellStyle name="Currency 4 3 2 2 3 2 6" xfId="18406" xr:uid="{7A66671C-A240-4BA3-83DB-3C9805826D88}"/>
    <cellStyle name="Currency 4 3 2 2 3 3" xfId="25029" xr:uid="{D34C4A4E-0720-453E-97FB-D4CED34A21A6}"/>
    <cellStyle name="Currency 4 3 2 2 4" xfId="1866" xr:uid="{00000000-0005-0000-0000-000072070000}"/>
    <cellStyle name="Currency 4 3 2 2 4 2" xfId="27836" xr:uid="{79A31F70-7D02-4262-BE7B-4439B4DFB4D5}"/>
    <cellStyle name="Currency 4 3 2 2 4 3" xfId="27300" xr:uid="{7D247C9B-6DA2-4D84-A210-9BB366AF7E87}"/>
    <cellStyle name="Currency 4 3 2 2 5" xfId="4861" xr:uid="{E6686A4B-B406-4A23-B133-EECD0ABC265F}"/>
    <cellStyle name="Currency 4 3 2 2 5 2" xfId="7489" xr:uid="{72BC1F73-3620-4939-8AD3-C28B8AD7BE34}"/>
    <cellStyle name="Currency 4 3 2 2 5 2 2" xfId="20828" xr:uid="{7A30C992-CAFE-4362-8638-889EC01F2ED2}"/>
    <cellStyle name="Currency 4 3 2 2 5 2 3" xfId="11774" xr:uid="{4A7AA27F-D422-4CA4-9208-D5B9A2367A02}"/>
    <cellStyle name="Currency 4 3 2 2 5 3" xfId="13720" xr:uid="{C83CF14D-A972-4C21-AEA2-C984B99B12A5}"/>
    <cellStyle name="Currency 4 3 2 2 5 3 2" xfId="23657" xr:uid="{0C3E1675-F56F-4D22-8496-0A7F2EC34F19}"/>
    <cellStyle name="Currency 4 3 2 2 5 4" xfId="28405" xr:uid="{CC017804-C313-4BCC-B959-CFD91C5DDC8F}"/>
    <cellStyle name="Currency 4 3 2 2 5 5" xfId="27004" xr:uid="{3ED95F71-412D-48D4-83B7-21A750F7F210}"/>
    <cellStyle name="Currency 4 3 2 2 5 6" xfId="18035" xr:uid="{6E596DD2-2845-4D07-8CF7-2AD24F0BF296}"/>
    <cellStyle name="Currency 4 3 2 2 6" xfId="4068" xr:uid="{6CB098AC-E8F4-451D-95FF-8E3BB19DAA38}"/>
    <cellStyle name="Currency 4 3 2 2 6 2" xfId="27239" xr:uid="{0CB5C3BB-308F-45A7-9A2F-9529B8C0A9DB}"/>
    <cellStyle name="Currency 4 3 2 2 6 3" xfId="27021" xr:uid="{16748E9C-2A54-4245-B391-0A901BB826EC}"/>
    <cellStyle name="Currency 4 3 2 2 6 4" xfId="15758" xr:uid="{139E4C4C-0D4E-4B87-BEA6-8F533E6AA3B7}"/>
    <cellStyle name="Currency 4 3 2 2 7" xfId="8746" xr:uid="{4E81F2A1-FE56-41AF-9159-FD41F9CD71D1}"/>
    <cellStyle name="Currency 4 3 2 2 7 2" xfId="18513" xr:uid="{036D3D17-2FB2-4FC0-83A0-F895ADC7D7AE}"/>
    <cellStyle name="Currency 4 3 2 2 8" xfId="11941" xr:uid="{576B3F61-6A68-4D80-8681-67ABE10A9209}"/>
    <cellStyle name="Currency 4 3 2 2 8 2" xfId="21307" xr:uid="{4E8C06F0-30AA-46E5-8C53-6EB943E5A2DA}"/>
    <cellStyle name="Currency 4 3 2 2 9" xfId="24268" xr:uid="{B3590ED1-DCED-4F83-8E48-7896339F867A}"/>
    <cellStyle name="Currency 4 3 2 3" xfId="1867" xr:uid="{00000000-0005-0000-0000-000073070000}"/>
    <cellStyle name="Currency 4 3 2 3 2" xfId="1868" xr:uid="{00000000-0005-0000-0000-000074070000}"/>
    <cellStyle name="Currency 4 3 2 3 2 2" xfId="4345" xr:uid="{6863644F-06A9-4E3E-A73D-AEC9468810F7}"/>
    <cellStyle name="Currency 4 3 2 3 2 2 2" xfId="7492" xr:uid="{818DD400-9831-41C4-B161-4A9AE67B4923}"/>
    <cellStyle name="Currency 4 3 2 3 2 2 2 2" xfId="29449" xr:uid="{872FB8D7-3E07-403F-8D45-BF2764FF170B}"/>
    <cellStyle name="Currency 4 3 2 3 2 2 3" xfId="28751" xr:uid="{BAA55081-CF83-4424-B4CA-018732FF9BF0}"/>
    <cellStyle name="Currency 4 3 2 3 2 2 4" xfId="19957" xr:uid="{B4BD5DE1-0AD0-4C39-87FC-E5F647ED5645}"/>
    <cellStyle name="Currency 4 3 2 3 2 3" xfId="12973" xr:uid="{4B53874E-06A1-415B-B579-64D7454DBCAB}"/>
    <cellStyle name="Currency 4 3 2 3 2 3 2" xfId="22786" xr:uid="{9C76390F-9971-4190-83F5-488E068133EF}"/>
    <cellStyle name="Currency 4 3 2 3 2 4" xfId="26720" xr:uid="{1612F97E-1F69-4103-9C8F-92A882309192}"/>
    <cellStyle name="Currency 4 3 2 3 2 5" xfId="17174" xr:uid="{00441F88-9CF9-4821-8EC2-2B0F15D1DB38}"/>
    <cellStyle name="Currency 4 3 2 3 3" xfId="1869" xr:uid="{00000000-0005-0000-0000-000075070000}"/>
    <cellStyle name="Currency 4 3 2 3 4" xfId="5013" xr:uid="{6C333583-6540-47B7-8D14-AB43FE573CCD}"/>
    <cellStyle name="Currency 4 3 2 3 4 2" xfId="7491" xr:uid="{CBC7F6CA-2563-4DF0-99DB-8EDFE85DBEC4}"/>
    <cellStyle name="Currency 4 3 2 3 4 2 2" xfId="20980" xr:uid="{447BCE77-64C9-4FF8-B178-42D0DB4EEEAB}"/>
    <cellStyle name="Currency 4 3 2 3 4 2 3" xfId="11816" xr:uid="{749C386A-6263-436C-881C-6EBEF5DA60F0}"/>
    <cellStyle name="Currency 4 3 2 3 4 3" xfId="13872" xr:uid="{B0BAA007-3EDD-4B00-9F45-EDB1AC73FF6D}"/>
    <cellStyle name="Currency 4 3 2 3 4 3 2" xfId="23809" xr:uid="{4C6A4465-54D2-4B60-A986-B8DB6DEE27F7}"/>
    <cellStyle name="Currency 4 3 2 3 4 4" xfId="18187" xr:uid="{237DDC70-67A4-4C60-BADE-E75328340E4A}"/>
    <cellStyle name="Currency 4 3 2 3 5" xfId="6513" xr:uid="{40FD9888-CFD8-4404-A7AE-A9119BC11A5D}"/>
    <cellStyle name="Currency 4 3 2 3 5 2" xfId="11501" xr:uid="{BDB55AB6-C59E-4BCD-95E9-BC017D55EF98}"/>
    <cellStyle name="Currency 4 3 2 3 6" xfId="9305" xr:uid="{7B4A4F20-31EA-4428-A16C-B8D04015874C}"/>
    <cellStyle name="Currency 4 3 2 3 7" xfId="15148" xr:uid="{6E86BB41-A20B-463D-972A-D543C73EFD4D}"/>
    <cellStyle name="Currency 4 3 2 4" xfId="1870" xr:uid="{00000000-0005-0000-0000-000076070000}"/>
    <cellStyle name="Currency 4 3 2 4 2" xfId="1871" xr:uid="{00000000-0005-0000-0000-000077070000}"/>
    <cellStyle name="Currency 4 3 2 4 2 2" xfId="4343" xr:uid="{2D4770DE-A46D-4110-A867-E3600C76AE06}"/>
    <cellStyle name="Currency 4 3 2 4 2 2 2" xfId="29447" xr:uid="{8D4998BA-F843-4C50-83F9-92BF6DBEFBD6}"/>
    <cellStyle name="Currency 4 3 2 4 2 2 3" xfId="27327" xr:uid="{A430EADB-1D0F-4572-9521-14E92D82DDFE}"/>
    <cellStyle name="Currency 4 3 2 4 2 2 4" xfId="19955" xr:uid="{D8B96348-5EC1-4689-9DED-F2496F5E1085}"/>
    <cellStyle name="Currency 4 3 2 4 2 3" xfId="12971" xr:uid="{A59425A3-4A8A-4C63-B49F-ED640412B718}"/>
    <cellStyle name="Currency 4 3 2 4 2 3 2" xfId="22784" xr:uid="{660570D6-0A87-4C32-A3E2-6E321D52E44E}"/>
    <cellStyle name="Currency 4 3 2 4 2 4" xfId="26784" xr:uid="{57933193-4CE4-4A17-A8B7-FAFA4F717FEC}"/>
    <cellStyle name="Currency 4 3 2 4 2 5" xfId="17172" xr:uid="{FB288192-EBB5-4FC9-90A6-59FE711475C3}"/>
    <cellStyle name="Currency 4 3 2 4 3" xfId="1872" xr:uid="{00000000-0005-0000-0000-000078070000}"/>
    <cellStyle name="Currency 4 3 2 4 4" xfId="7493" xr:uid="{9BC5614D-6958-477B-8451-1FF516A68CF7}"/>
    <cellStyle name="Currency 4 3 2 4 5" xfId="25637" xr:uid="{6B0F6F27-4CA7-40A4-8B65-85E4347F64F6}"/>
    <cellStyle name="Currency 4 3 2 4 6" xfId="15146" xr:uid="{8E3E361F-7906-4135-A212-5FCE1EFD66FF}"/>
    <cellStyle name="Currency 4 3 2 5" xfId="1873" xr:uid="{00000000-0005-0000-0000-000079070000}"/>
    <cellStyle name="Currency 4 3 2 5 2" xfId="1874" xr:uid="{00000000-0005-0000-0000-00007A070000}"/>
    <cellStyle name="Currency 4 3 2 5 2 2" xfId="4164" xr:uid="{5552C41F-233C-47A5-BC37-71BDAF26A8C9}"/>
    <cellStyle name="Currency 4 3 2 5 2 2 2" xfId="19437" xr:uid="{BEAB9545-9A47-4E54-9E6F-B9E21C5102AE}"/>
    <cellStyle name="Currency 4 3 2 5 2 3" xfId="12549" xr:uid="{BC9D6DD3-DADA-4852-9F49-CC17282EF8EF}"/>
    <cellStyle name="Currency 4 3 2 5 2 3 2" xfId="22266" xr:uid="{462A6503-E1D4-43D9-82C1-C4821B8968CC}"/>
    <cellStyle name="Currency 4 3 2 5 2 4" xfId="27039" xr:uid="{2BC1D311-CBFB-4E72-8301-F8281741B6A0}"/>
    <cellStyle name="Currency 4 3 2 5 2 5" xfId="27429" xr:uid="{C73A8777-45F5-4320-82B5-2A9D69C9E079}"/>
    <cellStyle name="Currency 4 3 2 5 2 6" xfId="16700" xr:uid="{2B00B933-E0EB-4B57-934D-1BC9D0724B77}"/>
    <cellStyle name="Currency 4 3 2 5 3" xfId="1875" xr:uid="{00000000-0005-0000-0000-00007B070000}"/>
    <cellStyle name="Currency 4 3 2 5 4" xfId="7494" xr:uid="{EE36F343-FCDD-4763-A4B8-79835F24EBDC}"/>
    <cellStyle name="Currency 4 3 2 5 5" xfId="26607" xr:uid="{041C1608-A7B7-416F-9565-66458FD277C1}"/>
    <cellStyle name="Currency 4 3 2 5 6" xfId="14484" xr:uid="{9CC80916-CED1-47DA-BD45-B6AB9D1AF063}"/>
    <cellStyle name="Currency 4 3 2 6" xfId="1876" xr:uid="{00000000-0005-0000-0000-00007C070000}"/>
    <cellStyle name="Currency 4 3 2 6 2" xfId="4134" xr:uid="{B5ABCC4A-0528-4864-A573-26AA0D7D831A}"/>
    <cellStyle name="Currency 4 3 2 6 2 2" xfId="19227" xr:uid="{59858E81-FF80-4583-91F1-A8016744BC5E}"/>
    <cellStyle name="Currency 4 3 2 6 3" xfId="12391" xr:uid="{8F785445-8653-4915-82E1-480539B194A3}"/>
    <cellStyle name="Currency 4 3 2 6 3 2" xfId="22032" xr:uid="{74AFA0C6-020B-4EFA-B6E9-39ECDA03770E}"/>
    <cellStyle name="Currency 4 3 2 6 4" xfId="25444" xr:uid="{68920BBB-2E77-4746-9931-AD0A3572011A}"/>
    <cellStyle name="Currency 4 3 2 6 5" xfId="29095" xr:uid="{12777946-8545-4F50-BC56-BC194BE0C8AA}"/>
    <cellStyle name="Currency 4 3 2 6 6" xfId="16476" xr:uid="{650562A4-AD4B-4EB1-8B4C-53354CDC10FD}"/>
    <cellStyle name="Currency 4 3 2 7" xfId="1860" xr:uid="{00000000-0005-0000-0000-00006C070000}"/>
    <cellStyle name="Currency 4 3 2 7 2" xfId="4421" xr:uid="{D8BC9155-5A39-4B51-BA42-8218E8699562}"/>
    <cellStyle name="Currency 4 3 2 7 2 2" xfId="20444" xr:uid="{5EB7300B-A7F9-4DE1-B603-5EB9FF3C0C99}"/>
    <cellStyle name="Currency 4 3 2 7 3" xfId="13422" xr:uid="{6C512D8B-EB2F-4FA5-83B9-652AE663E649}"/>
    <cellStyle name="Currency 4 3 2 7 3 2" xfId="23273" xr:uid="{AA715518-3C25-4EC8-9922-68CFFC3B273E}"/>
    <cellStyle name="Currency 4 3 2 7 4" xfId="28234" xr:uid="{97B5D6B2-4AB2-4C4C-89A5-D191FDF8E3F2}"/>
    <cellStyle name="Currency 4 3 2 7 5" xfId="28972" xr:uid="{889C91B9-FBBB-4AE2-86B0-E0E393797718}"/>
    <cellStyle name="Currency 4 3 2 7 6" xfId="17651" xr:uid="{A9168405-E54B-46C7-B7B0-9C7804C22FC3}"/>
    <cellStyle name="Currency 4 3 2 8" xfId="7018" xr:uid="{A2811FDF-CD8A-4EB1-A536-3455C66FDA70}"/>
    <cellStyle name="Currency 4 3 2 8 2" xfId="9816" xr:uid="{699FAF1E-AD3A-4CB1-8E58-40746AD80729}"/>
    <cellStyle name="Currency 4 3 2 9" xfId="6043" xr:uid="{6C831196-2F2C-4C14-B940-87DD07E03771}"/>
    <cellStyle name="Currency 4 3 2 9 2" xfId="18512" xr:uid="{07A86B41-F9F6-4F38-9D45-C891117C8004}"/>
    <cellStyle name="Currency 4 3 3" xfId="1877" xr:uid="{00000000-0005-0000-0000-00007D070000}"/>
    <cellStyle name="Currency 4 3 3 10" xfId="25480" xr:uid="{1A394D5E-DD9A-436C-B7AD-B4E5188BA139}"/>
    <cellStyle name="Currency 4 3 3 11" xfId="14254" xr:uid="{1888EC62-DF64-4919-9E8B-61EDDE26336E}"/>
    <cellStyle name="Currency 4 3 3 2" xfId="1878" xr:uid="{00000000-0005-0000-0000-00007E070000}"/>
    <cellStyle name="Currency 4 3 3 2 2" xfId="1879" xr:uid="{00000000-0005-0000-0000-00007F070000}"/>
    <cellStyle name="Currency 4 3 3 2 2 2" xfId="4347" xr:uid="{8FFE83C4-3789-4FB6-A770-DF3A5AD3C444}"/>
    <cellStyle name="Currency 4 3 3 2 2 2 2" xfId="7497" xr:uid="{E0A76500-1D18-4BCF-B25B-875B9C6EF8AA}"/>
    <cellStyle name="Currency 4 3 3 2 2 2 2 2" xfId="27320" xr:uid="{7F71DB7E-0224-4DD6-B414-1CB33C226AA5}"/>
    <cellStyle name="Currency 4 3 3 2 2 2 2 3" xfId="24508" xr:uid="{43A3B115-5AD4-45D3-B623-812DD892AB63}"/>
    <cellStyle name="Currency 4 3 3 2 2 2 3" xfId="27819" xr:uid="{8DDBF366-84B4-4008-A1F6-980E4BCE00F4}"/>
    <cellStyle name="Currency 4 3 3 2 2 2 4" xfId="17176" xr:uid="{66C7A816-0877-44EC-B096-20A297755C1B}"/>
    <cellStyle name="Currency 4 3 3 2 2 3" xfId="11627" xr:uid="{5FE8342D-7AA2-4F6A-96A9-41E2CE7FF8EB}"/>
    <cellStyle name="Currency 4 3 3 2 2 3 2" xfId="29451" xr:uid="{2F122FD1-1C38-4AC4-869D-FB0376A75897}"/>
    <cellStyle name="Currency 4 3 3 2 2 3 3" xfId="28764" xr:uid="{B01C05AB-F5B4-40A5-B1AB-04F2A8ACA7F3}"/>
    <cellStyle name="Currency 4 3 3 2 2 3 4" xfId="19959" xr:uid="{230D852D-3D5E-479A-AF03-05D9335999FA}"/>
    <cellStyle name="Currency 4 3 3 2 2 4" xfId="12975" xr:uid="{23E5E324-BF9F-40A6-84E1-CACD38EAD693}"/>
    <cellStyle name="Currency 4 3 3 2 2 4 2" xfId="22788" xr:uid="{10C5A4FB-5B24-4124-95AB-6A0A565B7373}"/>
    <cellStyle name="Currency 4 3 3 2 2 5" xfId="26234" xr:uid="{FC387C4E-170E-4A06-964A-E9322BAB074A}"/>
    <cellStyle name="Currency 4 3 3 2 2 6" xfId="15150" xr:uid="{972A5C55-3AA3-4789-8A25-AF912C3C45D8}"/>
    <cellStyle name="Currency 4 3 3 2 3" xfId="1880" xr:uid="{00000000-0005-0000-0000-000080070000}"/>
    <cellStyle name="Currency 4 3 3 2 3 2" xfId="4227" xr:uid="{86C7522E-B40B-417C-BCBF-3DC7B583F723}"/>
    <cellStyle name="Currency 4 3 3 2 3 2 2" xfId="28757" xr:uid="{89739173-7BCA-4F0D-AB29-C569B2D71C2F}"/>
    <cellStyle name="Currency 4 3 3 2 3 2 3" xfId="27288" xr:uid="{FF9226AB-D944-4940-8D8E-D2BC929AC07A}"/>
    <cellStyle name="Currency 4 3 3 2 3 2 4" xfId="19600" xr:uid="{51A9F555-99E8-426F-A606-11ADD87C8241}"/>
    <cellStyle name="Currency 4 3 3 2 3 3" xfId="12710" xr:uid="{D4208174-6CD7-4AE2-A1D3-B891E1032B47}"/>
    <cellStyle name="Currency 4 3 3 2 3 3 2" xfId="22429" xr:uid="{159C948D-3F6F-47C4-9A61-B0948FE705E8}"/>
    <cellStyle name="Currency 4 3 3 2 3 4" xfId="24275" xr:uid="{884DD9AE-49B1-42D0-B2B2-26D082893F79}"/>
    <cellStyle name="Currency 4 3 3 2 3 5" xfId="16861" xr:uid="{385B00B0-AABC-4294-A087-C4B022A32E7E}"/>
    <cellStyle name="Currency 4 3 3 2 4" xfId="1881" xr:uid="{00000000-0005-0000-0000-000081070000}"/>
    <cellStyle name="Currency 4 3 3 2 5" xfId="4862" xr:uid="{C529C946-4145-49F9-9869-263CAD00ABD8}"/>
    <cellStyle name="Currency 4 3 3 2 5 2" xfId="7496" xr:uid="{A5F8DDA8-190C-440A-9C15-96EFD1B8BFED}"/>
    <cellStyle name="Currency 4 3 3 2 5 2 2" xfId="20829" xr:uid="{B1F0EEC5-8DDA-4670-BF72-44E8573D4AB5}"/>
    <cellStyle name="Currency 4 3 3 2 5 2 3" xfId="11775" xr:uid="{36F74AF7-9346-4511-9D82-E23A5C93872A}"/>
    <cellStyle name="Currency 4 3 3 2 5 3" xfId="13721" xr:uid="{6E8DF1E7-9DBB-4C55-BC0E-DD239285B446}"/>
    <cellStyle name="Currency 4 3 3 2 5 3 2" xfId="23658" xr:uid="{F92831B9-205F-4812-8E72-2CCC8BF51DEB}"/>
    <cellStyle name="Currency 4 3 3 2 5 4" xfId="27912" xr:uid="{3501F83C-43E4-43BB-A502-5ADE89E24828}"/>
    <cellStyle name="Currency 4 3 3 2 5 5" xfId="27063" xr:uid="{733D0E9D-3FA5-4941-8C8D-5A80098E0A39}"/>
    <cellStyle name="Currency 4 3 3 2 5 6" xfId="18036" xr:uid="{C0692E81-63EE-45C6-B374-53161FD9AABC}"/>
    <cellStyle name="Currency 4 3 3 2 6" xfId="5978" xr:uid="{FA52B697-8B82-4EF4-BF89-FC549CC87FDA}"/>
    <cellStyle name="Currency 4 3 3 2 6 2" xfId="11503" xr:uid="{E764BD44-65F8-43CE-B928-7013845E504C}"/>
    <cellStyle name="Currency 4 3 3 2 7" xfId="8747" xr:uid="{CC533562-F423-4081-A550-146927EA60AC}"/>
    <cellStyle name="Currency 4 3 3 2 8" xfId="14673" xr:uid="{4646DD51-20B1-4F7E-9C5F-966882926C6C}"/>
    <cellStyle name="Currency 4 3 3 3" xfId="1882" xr:uid="{00000000-0005-0000-0000-000082070000}"/>
    <cellStyle name="Currency 4 3 3 3 2" xfId="1883" xr:uid="{00000000-0005-0000-0000-000083070000}"/>
    <cellStyle name="Currency 4 3 3 3 2 2" xfId="4348" xr:uid="{E8AA06D0-6C11-4607-9C43-1E4CFACCDBD1}"/>
    <cellStyle name="Currency 4 3 3 3 2 2 2" xfId="29452" xr:uid="{5B3A6C28-F037-4097-B818-33E5BC020CC6}"/>
    <cellStyle name="Currency 4 3 3 3 2 2 3" xfId="28076" xr:uid="{A6DFF6B4-B458-4824-88CA-57A400792527}"/>
    <cellStyle name="Currency 4 3 3 3 2 2 4" xfId="19960" xr:uid="{3E7C3E3C-95B2-4B4B-95B8-CB7025BEFCCF}"/>
    <cellStyle name="Currency 4 3 3 3 2 3" xfId="12976" xr:uid="{E7B8D1F7-F57C-4E79-BE18-079A0D29455C}"/>
    <cellStyle name="Currency 4 3 3 3 2 3 2" xfId="22789" xr:uid="{9983CF53-7579-400D-8788-1AB49CC6E026}"/>
    <cellStyle name="Currency 4 3 3 3 2 4" xfId="26297" xr:uid="{658B1604-DA2F-4D1A-A9E5-81BC55A8785A}"/>
    <cellStyle name="Currency 4 3 3 3 2 5" xfId="17177" xr:uid="{60290B11-FE0E-43E2-8CFC-C7264DFFDEB7}"/>
    <cellStyle name="Currency 4 3 3 3 3" xfId="1884" xr:uid="{00000000-0005-0000-0000-000084070000}"/>
    <cellStyle name="Currency 4 3 3 3 4" xfId="5014" xr:uid="{9DB1E065-7593-42F6-917B-C82EB2C67E17}"/>
    <cellStyle name="Currency 4 3 3 3 4 2" xfId="7498" xr:uid="{821AC1F7-902C-4905-892A-D304081CB103}"/>
    <cellStyle name="Currency 4 3 3 3 4 2 2" xfId="20981" xr:uid="{C322DCAA-F92F-4BD7-9422-CE0DFFACF14C}"/>
    <cellStyle name="Currency 4 3 3 3 4 2 3" xfId="11817" xr:uid="{6C62CEF0-C621-4170-83A8-20BAA7FA7F6E}"/>
    <cellStyle name="Currency 4 3 3 3 4 3" xfId="13873" xr:uid="{BE6D258F-305C-44FA-A698-5CE6DB8B36CD}"/>
    <cellStyle name="Currency 4 3 3 3 4 3 2" xfId="23810" xr:uid="{0D5DECBC-D3D9-4C76-8884-DEC712077AC2}"/>
    <cellStyle name="Currency 4 3 3 3 4 4" xfId="18188" xr:uid="{9393F6C5-AF73-4E0D-BE35-5E8542E7CCDE}"/>
    <cellStyle name="Currency 4 3 3 3 5" xfId="11504" xr:uid="{3B86AF96-7BF1-4497-80C0-96CA48D00FDA}"/>
    <cellStyle name="Currency 4 3 3 3 6" xfId="24475" xr:uid="{A48480CB-32CA-4620-BBD3-F5FB8DBE56F1}"/>
    <cellStyle name="Currency 4 3 3 3 7" xfId="15151" xr:uid="{FA1994BA-2F27-46E2-AA78-8A53028BA3FB}"/>
    <cellStyle name="Currency 4 3 3 4" xfId="1885" xr:uid="{00000000-0005-0000-0000-000085070000}"/>
    <cellStyle name="Currency 4 3 3 4 2" xfId="1886" xr:uid="{00000000-0005-0000-0000-000086070000}"/>
    <cellStyle name="Currency 4 3 3 4 2 2" xfId="4346" xr:uid="{617A43BF-E9C7-4F9F-899D-E7D478577E46}"/>
    <cellStyle name="Currency 4 3 3 4 2 2 2" xfId="29450" xr:uid="{D5010F68-65B1-4193-8670-A2850F27E079}"/>
    <cellStyle name="Currency 4 3 3 4 2 2 3" xfId="28465" xr:uid="{E963B9B0-30C6-4CD2-BE29-D28D57385F68}"/>
    <cellStyle name="Currency 4 3 3 4 2 2 4" xfId="19958" xr:uid="{E5C4ED2C-32A1-4C13-A149-B944C148CD65}"/>
    <cellStyle name="Currency 4 3 3 4 2 3" xfId="12974" xr:uid="{06FED3E4-0E92-409F-9A84-137DC6209D48}"/>
    <cellStyle name="Currency 4 3 3 4 2 3 2" xfId="22787" xr:uid="{1970C630-E6E5-4F16-84CF-4F258DE7E7D1}"/>
    <cellStyle name="Currency 4 3 3 4 2 4" xfId="26594" xr:uid="{139B3F3A-1F01-4A00-B506-34FDD788B972}"/>
    <cellStyle name="Currency 4 3 3 4 2 5" xfId="17175" xr:uid="{EDA1BEE4-6BB3-4C4E-876E-A62EF2285DE7}"/>
    <cellStyle name="Currency 4 3 3 4 3" xfId="1887" xr:uid="{00000000-0005-0000-0000-000087070000}"/>
    <cellStyle name="Currency 4 3 3 4 4" xfId="11502" xr:uid="{7C5CFD5F-AF55-4E33-AC4F-DB77F38979E1}"/>
    <cellStyle name="Currency 4 3 3 4 5" xfId="26027" xr:uid="{2B25CBF4-AB1E-4170-8BAB-722E8A6B26C1}"/>
    <cellStyle name="Currency 4 3 3 4 6" xfId="15149" xr:uid="{43878FD9-F762-450B-81FA-22DB63F1F7E8}"/>
    <cellStyle name="Currency 4 3 3 5" xfId="1888" xr:uid="{00000000-0005-0000-0000-000088070000}"/>
    <cellStyle name="Currency 4 3 3 5 2" xfId="4185" xr:uid="{2B33E4B8-65DC-4A4B-BE8F-FD69D0FAC33B}"/>
    <cellStyle name="Currency 4 3 3 5 2 2" xfId="29177" xr:uid="{EDAA9634-1B74-4A26-B85D-96ED6C2C0E87}"/>
    <cellStyle name="Currency 4 3 3 5 2 3" xfId="27451" xr:uid="{02D7EAC3-EF95-480C-B11D-FA78F6498202}"/>
    <cellStyle name="Currency 4 3 3 5 2 4" xfId="16803" xr:uid="{293A11F7-8C2F-4ACF-A10B-5B7A6A05FFC9}"/>
    <cellStyle name="Currency 4 3 3 5 3" xfId="11556" xr:uid="{624140BE-9785-49B9-920D-BE697EE982DD}"/>
    <cellStyle name="Currency 4 3 3 5 3 2" xfId="19540" xr:uid="{ED942616-895D-48FE-B35F-46406FA4AC4C}"/>
    <cellStyle name="Currency 4 3 3 5 4" xfId="12652" xr:uid="{CA5A84F7-6584-45AB-ABF0-5535A54C4BF6}"/>
    <cellStyle name="Currency 4 3 3 5 4 2" xfId="22369" xr:uid="{0F548869-0622-4B6C-90ED-C344C8974F94}"/>
    <cellStyle name="Currency 4 3 3 5 5" xfId="24728" xr:uid="{E49F1448-17B2-464E-BFCF-86E027104D7A}"/>
    <cellStyle name="Currency 4 3 3 5 6" xfId="14587" xr:uid="{1DFA53E6-2B57-4CED-BC40-C503B328EB84}"/>
    <cellStyle name="Currency 4 3 3 6" xfId="4725" xr:uid="{FA20B31A-8208-47A8-83AA-96BC6E945996}"/>
    <cellStyle name="Currency 4 3 3 6 2" xfId="7495" xr:uid="{FD521AC3-1EEC-414C-81E2-F7F244AA138A}"/>
    <cellStyle name="Currency 4 3 3 6 2 2" xfId="20692" xr:uid="{7AE30A3F-AC4C-4B65-9538-918B2872E0C6}"/>
    <cellStyle name="Currency 4 3 3 6 2 3" xfId="11744" xr:uid="{69616601-C8DF-4ECD-B0DC-EE6CA4864A9B}"/>
    <cellStyle name="Currency 4 3 3 6 3" xfId="13619" xr:uid="{5E46BC4F-B1AA-447E-842C-31CCCF589C94}"/>
    <cellStyle name="Currency 4 3 3 6 3 2" xfId="23521" xr:uid="{94272023-C066-45DE-BBDF-3DC3DAC08D9E}"/>
    <cellStyle name="Currency 4 3 3 6 4" xfId="25880" xr:uid="{9A30CDD5-5401-4E89-8ECE-45CF6369001F}"/>
    <cellStyle name="Currency 4 3 3 6 5" xfId="27003" xr:uid="{8344026D-40E9-42A6-AE89-3A1D42F2BA54}"/>
    <cellStyle name="Currency 4 3 3 6 6" xfId="17899" xr:uid="{D7F9D9DC-FB9F-4EAD-A10C-13776F4DB4F7}"/>
    <cellStyle name="Currency 4 3 3 7" xfId="4069" xr:uid="{64695FE5-936F-4975-BB23-86293E70644A}"/>
    <cellStyle name="Currency 4 3 3 7 2" xfId="28354" xr:uid="{59FAF5B7-5BA5-49D5-8EDB-41FB5E657965}"/>
    <cellStyle name="Currency 4 3 3 7 3" xfId="27991" xr:uid="{99F29A68-90D4-45DB-BA30-98A86A82D161}"/>
    <cellStyle name="Currency 4 3 3 7 4" xfId="15759" xr:uid="{108D287D-0A5B-46C6-A943-52C5157F6039}"/>
    <cellStyle name="Currency 4 3 3 8" xfId="8687" xr:uid="{6430268D-94B4-4A7D-8119-97B74DF44F82}"/>
    <cellStyle name="Currency 4 3 3 8 2" xfId="18514" xr:uid="{D21A694C-BC5B-4B9B-8EB5-341AF8E9AC8E}"/>
    <cellStyle name="Currency 4 3 3 9" xfId="11942" xr:uid="{67E9BA45-DEA2-4E45-9F9A-3CB27C7FEEB9}"/>
    <cellStyle name="Currency 4 3 3 9 2" xfId="21308" xr:uid="{B6CFDF9B-4D48-4220-B38F-354D458F4D04}"/>
    <cellStyle name="Currency 4 3 4" xfId="1889" xr:uid="{00000000-0005-0000-0000-000089070000}"/>
    <cellStyle name="Currency 4 3 4 10" xfId="14671" xr:uid="{6DB3AEF1-BC43-42E9-BA7D-2EE3FA53147F}"/>
    <cellStyle name="Currency 4 3 4 2" xfId="1890" xr:uid="{00000000-0005-0000-0000-00008A070000}"/>
    <cellStyle name="Currency 4 3 4 2 2" xfId="1891" xr:uid="{00000000-0005-0000-0000-00008B070000}"/>
    <cellStyle name="Currency 4 3 4 2 2 2" xfId="4349" xr:uid="{86D33B30-32FA-422E-AFB1-15812A9357E6}"/>
    <cellStyle name="Currency 4 3 4 2 2 2 2" xfId="29453" xr:uid="{808DCA39-7DC8-4332-90A2-01F497107F36}"/>
    <cellStyle name="Currency 4 3 4 2 2 2 3" xfId="28238" xr:uid="{E0138B34-9953-42DA-9E6E-83BB43CD6CB4}"/>
    <cellStyle name="Currency 4 3 4 2 2 2 4" xfId="19961" xr:uid="{AC0B31A2-87B2-446E-9980-8F2AC5EFC77C}"/>
    <cellStyle name="Currency 4 3 4 2 2 3" xfId="12977" xr:uid="{F59A4EC4-D7D6-4528-BDFF-2DAB4385246D}"/>
    <cellStyle name="Currency 4 3 4 2 2 3 2" xfId="22790" xr:uid="{A214D263-263F-4A5B-99C2-0D8C6BA26B44}"/>
    <cellStyle name="Currency 4 3 4 2 2 4" xfId="25140" xr:uid="{461DCAC6-2E36-4A13-9708-08D93A4F0D70}"/>
    <cellStyle name="Currency 4 3 4 2 2 5" xfId="17178" xr:uid="{C8D40005-91B8-4B44-948C-EBDC96DCC6DD}"/>
    <cellStyle name="Currency 4 3 4 2 3" xfId="1892" xr:uid="{00000000-0005-0000-0000-00008C070000}"/>
    <cellStyle name="Currency 4 3 4 2 4" xfId="7500" xr:uid="{A27CFAE2-89C6-402F-988E-459955DAE991}"/>
    <cellStyle name="Currency 4 3 4 2 5" xfId="24533" xr:uid="{5D6FA632-F3A5-405E-9A04-C9DC4E8FCF80}"/>
    <cellStyle name="Currency 4 3 4 2 6" xfId="15152" xr:uid="{7E7D76C5-8873-4A12-ADA1-47F2888FD25B}"/>
    <cellStyle name="Currency 4 3 4 3" xfId="1893" xr:uid="{00000000-0005-0000-0000-00008D070000}"/>
    <cellStyle name="Currency 4 3 4 3 2" xfId="5230" xr:uid="{DD0DE210-DD6F-4E53-93E3-F4E0BC6927A5}"/>
    <cellStyle name="Currency 4 3 4 3 2 2" xfId="11889" xr:uid="{6AA85CF6-45BE-491F-89EA-67C6455D8175}"/>
    <cellStyle name="Currency 4 3 4 3 2 2 2" xfId="21194" xr:uid="{5067F180-DED5-471A-BF0F-38EEF5CB7D25}"/>
    <cellStyle name="Currency 4 3 4 3 2 3" xfId="13944" xr:uid="{AE604634-5C60-4659-86E5-DE61FD39787F}"/>
    <cellStyle name="Currency 4 3 4 3 2 3 2" xfId="24023" xr:uid="{A787310C-4CE8-4704-A54B-1CA7F6D3BE10}"/>
    <cellStyle name="Currency 4 3 4 3 2 4" xfId="28348" xr:uid="{10BCD7B1-03E2-45A8-A7E1-B28F65599C73}"/>
    <cellStyle name="Currency 4 3 4 3 2 5" xfId="27934" xr:uid="{77C3664E-6B21-426B-92B1-9946F4DBD482}"/>
    <cellStyle name="Currency 4 3 4 3 2 6" xfId="18401" xr:uid="{F123E51F-9B49-41F5-9440-3411FE4FD149}"/>
    <cellStyle name="Currency 4 3 4 3 3" xfId="25950" xr:uid="{389ACDA2-4095-477D-86F7-A0970E2DA31A}"/>
    <cellStyle name="Currency 4 3 4 4" xfId="1894" xr:uid="{00000000-0005-0000-0000-00008E070000}"/>
    <cellStyle name="Currency 4 3 4 5" xfId="4860" xr:uid="{2B670870-4099-4073-B59D-1FED073DEE38}"/>
    <cellStyle name="Currency 4 3 4 5 2" xfId="7499" xr:uid="{E646335A-3513-4BAC-A5BF-F1E5D0609957}"/>
    <cellStyle name="Currency 4 3 4 5 2 2" xfId="20827" xr:uid="{AA33A196-6905-4FE7-919D-7AD506686CBA}"/>
    <cellStyle name="Currency 4 3 4 5 2 3" xfId="11773" xr:uid="{4672F00C-81E6-4E70-A919-75DC434A60DA}"/>
    <cellStyle name="Currency 4 3 4 5 3" xfId="13719" xr:uid="{FE400AD2-39C6-4932-B149-4AA2E342B6E4}"/>
    <cellStyle name="Currency 4 3 4 5 3 2" xfId="23656" xr:uid="{F8BDE851-D611-46E2-BD5A-CF93DDB40916}"/>
    <cellStyle name="Currency 4 3 4 5 4" xfId="28572" xr:uid="{E10616C3-E42C-4AA2-BAC6-E3C96DF24281}"/>
    <cellStyle name="Currency 4 3 4 5 5" xfId="29190" xr:uid="{F012832C-767E-46B4-8410-52B0766A7EF5}"/>
    <cellStyle name="Currency 4 3 4 5 6" xfId="18034" xr:uid="{4A55F5B0-BADA-46A1-AB9F-78E5988D1CA4}"/>
    <cellStyle name="Currency 4 3 4 6" xfId="4070" xr:uid="{E9EC26BF-EA7A-45B4-A9CD-1B07E35DB8E8}"/>
    <cellStyle name="Currency 4 3 4 6 2" xfId="15760" xr:uid="{1341F0BB-8737-4563-96D5-47FF7786C545}"/>
    <cellStyle name="Currency 4 3 4 7" xfId="8745" xr:uid="{B5D6C4C2-3D1E-4A0E-B851-6559CAA80744}"/>
    <cellStyle name="Currency 4 3 4 7 2" xfId="18515" xr:uid="{3F821AD3-0BB7-4CDD-8486-89B00A405A4F}"/>
    <cellStyle name="Currency 4 3 4 8" xfId="11943" xr:uid="{0F64BC43-9A65-47C1-A341-F58AEBAE4707}"/>
    <cellStyle name="Currency 4 3 4 8 2" xfId="21309" xr:uid="{6E158EB0-8862-4245-8350-90F411369745}"/>
    <cellStyle name="Currency 4 3 4 9" xfId="25265" xr:uid="{4D2D3039-A66D-4CF9-A5AB-7815C54E9AE3}"/>
    <cellStyle name="Currency 4 3 5" xfId="1895" xr:uid="{00000000-0005-0000-0000-00008F070000}"/>
    <cellStyle name="Currency 4 3 5 2" xfId="1896" xr:uid="{00000000-0005-0000-0000-000090070000}"/>
    <cellStyle name="Currency 4 3 5 2 2" xfId="4350" xr:uid="{32D71BB7-A163-458F-AB0F-CF9280D7D4DD}"/>
    <cellStyle name="Currency 4 3 5 2 2 2" xfId="7502" xr:uid="{3FBF9871-8534-4255-B6A1-3F55EAC4883A}"/>
    <cellStyle name="Currency 4 3 5 2 2 2 2" xfId="29454" xr:uid="{AC5AF2F0-1EE6-4E94-9AB2-11E18EDA40B3}"/>
    <cellStyle name="Currency 4 3 5 2 2 3" xfId="28565" xr:uid="{6505CFA1-2C62-423D-B00C-3C8183303D75}"/>
    <cellStyle name="Currency 4 3 5 2 2 4" xfId="19962" xr:uid="{21AF549F-32CD-4F1B-9630-23124D65D19F}"/>
    <cellStyle name="Currency 4 3 5 2 3" xfId="12978" xr:uid="{91BFEF96-060B-4079-99AC-F3C609090B3A}"/>
    <cellStyle name="Currency 4 3 5 2 3 2" xfId="22791" xr:uid="{29701E93-803C-499A-95A9-9C5E895EECD3}"/>
    <cellStyle name="Currency 4 3 5 2 4" xfId="24877" xr:uid="{0133AE13-042F-436F-86BA-2A8F93512778}"/>
    <cellStyle name="Currency 4 3 5 2 5" xfId="17179" xr:uid="{CF3FB20F-718F-4BFA-B56D-1E5B7EB1E1EC}"/>
    <cellStyle name="Currency 4 3 5 3" xfId="1897" xr:uid="{00000000-0005-0000-0000-000091070000}"/>
    <cellStyle name="Currency 4 3 5 4" xfId="5015" xr:uid="{1A9CBC94-65C1-4C0E-90E7-910CF4B6A06A}"/>
    <cellStyle name="Currency 4 3 5 4 2" xfId="7501" xr:uid="{CD573741-7391-4446-B6E4-C1EB948485F0}"/>
    <cellStyle name="Currency 4 3 5 4 2 2" xfId="20982" xr:uid="{D14950F6-23AE-484E-B057-190AE523A68B}"/>
    <cellStyle name="Currency 4 3 5 4 2 3" xfId="11818" xr:uid="{18B9A536-262C-4D05-9AB7-ED729898DDEC}"/>
    <cellStyle name="Currency 4 3 5 4 3" xfId="13874" xr:uid="{5FC22BCD-DE89-49D8-8874-BE86A8C555C8}"/>
    <cellStyle name="Currency 4 3 5 4 3 2" xfId="23811" xr:uid="{9D19EB3A-2D62-471C-87B9-622E1C081EBE}"/>
    <cellStyle name="Currency 4 3 5 4 4" xfId="18189" xr:uid="{1DD4C2EC-6987-4F0F-AC2C-7D7CFCB7844A}"/>
    <cellStyle name="Currency 4 3 5 5" xfId="6512" xr:uid="{51F5890C-1295-44D2-AEFF-374A18BB6A68}"/>
    <cellStyle name="Currency 4 3 5 5 2" xfId="11505" xr:uid="{F84B2F1B-91F6-4B96-909F-6AB9D6B219EB}"/>
    <cellStyle name="Currency 4 3 5 6" xfId="9304" xr:uid="{4DCC8D00-6331-4F0A-BEBE-CE0DA0012A68}"/>
    <cellStyle name="Currency 4 3 5 7" xfId="15153" xr:uid="{F76616D7-0CFF-41E3-B0AA-ADAD50FC887E}"/>
    <cellStyle name="Currency 4 3 6" xfId="1898" xr:uid="{00000000-0005-0000-0000-000092070000}"/>
    <cellStyle name="Currency 4 3 6 2" xfId="1899" xr:uid="{00000000-0005-0000-0000-000093070000}"/>
    <cellStyle name="Currency 4 3 6 2 2" xfId="4252" xr:uid="{F21E9F55-D231-448C-B0F3-7401BD521536}"/>
    <cellStyle name="Currency 4 3 6 2 2 2" xfId="7504" xr:uid="{CF602528-7DCC-46F7-BAE6-2E23C7D8F52F}"/>
    <cellStyle name="Currency 4 3 6 2 2 2 2" xfId="26862" xr:uid="{978857CB-FBB0-4151-9C8D-8A411637F98F}"/>
    <cellStyle name="Currency 4 3 6 2 2 3" xfId="28902" xr:uid="{A253F674-74E4-4F02-AE12-1A5818F4FFB2}"/>
    <cellStyle name="Currency 4 3 6 2 2 4" xfId="19782" xr:uid="{ED9F3CDE-875C-4C78-B016-AE191B4C560B}"/>
    <cellStyle name="Currency 4 3 6 2 3" xfId="12876" xr:uid="{46044F40-52E1-4303-9CDB-F645D38C297E}"/>
    <cellStyle name="Currency 4 3 6 2 3 2" xfId="22611" xr:uid="{A6BC7DF1-B313-4DC1-BDBF-E5F9DC6F1665}"/>
    <cellStyle name="Currency 4 3 6 2 4" xfId="24219" xr:uid="{55F90E50-4501-488B-8F0D-14987DDF518A}"/>
    <cellStyle name="Currency 4 3 6 2 5" xfId="17027" xr:uid="{44D8D96E-AEE4-42C8-91EB-4FA4E21CCF2F}"/>
    <cellStyle name="Currency 4 3 6 3" xfId="1900" xr:uid="{00000000-0005-0000-0000-000094070000}"/>
    <cellStyle name="Currency 4 3 6 4" xfId="7503" xr:uid="{349F314D-F598-4B3D-8884-CA43272136B7}"/>
    <cellStyle name="Currency 4 3 6 5" xfId="6930" xr:uid="{A5823B31-ECDA-45CE-895B-BB93C63B8249}"/>
    <cellStyle name="Currency 4 3 6 6" xfId="9726" xr:uid="{15FECF3D-E35A-4135-9AEC-A1DFC42650AD}"/>
    <cellStyle name="Currency 4 3 7" xfId="1901" xr:uid="{00000000-0005-0000-0000-000095070000}"/>
    <cellStyle name="Currency 4 3 7 2" xfId="1902" xr:uid="{00000000-0005-0000-0000-000096070000}"/>
    <cellStyle name="Currency 4 3 7 2 2" xfId="4152" xr:uid="{F4ECC3B1-F32D-4D82-885E-93D290CB2678}"/>
    <cellStyle name="Currency 4 3 7 2 2 2" xfId="19377" xr:uid="{A155DF4E-0A5A-4FBE-B5DF-29E465AC36F1}"/>
    <cellStyle name="Currency 4 3 7 2 2 3" xfId="30310" xr:uid="{7DBED9D1-D578-4F9A-8CA9-F1581B855E40}"/>
    <cellStyle name="Currency 4 3 7 2 3" xfId="12489" xr:uid="{28186D31-0325-4076-A42F-1D4206946FBF}"/>
    <cellStyle name="Currency 4 3 7 2 3 2" xfId="22206" xr:uid="{5AD7DD77-308A-4D9E-B172-0C25F25A2512}"/>
    <cellStyle name="Currency 4 3 7 2 4" xfId="28009" xr:uid="{6379D153-AB1D-4C28-B8FC-E61B9F8762A8}"/>
    <cellStyle name="Currency 4 3 7 2 5" xfId="29295" xr:uid="{F55DBCFA-920D-4EEB-A0E3-AE7AD9E2EE1F}"/>
    <cellStyle name="Currency 4 3 7 2 6" xfId="16640" xr:uid="{AC3E9E48-250F-4862-8FD6-3074C0816EAB}"/>
    <cellStyle name="Currency 4 3 7 3" xfId="1903" xr:uid="{00000000-0005-0000-0000-000097070000}"/>
    <cellStyle name="Currency 4 3 7 4" xfId="7505" xr:uid="{71254D00-F7BB-43E7-837E-9E6A15670E93}"/>
    <cellStyle name="Currency 4 3 7 5" xfId="26192" xr:uid="{E9260A52-BC8D-426C-BACF-9694733CCBA1}"/>
    <cellStyle name="Currency 4 3 7 6" xfId="14424" xr:uid="{1AE6C6DF-E736-4B5F-8B17-ACAD8CBD3C92}"/>
    <cellStyle name="Currency 4 3 8" xfId="1904" xr:uid="{00000000-0005-0000-0000-000098070000}"/>
    <cellStyle name="Currency 4 3 8 2" xfId="4102" xr:uid="{7065DBA7-FD6B-4899-B940-F3A5F5503187}"/>
    <cellStyle name="Currency 4 3 8 2 2" xfId="7506" xr:uid="{016AB543-08C6-4C55-B977-9151332E0601}"/>
    <cellStyle name="Currency 4 3 8 2 2 2" xfId="19157" xr:uid="{A1FA7D85-02AA-410A-91A4-47EE3A235EC0}"/>
    <cellStyle name="Currency 4 3 8 3" xfId="12345" xr:uid="{F5CFEDA6-F20F-4CDE-949E-D984837AE099}"/>
    <cellStyle name="Currency 4 3 8 3 2" xfId="21962" xr:uid="{8FFE6BA5-5AAF-4C1E-A6BC-CA234581F5F1}"/>
    <cellStyle name="Currency 4 3 8 4" xfId="25805" xr:uid="{1F7670E8-21C1-4773-99F6-BF7279383E85}"/>
    <cellStyle name="Currency 4 3 8 5" xfId="28101" xr:uid="{D29EF025-C2A8-4AFB-BE9A-E9DD0DDD720B}"/>
    <cellStyle name="Currency 4 3 8 6" xfId="16406" xr:uid="{AE70ABC7-C0FB-4F28-9131-A4A5327B8853}"/>
    <cellStyle name="Currency 4 3 9" xfId="1859" xr:uid="{00000000-0005-0000-0000-00006B070000}"/>
    <cellStyle name="Currency 4 3 9 2" xfId="4474" xr:uid="{4446BFDE-2F37-486D-BA13-022ABB15FC06}"/>
    <cellStyle name="Currency 4 3 9 2 2" xfId="20497" xr:uid="{31CDBEAD-AA84-4DD8-9BC7-9F0DA12974CF}"/>
    <cellStyle name="Currency 4 3 9 2 3" xfId="30309" xr:uid="{DD6EEF77-4CBF-4D12-9D2D-58B0A02A7AB6}"/>
    <cellStyle name="Currency 4 3 9 3" xfId="13473" xr:uid="{2A39674F-9F35-4C4E-ACAE-0068DDBFEEB3}"/>
    <cellStyle name="Currency 4 3 9 3 2" xfId="23326" xr:uid="{A485C48A-1624-45C1-8A30-DE752ABFD957}"/>
    <cellStyle name="Currency 4 3 9 4" xfId="27889" xr:uid="{433C893A-E82D-407A-B2CF-53C5F3DC689C}"/>
    <cellStyle name="Currency 4 3 9 5" xfId="26945" xr:uid="{1E2D4C4E-0DBB-45B4-A5B6-A28E1D40B1D1}"/>
    <cellStyle name="Currency 4 3 9 6" xfId="17704" xr:uid="{AEA3DC94-3C2D-4E84-90BD-3D897221B94A}"/>
    <cellStyle name="Currency 4 4" xfId="394" xr:uid="{00000000-0005-0000-0000-000089010000}"/>
    <cellStyle name="Currency 4 4 10" xfId="6044" xr:uid="{4B9CFF2C-0882-4768-9AE4-7C1CE669919B}"/>
    <cellStyle name="Currency 4 4 10 2" xfId="18516" xr:uid="{345D649C-AFCE-45A8-ACF1-8C51DBBC3AA7}"/>
    <cellStyle name="Currency 4 4 11" xfId="8821" xr:uid="{7851C48F-47EC-4E8D-9598-C1FEF920172C}"/>
    <cellStyle name="Currency 4 4 11 2" xfId="21310" xr:uid="{6F9F5EDD-3149-44AD-A47E-7DC3BD0E4107}"/>
    <cellStyle name="Currency 4 4 12" xfId="26222" xr:uid="{08767C24-DDE0-4EC2-933A-C844FA74557F}"/>
    <cellStyle name="Currency 4 4 13" xfId="14006" xr:uid="{1ACBA110-D23E-4A15-BF6D-3637005673E8}"/>
    <cellStyle name="Currency 4 4 2" xfId="395" xr:uid="{00000000-0005-0000-0000-00008A010000}"/>
    <cellStyle name="Currency 4 4 2 10" xfId="8822" xr:uid="{1A680D68-50EC-4F59-B576-BD3B7E9325BB}"/>
    <cellStyle name="Currency 4 4 2 10 2" xfId="21311" xr:uid="{54DCFE0E-ACBF-43D1-BECC-0BF795D1A606}"/>
    <cellStyle name="Currency 4 4 2 11" xfId="24542" xr:uid="{E6C9072D-2853-40E9-933A-589DAC2A2E5D}"/>
    <cellStyle name="Currency 4 4 2 12" xfId="14097" xr:uid="{F3752244-76C6-4D34-ADB0-A8E3270C4460}"/>
    <cellStyle name="Currency 4 4 2 2" xfId="1907" xr:uid="{00000000-0005-0000-0000-00009B070000}"/>
    <cellStyle name="Currency 4 4 2 2 10" xfId="14675" xr:uid="{84D31DAA-199A-4897-9271-2F928BFE0FC3}"/>
    <cellStyle name="Currency 4 4 2 2 2" xfId="1908" xr:uid="{00000000-0005-0000-0000-00009C070000}"/>
    <cellStyle name="Currency 4 4 2 2 2 2" xfId="1909" xr:uid="{00000000-0005-0000-0000-00009D070000}"/>
    <cellStyle name="Currency 4 4 2 2 2 2 2" xfId="4352" xr:uid="{857FB641-751F-4709-9373-51E262E9D640}"/>
    <cellStyle name="Currency 4 4 2 2 2 2 2 2" xfId="29456" xr:uid="{A72DA33F-2319-4D69-9FCE-CE39411660D2}"/>
    <cellStyle name="Currency 4 4 2 2 2 2 2 3" xfId="27189" xr:uid="{CAC3A385-47AF-4BA1-A763-3705D2C5F9C4}"/>
    <cellStyle name="Currency 4 4 2 2 2 2 2 4" xfId="19964" xr:uid="{8BB80A22-E83F-4451-8482-CE56263ACE42}"/>
    <cellStyle name="Currency 4 4 2 2 2 2 3" xfId="12980" xr:uid="{258CE8FC-FBB3-491D-8A6E-E4752168FF52}"/>
    <cellStyle name="Currency 4 4 2 2 2 2 3 2" xfId="22793" xr:uid="{805F4ADC-56EE-45D6-8881-28DD508C30D7}"/>
    <cellStyle name="Currency 4 4 2 2 2 2 4" xfId="26803" xr:uid="{A456B26F-1168-4918-A5DE-E77A11E5C766}"/>
    <cellStyle name="Currency 4 4 2 2 2 2 5" xfId="17181" xr:uid="{024B96A0-E561-48B3-8C39-09A24520260E}"/>
    <cellStyle name="Currency 4 4 2 2 2 3" xfId="1910" xr:uid="{00000000-0005-0000-0000-00009E070000}"/>
    <cellStyle name="Currency 4 4 2 2 2 4" xfId="7508" xr:uid="{279EE0CF-7308-4463-B7E4-B4779AEF20CD}"/>
    <cellStyle name="Currency 4 4 2 2 2 5" xfId="26582" xr:uid="{9C178C4C-5A68-43BE-A39B-C4F3F6914662}"/>
    <cellStyle name="Currency 4 4 2 2 2 6" xfId="15155" xr:uid="{50C87AB4-D284-462F-B6F0-CFD6E1EEF681}"/>
    <cellStyle name="Currency 4 4 2 2 3" xfId="1911" xr:uid="{00000000-0005-0000-0000-00009F070000}"/>
    <cellStyle name="Currency 4 4 2 2 3 2" xfId="5216" xr:uid="{9F4D828E-21DB-47C0-A314-2D0F6F81F71A}"/>
    <cellStyle name="Currency 4 4 2 2 3 2 2" xfId="11877" xr:uid="{1116E3E2-A953-48CE-AC5D-5F86E27E12B0}"/>
    <cellStyle name="Currency 4 4 2 2 3 2 2 2" xfId="21182" xr:uid="{FA30EAD9-17DE-44A3-8BA1-F37374CC8CC9}"/>
    <cellStyle name="Currency 4 4 2 2 3 2 3" xfId="13932" xr:uid="{8B941E5E-709B-4777-8DED-DF11E55C9E17}"/>
    <cellStyle name="Currency 4 4 2 2 3 2 3 2" xfId="24011" xr:uid="{8E3EC320-E0BA-4B67-9716-DF62DE6B01BC}"/>
    <cellStyle name="Currency 4 4 2 2 3 2 4" xfId="29171" xr:uid="{82FE1D15-49D3-46DE-AD0C-9332D3EAD91E}"/>
    <cellStyle name="Currency 4 4 2 2 3 2 5" xfId="28495" xr:uid="{8528E988-371D-42CB-95F5-D43CE9BF5301}"/>
    <cellStyle name="Currency 4 4 2 2 3 2 6" xfId="18389" xr:uid="{D87DDA7B-F5AE-4F05-B7F4-3DB654D7539A}"/>
    <cellStyle name="Currency 4 4 2 2 3 3" xfId="26283" xr:uid="{07D5A177-E74B-4F6F-A4E3-231228E04788}"/>
    <cellStyle name="Currency 4 4 2 2 4" xfId="1912" xr:uid="{00000000-0005-0000-0000-0000A0070000}"/>
    <cellStyle name="Currency 4 4 2 2 4 2" xfId="27841" xr:uid="{066F96A1-EB46-4CFD-AC58-CEF6C9FB87CC}"/>
    <cellStyle name="Currency 4 4 2 2 4 3" xfId="27301" xr:uid="{7B04C75E-AF04-42AA-AC74-2898FF07C3CE}"/>
    <cellStyle name="Currency 4 4 2 2 5" xfId="4863" xr:uid="{640E7789-D67F-4D5B-BCE6-CDDC9F118802}"/>
    <cellStyle name="Currency 4 4 2 2 5 2" xfId="7507" xr:uid="{28510E02-2C24-42EC-8E96-D692D74E8238}"/>
    <cellStyle name="Currency 4 4 2 2 5 2 2" xfId="20830" xr:uid="{A1A308E6-4A6A-4951-9AB5-007C5571EE15}"/>
    <cellStyle name="Currency 4 4 2 2 5 2 3" xfId="11776" xr:uid="{810ED31A-C991-478C-9F73-B06538A02962}"/>
    <cellStyle name="Currency 4 4 2 2 5 3" xfId="13722" xr:uid="{CD7CB8C7-61B7-4D22-A3BD-861E3B8D7626}"/>
    <cellStyle name="Currency 4 4 2 2 5 3 2" xfId="23659" xr:uid="{EA22FF70-D1C5-4FE6-8819-CB4985D985C2}"/>
    <cellStyle name="Currency 4 4 2 2 5 4" xfId="28825" xr:uid="{8A678439-BAAB-4BA9-B2ED-375E9ECCD364}"/>
    <cellStyle name="Currency 4 4 2 2 5 5" xfId="28125" xr:uid="{BA000C9F-45E4-4B9F-BA96-685869D960C9}"/>
    <cellStyle name="Currency 4 4 2 2 5 6" xfId="18037" xr:uid="{C354DDAE-15D9-48CA-9A6F-27A4A4E192B9}"/>
    <cellStyle name="Currency 4 4 2 2 6" xfId="4071" xr:uid="{FD11C0E4-945D-49F1-98FE-A74ECF68FD72}"/>
    <cellStyle name="Currency 4 4 2 2 6 2" xfId="26907" xr:uid="{3E2FC957-F6C3-437E-9BB9-ABD2C15E0F72}"/>
    <cellStyle name="Currency 4 4 2 2 6 3" xfId="29200" xr:uid="{8AA9CB1D-02BF-457B-87C0-A2619A63F5B4}"/>
    <cellStyle name="Currency 4 4 2 2 6 4" xfId="15762" xr:uid="{46128D28-CEB8-4AE1-AF36-BF94E5DCACC4}"/>
    <cellStyle name="Currency 4 4 2 2 7" xfId="8749" xr:uid="{2016E77A-2B62-499F-ABD0-62707D333CB3}"/>
    <cellStyle name="Currency 4 4 2 2 7 2" xfId="18518" xr:uid="{60B4A589-673B-4A07-89EC-E1485FF2F268}"/>
    <cellStyle name="Currency 4 4 2 2 8" xfId="11944" xr:uid="{DB3B0C16-1B65-468D-8754-49015CE17FDC}"/>
    <cellStyle name="Currency 4 4 2 2 8 2" xfId="21312" xr:uid="{21C23BE7-E063-435A-8DAD-7B3FCFE2010E}"/>
    <cellStyle name="Currency 4 4 2 2 9" xfId="24395" xr:uid="{BEC47082-4CDF-42F3-9335-F7BB2304CA94}"/>
    <cellStyle name="Currency 4 4 2 3" xfId="1913" xr:uid="{00000000-0005-0000-0000-0000A1070000}"/>
    <cellStyle name="Currency 4 4 2 3 2" xfId="1914" xr:uid="{00000000-0005-0000-0000-0000A2070000}"/>
    <cellStyle name="Currency 4 4 2 3 2 2" xfId="4353" xr:uid="{2EAE916F-E762-4650-8DBD-6D844C5B887F}"/>
    <cellStyle name="Currency 4 4 2 3 2 2 2" xfId="7510" xr:uid="{C388B57B-138C-4FC2-8797-7E868C1E733D}"/>
    <cellStyle name="Currency 4 4 2 3 2 2 2 2" xfId="29457" xr:uid="{0B4EDF82-4766-4DB6-ABF0-38E6E58448A7}"/>
    <cellStyle name="Currency 4 4 2 3 2 2 3" xfId="27502" xr:uid="{7842C3FB-3753-4E00-A8AD-1C5AB3BCDAE3}"/>
    <cellStyle name="Currency 4 4 2 3 2 2 4" xfId="19965" xr:uid="{2D8818B0-993F-455D-AF9A-BC7930754CA9}"/>
    <cellStyle name="Currency 4 4 2 3 2 3" xfId="12981" xr:uid="{37C1DA2E-7784-4012-957B-3D06899F546F}"/>
    <cellStyle name="Currency 4 4 2 3 2 3 2" xfId="22794" xr:uid="{FBAAB443-AE2B-4FFE-B62A-AB35ACC18575}"/>
    <cellStyle name="Currency 4 4 2 3 2 4" xfId="24595" xr:uid="{6AACEE25-8FEA-4DFD-8F58-C5D35A7E551F}"/>
    <cellStyle name="Currency 4 4 2 3 2 5" xfId="17182" xr:uid="{A9A786DB-DD5A-464B-BC3D-6FDE44773D84}"/>
    <cellStyle name="Currency 4 4 2 3 3" xfId="1915" xr:uid="{00000000-0005-0000-0000-0000A3070000}"/>
    <cellStyle name="Currency 4 4 2 3 4" xfId="5016" xr:uid="{80298C23-C912-4848-A254-4165D8902715}"/>
    <cellStyle name="Currency 4 4 2 3 4 2" xfId="7509" xr:uid="{1E0AE7CF-8106-477B-9995-EE4B16245677}"/>
    <cellStyle name="Currency 4 4 2 3 4 2 2" xfId="20983" xr:uid="{3A1A40F1-D1E6-4097-8B6B-AC5510FFF64C}"/>
    <cellStyle name="Currency 4 4 2 3 4 2 3" xfId="11819" xr:uid="{24DD17A9-E3D6-4009-9745-44D2F3851FA2}"/>
    <cellStyle name="Currency 4 4 2 3 4 3" xfId="13875" xr:uid="{EE2F9AAE-030C-444F-B3B3-6C13D8430AE1}"/>
    <cellStyle name="Currency 4 4 2 3 4 3 2" xfId="23812" xr:uid="{AF656F93-A917-4346-973F-ECDDFA88ED52}"/>
    <cellStyle name="Currency 4 4 2 3 4 4" xfId="18190" xr:uid="{5BF2D7B3-D5BB-4862-88DF-47B27737CE5E}"/>
    <cellStyle name="Currency 4 4 2 3 5" xfId="6514" xr:uid="{E3C57D78-CB03-4FC4-87DF-B28F0F97972B}"/>
    <cellStyle name="Currency 4 4 2 3 5 2" xfId="11506" xr:uid="{B36083AE-6009-4236-9EE5-3C22D9E597FF}"/>
    <cellStyle name="Currency 4 4 2 3 6" xfId="9307" xr:uid="{8999DFED-7785-4BDC-B581-D8D14E6CB48A}"/>
    <cellStyle name="Currency 4 4 2 3 7" xfId="15156" xr:uid="{9154CDAD-1746-454C-8240-C725010760A0}"/>
    <cellStyle name="Currency 4 4 2 4" xfId="1916" xr:uid="{00000000-0005-0000-0000-0000A4070000}"/>
    <cellStyle name="Currency 4 4 2 4 2" xfId="1917" xr:uid="{00000000-0005-0000-0000-0000A5070000}"/>
    <cellStyle name="Currency 4 4 2 4 2 2" xfId="4351" xr:uid="{13419976-E838-43AC-ACE4-DA267AB5DB67}"/>
    <cellStyle name="Currency 4 4 2 4 2 2 2" xfId="29455" xr:uid="{7A7135B6-1489-4A1A-9F9E-F2CB948B9020}"/>
    <cellStyle name="Currency 4 4 2 4 2 2 3" xfId="29255" xr:uid="{8DF102A4-2C89-4CC9-99E5-7C89302D2C6B}"/>
    <cellStyle name="Currency 4 4 2 4 2 2 4" xfId="19963" xr:uid="{6CF52116-029E-473C-ACF8-60A315B32A05}"/>
    <cellStyle name="Currency 4 4 2 4 2 3" xfId="12979" xr:uid="{A12FDDB7-B8E8-42DA-A876-D6684DC19D9A}"/>
    <cellStyle name="Currency 4 4 2 4 2 3 2" xfId="22792" xr:uid="{3B9441ED-400C-48B0-9C0C-5FB228444295}"/>
    <cellStyle name="Currency 4 4 2 4 2 4" xfId="24966" xr:uid="{10A8C3C6-763F-427D-BD5F-FF0CF73A2FC9}"/>
    <cellStyle name="Currency 4 4 2 4 2 5" xfId="17180" xr:uid="{F8944D06-37A7-4E02-AA10-07FDF079EFDF}"/>
    <cellStyle name="Currency 4 4 2 4 3" xfId="1918" xr:uid="{00000000-0005-0000-0000-0000A6070000}"/>
    <cellStyle name="Currency 4 4 2 4 4" xfId="7511" xr:uid="{4DEF37C1-8F76-4C18-9EB3-2BCBAEEF8800}"/>
    <cellStyle name="Currency 4 4 2 4 5" xfId="26348" xr:uid="{B21DFB81-F397-4579-8317-C5EA349C5F58}"/>
    <cellStyle name="Currency 4 4 2 4 6" xfId="15154" xr:uid="{36576E13-9D2B-4A0C-85B0-AF53E9BDB6CE}"/>
    <cellStyle name="Currency 4 4 2 5" xfId="1919" xr:uid="{00000000-0005-0000-0000-0000A7070000}"/>
    <cellStyle name="Currency 4 4 2 5 2" xfId="1920" xr:uid="{00000000-0005-0000-0000-0000A8070000}"/>
    <cellStyle name="Currency 4 4 2 5 2 2" xfId="4181" xr:uid="{6A9D7BC4-6A2C-40EE-91C5-C260CDFB6A21}"/>
    <cellStyle name="Currency 4 4 2 5 2 2 2" xfId="19520" xr:uid="{4909C3F0-A48B-4C1F-B28D-9319B9248CCF}"/>
    <cellStyle name="Currency 4 4 2 5 2 3" xfId="12632" xr:uid="{CC73D228-DEBC-4E53-9A0A-DBC5E37294A7}"/>
    <cellStyle name="Currency 4 4 2 5 2 3 2" xfId="22349" xr:uid="{23F8B0E9-49FB-4BA3-A1CE-314B39FC46EB}"/>
    <cellStyle name="Currency 4 4 2 5 2 4" xfId="29245" xr:uid="{F954584C-4E0C-43CD-B884-37AC6FA656A5}"/>
    <cellStyle name="Currency 4 4 2 5 2 5" xfId="29317" xr:uid="{BBA218F6-178F-46C9-A2B3-9A98BF7BB60F}"/>
    <cellStyle name="Currency 4 4 2 5 2 6" xfId="16783" xr:uid="{720A09F3-BD40-4AA5-B8B5-0939E430308A}"/>
    <cellStyle name="Currency 4 4 2 5 3" xfId="1921" xr:uid="{00000000-0005-0000-0000-0000A9070000}"/>
    <cellStyle name="Currency 4 4 2 5 4" xfId="7512" xr:uid="{A0530566-5569-43F0-AEA3-21B5509A04A9}"/>
    <cellStyle name="Currency 4 4 2 5 5" xfId="26072" xr:uid="{15258C9D-4073-4923-8382-501F901B4870}"/>
    <cellStyle name="Currency 4 4 2 5 6" xfId="14567" xr:uid="{08E72E82-D6F2-4D0C-A483-66AB549DCBA7}"/>
    <cellStyle name="Currency 4 4 2 6" xfId="1922" xr:uid="{00000000-0005-0000-0000-0000AA070000}"/>
    <cellStyle name="Currency 4 4 2 6 2" xfId="4135" xr:uid="{72064790-CFD1-4E2D-8FC6-7B16A5AAC522}"/>
    <cellStyle name="Currency 4 4 2 6 2 2" xfId="19228" xr:uid="{2E86B0B8-D538-4EF9-81C1-E0F74668646D}"/>
    <cellStyle name="Currency 4 4 2 6 3" xfId="12392" xr:uid="{D4194E9C-82E1-4A48-9E3F-FF8DB9578684}"/>
    <cellStyle name="Currency 4 4 2 6 3 2" xfId="22033" xr:uid="{C38CE4F7-127D-4E42-B81B-026A436DD775}"/>
    <cellStyle name="Currency 4 4 2 6 4" xfId="25909" xr:uid="{764F1C22-F828-4D0C-B924-D6D1166397DB}"/>
    <cellStyle name="Currency 4 4 2 6 5" xfId="29110" xr:uid="{29D4D16B-B263-4865-BF08-FF48F2BD3B23}"/>
    <cellStyle name="Currency 4 4 2 6 6" xfId="16477" xr:uid="{3089DC23-6FD9-4F46-A874-BAFF87FCD225}"/>
    <cellStyle name="Currency 4 4 2 7" xfId="1906" xr:uid="{00000000-0005-0000-0000-00009A070000}"/>
    <cellStyle name="Currency 4 4 2 7 2" xfId="4422" xr:uid="{F8EAA1E3-C2CE-4C25-8452-BB4BB912F4A6}"/>
    <cellStyle name="Currency 4 4 2 7 2 2" xfId="20445" xr:uid="{409365FC-E8B0-42F1-8C03-7D6B23203FA5}"/>
    <cellStyle name="Currency 4 4 2 7 3" xfId="13423" xr:uid="{77C07C51-ABFF-4BC7-BC77-B36019C2D025}"/>
    <cellStyle name="Currency 4 4 2 7 3 2" xfId="23274" xr:uid="{0BE73832-029E-46A7-93D1-C4CB3FED7DC2}"/>
    <cellStyle name="Currency 4 4 2 7 4" xfId="28397" xr:uid="{E0C30CD7-CBD4-4891-8B6D-BC170AA57731}"/>
    <cellStyle name="Currency 4 4 2 7 5" xfId="29154" xr:uid="{3C1A1F6C-56BB-414D-ACA5-FB6A86EA8079}"/>
    <cellStyle name="Currency 4 4 2 7 6" xfId="17652" xr:uid="{68439AD9-0A27-48ED-9F40-CAE999A486CA}"/>
    <cellStyle name="Currency 4 4 2 8" xfId="7020" xr:uid="{1E51B653-73FB-497E-9D39-3F3AEB5412F4}"/>
    <cellStyle name="Currency 4 4 2 8 2" xfId="9818" xr:uid="{39F4269B-11E8-46B7-BF90-9076FD45DEC6}"/>
    <cellStyle name="Currency 4 4 2 9" xfId="6045" xr:uid="{79628092-9065-4755-BEF4-BF755F8B0C1F}"/>
    <cellStyle name="Currency 4 4 2 9 2" xfId="18517" xr:uid="{FB8E8F70-2F2F-42BE-B175-720F6A686A98}"/>
    <cellStyle name="Currency 4 4 3" xfId="1923" xr:uid="{00000000-0005-0000-0000-0000AB070000}"/>
    <cellStyle name="Currency 4 4 3 10" xfId="14255" xr:uid="{05766A5D-13E3-47A2-9220-07715B007D7A}"/>
    <cellStyle name="Currency 4 4 3 2" xfId="1924" xr:uid="{00000000-0005-0000-0000-0000AC070000}"/>
    <cellStyle name="Currency 4 4 3 2 2" xfId="1925" xr:uid="{00000000-0005-0000-0000-0000AD070000}"/>
    <cellStyle name="Currency 4 4 3 2 2 2" xfId="4354" xr:uid="{B81838F1-143D-4261-860B-86DC81D7DDA0}"/>
    <cellStyle name="Currency 4 4 3 2 2 2 2" xfId="29458" xr:uid="{CAC06810-809A-447B-91DF-D28335555C91}"/>
    <cellStyle name="Currency 4 4 3 2 2 2 3" xfId="29113" xr:uid="{F01ABA21-2F13-48D4-8FCC-EC2F5288CA82}"/>
    <cellStyle name="Currency 4 4 3 2 2 2 4" xfId="19966" xr:uid="{EA2BA43D-8ED5-4E57-B217-380D74179973}"/>
    <cellStyle name="Currency 4 4 3 2 2 3" xfId="12982" xr:uid="{AC1CF5DA-02A0-47FB-8FB8-ED515F867709}"/>
    <cellStyle name="Currency 4 4 3 2 2 3 2" xfId="22795" xr:uid="{454BB0FE-79E8-4C05-A2E9-069C07299329}"/>
    <cellStyle name="Currency 4 4 3 2 2 4" xfId="25657" xr:uid="{114E39F1-5CC2-445B-87D4-1F1D798CE096}"/>
    <cellStyle name="Currency 4 4 3 2 2 5" xfId="17183" xr:uid="{BA510301-5F0C-4506-A52B-6893762B5F9B}"/>
    <cellStyle name="Currency 4 4 3 2 3" xfId="1926" xr:uid="{00000000-0005-0000-0000-0000AE070000}"/>
    <cellStyle name="Currency 4 4 3 2 4" xfId="7514" xr:uid="{EC470E68-E2E9-465F-B9B4-ED03C99962E3}"/>
    <cellStyle name="Currency 4 4 3 2 5" xfId="25059" xr:uid="{6DBC96A8-8E4B-45F8-A499-1CCFD9483AEE}"/>
    <cellStyle name="Currency 4 4 3 2 6" xfId="15157" xr:uid="{86DF7EE4-CDE8-4D50-8313-4838B432C5EB}"/>
    <cellStyle name="Currency 4 4 3 3" xfId="1927" xr:uid="{00000000-0005-0000-0000-0000AF070000}"/>
    <cellStyle name="Currency 4 4 3 3 2" xfId="1928" xr:uid="{00000000-0005-0000-0000-0000B0070000}"/>
    <cellStyle name="Currency 4 4 3 3 2 2" xfId="4228" xr:uid="{948FE900-27BA-4A27-9F96-63C9FA6EA48C}"/>
    <cellStyle name="Currency 4 4 3 3 2 2 2" xfId="19601" xr:uid="{41F158DB-0BB4-4F6F-8719-BC195A5C0FBB}"/>
    <cellStyle name="Currency 4 4 3 3 2 3" xfId="12711" xr:uid="{03744A72-1F20-48FD-B67A-B603AED443D5}"/>
    <cellStyle name="Currency 4 4 3 3 2 3 2" xfId="22430" xr:uid="{87E5369F-3826-40A5-8CC6-8AF6DADFB05F}"/>
    <cellStyle name="Currency 4 4 3 3 2 4" xfId="16862" xr:uid="{FF134AD1-1311-4934-8FA9-C064634E3686}"/>
    <cellStyle name="Currency 4 4 3 3 3" xfId="1929" xr:uid="{00000000-0005-0000-0000-0000B1070000}"/>
    <cellStyle name="Currency 4 4 3 3 4" xfId="11507" xr:uid="{4F1C65B6-7C0D-4254-9A73-B310343FF668}"/>
    <cellStyle name="Currency 4 4 3 3 5" xfId="24183" xr:uid="{0E668D64-D326-4B7C-AAA3-81AF8043BCE8}"/>
    <cellStyle name="Currency 4 4 3 3 6" xfId="14674" xr:uid="{7128B801-88D5-43DE-9B11-82C4242DF613}"/>
    <cellStyle name="Currency 4 4 3 4" xfId="1930" xr:uid="{00000000-0005-0000-0000-0000B2070000}"/>
    <cellStyle name="Currency 4 4 3 4 2" xfId="4371" xr:uid="{3D41AD3D-6E14-4DB2-93E8-B0AD3CBC8AAA}"/>
    <cellStyle name="Currency 4 4 3 4 2 2" xfId="11717" xr:uid="{A71B61B1-0400-4B44-A88F-20249398714A}"/>
    <cellStyle name="Currency 4 4 3 4 2 2 2" xfId="20396" xr:uid="{B123F302-8EC2-4BC1-AE4B-DCE6721479A7}"/>
    <cellStyle name="Currency 4 4 3 4 2 3" xfId="13382" xr:uid="{0A5C128F-02F2-4B19-A65D-06964999F71A}"/>
    <cellStyle name="Currency 4 4 3 4 2 3 2" xfId="23225" xr:uid="{467D9D87-D07C-44C5-8027-37769B9E0E9F}"/>
    <cellStyle name="Currency 4 4 3 4 2 4" xfId="26981" xr:uid="{761C3478-F814-4715-B95B-2B62DCF52293}"/>
    <cellStyle name="Currency 4 4 3 4 2 5" xfId="28225" xr:uid="{F915CFF7-4DF5-40C6-BC67-F80BA36804CA}"/>
    <cellStyle name="Currency 4 4 3 4 2 6" xfId="17603" xr:uid="{CF424928-9628-4D7A-B009-69457EA709C6}"/>
    <cellStyle name="Currency 4 4 3 4 3" xfId="24232" xr:uid="{7574BD66-10AC-4C58-8FE6-FCD6DA263638}"/>
    <cellStyle name="Currency 4 4 3 5" xfId="4726" xr:uid="{7FE8F35E-E389-4F70-9135-C706FE5B25DB}"/>
    <cellStyle name="Currency 4 4 3 5 2" xfId="7513" xr:uid="{271713D5-91C0-44EF-A159-A219B29E59A8}"/>
    <cellStyle name="Currency 4 4 3 5 2 2" xfId="29619" xr:uid="{0C0FBCDB-6F19-4C9A-9438-1D1CAD48E541}"/>
    <cellStyle name="Currency 4 4 3 5 2 3" xfId="27647" xr:uid="{AAB238B7-8B59-4A41-95E9-2A94F71456DC}"/>
    <cellStyle name="Currency 4 4 3 5 2 4" xfId="20693" xr:uid="{B451F826-D750-4564-AADF-86516516A1FD}"/>
    <cellStyle name="Currency 4 4 3 5 2 5" xfId="11745" xr:uid="{55B934FE-92A7-45F3-9B6C-368C6D35D080}"/>
    <cellStyle name="Currency 4 4 3 5 3" xfId="13620" xr:uid="{DE4817C7-26E5-4D23-AD24-42A059BC2DF5}"/>
    <cellStyle name="Currency 4 4 3 5 3 2" xfId="23522" xr:uid="{40E654EB-59C1-4B7A-998E-44CC0DC45A59}"/>
    <cellStyle name="Currency 4 4 3 5 4" xfId="26619" xr:uid="{BF8AF3A0-085A-4A3B-9409-DC0B1FEA21A9}"/>
    <cellStyle name="Currency 4 4 3 5 5" xfId="17900" xr:uid="{6BEB11F9-C166-4EF0-A32D-B7AAFD503EE9}"/>
    <cellStyle name="Currency 4 4 3 6" xfId="4072" xr:uid="{A2BEDC38-7CD9-4081-9F93-A9D5D42BD31E}"/>
    <cellStyle name="Currency 4 4 3 6 2" xfId="27927" xr:uid="{E4B04EA2-0567-4942-BB64-1C0B6606F177}"/>
    <cellStyle name="Currency 4 4 3 6 3" xfId="27734" xr:uid="{0290FA1D-5994-4841-955A-1F4B951DAFF5}"/>
    <cellStyle name="Currency 4 4 3 6 4" xfId="15763" xr:uid="{6AEBA835-B2F9-46B3-B75C-A7B887075A27}"/>
    <cellStyle name="Currency 4 4 3 7" xfId="8748" xr:uid="{2B570704-FABD-4436-9656-80C1192FE70A}"/>
    <cellStyle name="Currency 4 4 3 7 2" xfId="27032" xr:uid="{A7B8055F-A1A7-4234-8979-72A5EF83D15C}"/>
    <cellStyle name="Currency 4 4 3 7 3" xfId="27888" xr:uid="{0F6DCE26-E009-4AE0-A21F-A1753306F720}"/>
    <cellStyle name="Currency 4 4 3 7 4" xfId="18519" xr:uid="{3585543C-4B63-4092-B6C5-7F513E8F7307}"/>
    <cellStyle name="Currency 4 4 3 8" xfId="11945" xr:uid="{3DFDDF95-A0F2-47FA-BB85-5999CFB0C1C9}"/>
    <cellStyle name="Currency 4 4 3 8 2" xfId="21313" xr:uid="{A0F9A718-A791-4F04-8152-645820EA2BC2}"/>
    <cellStyle name="Currency 4 4 3 9" xfId="26584" xr:uid="{3890A069-E770-4DE8-AAA4-51DD51379285}"/>
    <cellStyle name="Currency 4 4 4" xfId="1931" xr:uid="{00000000-0005-0000-0000-0000B3070000}"/>
    <cellStyle name="Currency 4 4 4 10" xfId="15158" xr:uid="{543DFB12-E870-405B-871F-DA3622095C86}"/>
    <cellStyle name="Currency 4 4 4 2" xfId="1932" xr:uid="{00000000-0005-0000-0000-0000B4070000}"/>
    <cellStyle name="Currency 4 4 4 2 2" xfId="5587" xr:uid="{D6823F06-699C-4219-B389-EAFCF9419146}"/>
    <cellStyle name="Currency 4 4 4 2 2 2" xfId="7516" xr:uid="{219E597E-79D9-4455-A836-39C195DD9580}"/>
    <cellStyle name="Currency 4 4 4 2 3" xfId="24501" xr:uid="{F7B9F3A8-3460-4714-B0D3-C8B35FD7F8BD}"/>
    <cellStyle name="Currency 4 4 4 3" xfId="1933" xr:uid="{00000000-0005-0000-0000-0000B5070000}"/>
    <cellStyle name="Currency 4 4 4 4" xfId="1934" xr:uid="{00000000-0005-0000-0000-0000B6070000}"/>
    <cellStyle name="Currency 4 4 4 5" xfId="5017" xr:uid="{309578DE-BEF0-4D3B-A20B-FE7CE8F3365B}"/>
    <cellStyle name="Currency 4 4 4 5 2" xfId="7515" xr:uid="{AF9B0FC0-1E85-4210-BAFF-27E1CE338D97}"/>
    <cellStyle name="Currency 4 4 4 5 2 2" xfId="20984" xr:uid="{A223997F-151A-4D9E-986A-9C2154B3B90A}"/>
    <cellStyle name="Currency 4 4 4 5 2 3" xfId="11820" xr:uid="{8A4026DB-CAFA-4919-9EF0-D65E1BB1D06B}"/>
    <cellStyle name="Currency 4 4 4 5 3" xfId="13876" xr:uid="{20697823-FBEC-4AC7-BB54-7F8ACB4B1CA8}"/>
    <cellStyle name="Currency 4 4 4 5 3 2" xfId="23813" xr:uid="{F9D5B8F0-E4E6-4D71-8CB7-82627DE8D329}"/>
    <cellStyle name="Currency 4 4 4 5 4" xfId="18191" xr:uid="{CAAF128E-DED2-4D58-B5BE-E656ED4195A2}"/>
    <cellStyle name="Currency 4 4 4 6" xfId="4073" xr:uid="{655A1269-44D9-43A8-83E1-9D5CC8359119}"/>
    <cellStyle name="Currency 4 4 4 6 2" xfId="15764" xr:uid="{6757269E-1DC6-4104-B5F5-13F4D669122C}"/>
    <cellStyle name="Currency 4 4 4 7" xfId="9306" xr:uid="{315E2811-B140-452F-84BD-28099CCC465D}"/>
    <cellStyle name="Currency 4 4 4 7 2" xfId="18520" xr:uid="{1621F675-6A5A-4F67-A3A3-5B1664F653AF}"/>
    <cellStyle name="Currency 4 4 4 8" xfId="11946" xr:uid="{0536EB63-2500-424A-A1FA-76007DF681E6}"/>
    <cellStyle name="Currency 4 4 4 8 2" xfId="21314" xr:uid="{5B89FA13-C225-48A6-A482-F7A636AC8B7D}"/>
    <cellStyle name="Currency 4 4 4 9" xfId="24159" xr:uid="{3DABA24C-8B17-42D8-91C8-B64672FFF8FA}"/>
    <cellStyle name="Currency 4 4 5" xfId="1935" xr:uid="{00000000-0005-0000-0000-0000B7070000}"/>
    <cellStyle name="Currency 4 4 5 2" xfId="1936" xr:uid="{00000000-0005-0000-0000-0000B8070000}"/>
    <cellStyle name="Currency 4 4 5 2 2" xfId="4253" xr:uid="{3B0CA9B9-3C5C-40F0-9F7D-67AE98738FEC}"/>
    <cellStyle name="Currency 4 4 5 2 2 2" xfId="7518" xr:uid="{B20EE278-3F24-4A4B-9686-5D5118ADA646}"/>
    <cellStyle name="Currency 4 4 5 2 2 2 2" xfId="27404" xr:uid="{6C238951-C0C7-4338-A1C5-9047105CC0FD}"/>
    <cellStyle name="Currency 4 4 5 2 2 3" xfId="29024" xr:uid="{570FCF4B-D0C6-43A7-B8BF-4D8988480361}"/>
    <cellStyle name="Currency 4 4 5 2 2 4" xfId="19783" xr:uid="{50A642CD-6F30-41D9-9A2C-541D2A1C08DE}"/>
    <cellStyle name="Currency 4 4 5 2 3" xfId="12877" xr:uid="{3BF82CFB-AB2A-4476-914D-9F4BB94A6B8A}"/>
    <cellStyle name="Currency 4 4 5 2 3 2" xfId="22612" xr:uid="{79D6635A-9F5B-4E04-91A7-2A5106E51B55}"/>
    <cellStyle name="Currency 4 4 5 2 4" xfId="26315" xr:uid="{0BF6FA04-9BDB-41CF-9CB7-FC7CCA6E5D32}"/>
    <cellStyle name="Currency 4 4 5 2 5" xfId="17028" xr:uid="{6B4377AC-BD30-417E-8423-6ACBE33E3F83}"/>
    <cellStyle name="Currency 4 4 5 3" xfId="1937" xr:uid="{00000000-0005-0000-0000-0000B9070000}"/>
    <cellStyle name="Currency 4 4 5 4" xfId="7517" xr:uid="{3E26EF17-BCCC-45BF-9DA2-52814E03CCE6}"/>
    <cellStyle name="Currency 4 4 5 5" xfId="6910" xr:uid="{5804C54B-8C59-4CB1-9F04-E5A5586D044F}"/>
    <cellStyle name="Currency 4 4 5 6" xfId="9706" xr:uid="{43A83C5C-BC08-410C-9902-199F26D3B7C2}"/>
    <cellStyle name="Currency 4 4 6" xfId="1938" xr:uid="{00000000-0005-0000-0000-0000BA070000}"/>
    <cellStyle name="Currency 4 4 6 2" xfId="1939" xr:uid="{00000000-0005-0000-0000-0000BB070000}"/>
    <cellStyle name="Currency 4 4 6 2 2" xfId="4148" xr:uid="{2C1AFC46-9117-47C7-B37D-18AAFE4C2175}"/>
    <cellStyle name="Currency 4 4 6 2 2 2" xfId="19357" xr:uid="{11AD565F-0641-4B41-9DED-CB5DB0ABA3EC}"/>
    <cellStyle name="Currency 4 4 6 2 2 3" xfId="30312" xr:uid="{5173193B-B054-491D-BB29-2DC1FE0B6BEF}"/>
    <cellStyle name="Currency 4 4 6 2 3" xfId="12469" xr:uid="{D5223BFE-E9A5-4F9B-A7FE-35DAE3BBEF55}"/>
    <cellStyle name="Currency 4 4 6 2 3 2" xfId="22186" xr:uid="{79A83145-7B61-4ADA-8725-685A3D20C83E}"/>
    <cellStyle name="Currency 4 4 6 2 4" xfId="28222" xr:uid="{B4D5D330-00F5-42B8-A1CD-FBEBC6D0E353}"/>
    <cellStyle name="Currency 4 4 6 2 5" xfId="27238" xr:uid="{EB6D65A6-CF4A-4B1E-853E-1020A76DD086}"/>
    <cellStyle name="Currency 4 4 6 2 6" xfId="16620" xr:uid="{5C63AB6F-9131-4F01-8963-939D6375199F}"/>
    <cellStyle name="Currency 4 4 6 3" xfId="1940" xr:uid="{00000000-0005-0000-0000-0000BC070000}"/>
    <cellStyle name="Currency 4 4 6 4" xfId="7519" xr:uid="{5A50DA23-E126-46E8-BFB8-4E6A2CFA33B1}"/>
    <cellStyle name="Currency 4 4 6 5" xfId="26445" xr:uid="{D557F24B-E466-4193-A680-EDC6E9D8E74A}"/>
    <cellStyle name="Currency 4 4 6 6" xfId="14404" xr:uid="{9CCBD6F7-75FB-4DA8-B843-595D6AE6B019}"/>
    <cellStyle name="Currency 4 4 7" xfId="1941" xr:uid="{00000000-0005-0000-0000-0000BD070000}"/>
    <cellStyle name="Currency 4 4 7 2" xfId="1942" xr:uid="{00000000-0005-0000-0000-0000BE070000}"/>
    <cellStyle name="Currency 4 4 7 2 2" xfId="4098" xr:uid="{64D4C53A-1C5C-45F0-89E0-9592688FC81A}"/>
    <cellStyle name="Currency 4 4 7 2 2 2" xfId="19137" xr:uid="{CD64B4C1-407B-4383-9E39-A4D1D6955922}"/>
    <cellStyle name="Currency 4 4 7 2 3" xfId="12341" xr:uid="{327F4829-7FBC-48DD-9A30-4C07C219533E}"/>
    <cellStyle name="Currency 4 4 7 2 3 2" xfId="21942" xr:uid="{9D0C9762-A20B-4CA0-83D7-C86AB689F612}"/>
    <cellStyle name="Currency 4 4 7 2 4" xfId="28456" xr:uid="{3FB2F421-5A24-416C-B545-E69515094533}"/>
    <cellStyle name="Currency 4 4 7 2 5" xfId="27466" xr:uid="{88AB6C2F-9098-47D0-B7BF-16F72CB3AB7A}"/>
    <cellStyle name="Currency 4 4 7 2 6" xfId="16386" xr:uid="{A6145F8D-2863-4895-B485-464A930154EA}"/>
    <cellStyle name="Currency 4 4 7 3" xfId="1943" xr:uid="{00000000-0005-0000-0000-0000BF070000}"/>
    <cellStyle name="Currency 4 4 7 4" xfId="7520" xr:uid="{E67E5AF7-9B3E-4342-B655-CAE9E640770F}"/>
    <cellStyle name="Currency 4 4 8" xfId="1905" xr:uid="{00000000-0005-0000-0000-000099070000}"/>
    <cellStyle name="Currency 4 4 8 2" xfId="4475" xr:uid="{11FFD17C-EB6E-46DE-AF5D-7D538BE9E500}"/>
    <cellStyle name="Currency 4 4 8 2 2" xfId="20498" xr:uid="{A0CDCFFD-26C0-4AB6-8CDC-727ED852280E}"/>
    <cellStyle name="Currency 4 4 8 2 3" xfId="30311" xr:uid="{878A5847-79A6-4D69-A598-DFE197A6B2DE}"/>
    <cellStyle name="Currency 4 4 8 3" xfId="13474" xr:uid="{FA35E3F9-D71F-4136-AF88-9D41A013036F}"/>
    <cellStyle name="Currency 4 4 8 3 2" xfId="23327" xr:uid="{2D6390D4-A104-4E0A-92DC-B697FE7AEBFE}"/>
    <cellStyle name="Currency 4 4 8 4" xfId="27394" xr:uid="{58C95C1A-CCA3-4E67-945E-D9915246A337}"/>
    <cellStyle name="Currency 4 4 8 5" xfId="29345" xr:uid="{70565FA0-7BA7-4877-998D-754A6DB150C5}"/>
    <cellStyle name="Currency 4 4 8 6" xfId="17705" xr:uid="{11B0F830-B5B5-4C49-8BA4-275B6EC66FC9}"/>
    <cellStyle name="Currency 4 4 9" xfId="7019" xr:uid="{EF469BD1-C5F7-4796-BB78-19E0752E3F33}"/>
    <cellStyle name="Currency 4 4 9 2" xfId="9817" xr:uid="{1CAF418D-7994-472F-B695-5E45B7C78F60}"/>
    <cellStyle name="Currency 4 4 9 3" xfId="29038" xr:uid="{D4ED5E85-6785-438B-9713-DA3C0F2D6EEA}"/>
    <cellStyle name="Currency 4 4 9 4" xfId="15761" xr:uid="{DFAC4F17-6A98-4172-85CF-246B15EE85D4}"/>
    <cellStyle name="Currency 4 5" xfId="396" xr:uid="{00000000-0005-0000-0000-00008B010000}"/>
    <cellStyle name="Currency 4 5 10" xfId="6046" xr:uid="{6D06B74B-35B5-4FBD-8864-00DC49D68CC2}"/>
    <cellStyle name="Currency 4 5 10 2" xfId="18521" xr:uid="{3BC7DE49-94FD-44CC-A795-763E9A022FA2}"/>
    <cellStyle name="Currency 4 5 11" xfId="8823" xr:uid="{0829DCC1-BFD8-4FC5-B9F1-E8EC0A4038EB}"/>
    <cellStyle name="Currency 4 5 11 2" xfId="21315" xr:uid="{E973D87F-E565-4C65-B392-4AA202ECB6C4}"/>
    <cellStyle name="Currency 4 5 12" xfId="24458" xr:uid="{C5AD197C-C04C-4E6A-BDCB-358F84762C31}"/>
    <cellStyle name="Currency 4 5 13" xfId="14098" xr:uid="{DCCD9D0A-7178-40D4-B6C7-FC7193FAC24D}"/>
    <cellStyle name="Currency 4 5 2" xfId="397" xr:uid="{00000000-0005-0000-0000-00008C010000}"/>
    <cellStyle name="Currency 4 5 2 10" xfId="25810" xr:uid="{15694B62-53C9-45B3-94A0-820F7035BC05}"/>
    <cellStyle name="Currency 4 5 2 11" xfId="14256" xr:uid="{57977FDA-BAA8-4C0A-8130-D1CE2B91E8F3}"/>
    <cellStyle name="Currency 4 5 2 2" xfId="1946" xr:uid="{00000000-0005-0000-0000-0000C2070000}"/>
    <cellStyle name="Currency 4 5 2 2 2" xfId="1947" xr:uid="{00000000-0005-0000-0000-0000C3070000}"/>
    <cellStyle name="Currency 4 5 2 2 2 2" xfId="5589" xr:uid="{178DEC67-C070-41E0-AAD8-408B8E2A280D}"/>
    <cellStyle name="Currency 4 5 2 2 2 2 2" xfId="7522" xr:uid="{B3BB2CD7-F8A4-4D49-BBDB-5E60FA4BAE44}"/>
    <cellStyle name="Currency 4 5 2 2 2 3" xfId="26628" xr:uid="{E8CA31BA-0B02-4779-9489-A27B18376C5D}"/>
    <cellStyle name="Currency 4 5 2 2 3" xfId="1948" xr:uid="{00000000-0005-0000-0000-0000C4070000}"/>
    <cellStyle name="Currency 4 5 2 2 3 2" xfId="28950" xr:uid="{76A9E066-7CFC-42C3-B8B8-259D2FC6BE35}"/>
    <cellStyle name="Currency 4 5 2 2 3 3" xfId="28502" xr:uid="{2FCC8A97-4168-48A2-8CA3-D0547417A848}"/>
    <cellStyle name="Currency 4 5 2 2 4" xfId="1949" xr:uid="{00000000-0005-0000-0000-0000C5070000}"/>
    <cellStyle name="Currency 4 5 2 2 5" xfId="4074" xr:uid="{2FBE4227-B11B-4DD5-B961-AF5B8978AB6B}"/>
    <cellStyle name="Currency 4 5 2 2 5 2" xfId="7521" xr:uid="{5D785A2C-0CB1-48C6-A148-7EB265B5E978}"/>
    <cellStyle name="Currency 4 5 2 2 5 2 2" xfId="29052" xr:uid="{385B2914-BBFD-4CAC-A5DC-6DCAF7D1274A}"/>
    <cellStyle name="Currency 4 5 2 2 5 3" xfId="27307" xr:uid="{3DB423BC-1AB3-4551-8621-EAAF08ADA84D}"/>
    <cellStyle name="Currency 4 5 2 2 5 4" xfId="15767" xr:uid="{FF03D483-EAB9-4120-B4E2-95730529EE36}"/>
    <cellStyle name="Currency 4 5 2 2 6" xfId="6515" xr:uid="{148F9C6E-B8F4-4E3F-8294-CBF38D81F1D5}"/>
    <cellStyle name="Currency 4 5 2 2 6 2" xfId="18523" xr:uid="{257D6208-7A4B-4E34-9017-76FFBA45D3F1}"/>
    <cellStyle name="Currency 4 5 2 2 7" xfId="9309" xr:uid="{9BFCE07B-8134-49E3-8D84-27C0F2107470}"/>
    <cellStyle name="Currency 4 5 2 2 7 2" xfId="21317" xr:uid="{9657FE36-A356-457E-88B2-B7FFEFACA19A}"/>
    <cellStyle name="Currency 4 5 2 2 8" xfId="26084" xr:uid="{7709478B-1B5F-496A-B4BA-5BBE746FEE7A}"/>
    <cellStyle name="Currency 4 5 2 2 9" xfId="15159" xr:uid="{085F4320-2377-4735-B3BD-101F504CF2FF}"/>
    <cellStyle name="Currency 4 5 2 3" xfId="1950" xr:uid="{00000000-0005-0000-0000-0000C6070000}"/>
    <cellStyle name="Currency 4 5 2 3 2" xfId="1951" xr:uid="{00000000-0005-0000-0000-0000C7070000}"/>
    <cellStyle name="Currency 4 5 2 3 2 2" xfId="4229" xr:uid="{3C8BF0C6-BCF3-4F48-BC07-44EC839A1339}"/>
    <cellStyle name="Currency 4 5 2 3 2 2 2" xfId="19602" xr:uid="{965C1A5E-569D-4DD9-AE12-6D1563F0EC22}"/>
    <cellStyle name="Currency 4 5 2 3 2 2 3" xfId="30313" xr:uid="{EAB4F340-A017-441E-86FF-0CE84960F1B7}"/>
    <cellStyle name="Currency 4 5 2 3 2 3" xfId="12712" xr:uid="{E7287BD5-61EE-431D-81E8-CF89D83644FC}"/>
    <cellStyle name="Currency 4 5 2 3 2 3 2" xfId="22431" xr:uid="{5DEE84F3-E948-4E86-BB95-4713E0877BF3}"/>
    <cellStyle name="Currency 4 5 2 3 2 4" xfId="16863" xr:uid="{D893460F-FF25-427B-A105-0C73F9AD001F}"/>
    <cellStyle name="Currency 4 5 2 3 3" xfId="1952" xr:uid="{00000000-0005-0000-0000-0000C8070000}"/>
    <cellStyle name="Currency 4 5 2 3 4" xfId="7523" xr:uid="{CE2A2901-3584-4559-AFC0-9B40BA847BAD}"/>
    <cellStyle name="Currency 4 5 2 3 5" xfId="26299" xr:uid="{7560AF23-0ED6-4B5D-8F81-502889EEBE2A}"/>
    <cellStyle name="Currency 4 5 2 3 6" xfId="14676" xr:uid="{93065932-7AD9-4B8F-BE1C-8CA4F0911A76}"/>
    <cellStyle name="Currency 4 5 2 4" xfId="1953" xr:uid="{00000000-0005-0000-0000-0000C9070000}"/>
    <cellStyle name="Currency 4 5 2 4 2" xfId="5214" xr:uid="{E7E8FED1-7687-4A46-962F-4B53C634034B}"/>
    <cellStyle name="Currency 4 5 2 4 2 2" xfId="7524" xr:uid="{7A96CD1B-167B-4825-B3F0-D0A4D399FE9A}"/>
    <cellStyle name="Currency 4 5 2 4 2 2 2" xfId="21180" xr:uid="{2E43E484-433E-4127-8961-9907DD4028E6}"/>
    <cellStyle name="Currency 4 5 2 4 2 2 3" xfId="11875" xr:uid="{DA98BBC7-F00D-4504-9CD9-5F1FA6827131}"/>
    <cellStyle name="Currency 4 5 2 4 2 3" xfId="13930" xr:uid="{5EC4BA24-0106-43FD-8C16-39D6F4C6013E}"/>
    <cellStyle name="Currency 4 5 2 4 2 3 2" xfId="24009" xr:uid="{EE7F3808-1FCF-4673-8F35-EE1901AEDDA1}"/>
    <cellStyle name="Currency 4 5 2 4 2 4" xfId="28478" xr:uid="{A828FF2E-FA28-4AFB-8C3E-8A63C30D21B7}"/>
    <cellStyle name="Currency 4 5 2 4 2 5" xfId="29068" xr:uid="{9F618484-6F37-48AB-BE2E-9EC6C96B326F}"/>
    <cellStyle name="Currency 4 5 2 4 2 6" xfId="18387" xr:uid="{B84DFCF0-F751-41E3-AA63-7648CF10F430}"/>
    <cellStyle name="Currency 4 5 2 4 3" xfId="24061" xr:uid="{B83B7BBD-1707-4576-A812-54841C4066D8}"/>
    <cellStyle name="Currency 4 5 2 5" xfId="1954" xr:uid="{00000000-0005-0000-0000-0000CA070000}"/>
    <cellStyle name="Currency 4 5 2 5 2" xfId="25287" xr:uid="{0B3BEB7F-31DA-4D07-BA89-4988D95C213D}"/>
    <cellStyle name="Currency 4 5 2 5 3" xfId="26847" xr:uid="{2BB6DA51-E82C-469D-8A38-2F8195CE7A42}"/>
    <cellStyle name="Currency 4 5 2 6" xfId="1945" xr:uid="{00000000-0005-0000-0000-0000C1070000}"/>
    <cellStyle name="Currency 4 5 2 6 2" xfId="4727" xr:uid="{E33FE793-268F-4BA8-BDD1-682A26AE478B}"/>
    <cellStyle name="Currency 4 5 2 6 2 2" xfId="20694" xr:uid="{31DA5F69-2DD0-4B7E-A82E-D7583702929C}"/>
    <cellStyle name="Currency 4 5 2 6 3" xfId="13621" xr:uid="{616F7999-E589-4C20-9975-9FDED3E8EA9E}"/>
    <cellStyle name="Currency 4 5 2 6 3 2" xfId="23523" xr:uid="{6AE8E208-717D-4256-B664-33E45D8A64FE}"/>
    <cellStyle name="Currency 4 5 2 6 4" xfId="28637" xr:uid="{79F2E417-773E-452E-AA28-3AC90E67313F}"/>
    <cellStyle name="Currency 4 5 2 6 5" xfId="28527" xr:uid="{35B5B7C6-4AD0-459E-B9E7-3FEF6D76B564}"/>
    <cellStyle name="Currency 4 5 2 6 6" xfId="17901" xr:uid="{B3B3A06D-CDEA-4F59-9249-8CC74F049FEC}"/>
    <cellStyle name="Currency 4 5 2 7" xfId="7022" xr:uid="{90A2F986-04F9-4EAB-9BB1-D09340C9F809}"/>
    <cellStyle name="Currency 4 5 2 7 2" xfId="9820" xr:uid="{1EF0F17C-FCA2-4637-A2E9-D93AB33EC805}"/>
    <cellStyle name="Currency 4 5 2 7 3" xfId="27106" xr:uid="{E3484976-8982-4729-858C-9D717B5F0D2A}"/>
    <cellStyle name="Currency 4 5 2 7 4" xfId="15766" xr:uid="{9D5078FF-234A-41BE-A377-28C002F42C18}"/>
    <cellStyle name="Currency 4 5 2 8" xfId="6047" xr:uid="{85D37B98-CA14-492C-9388-E9CF7B639598}"/>
    <cellStyle name="Currency 4 5 2 8 2" xfId="18522" xr:uid="{065EB666-AF75-45E7-9F0D-37BA6F9B369C}"/>
    <cellStyle name="Currency 4 5 2 9" xfId="8824" xr:uid="{4FB370E4-7BCB-4722-A4F2-1B9D5F5F1614}"/>
    <cellStyle name="Currency 4 5 2 9 2" xfId="21316" xr:uid="{8A16F1D9-4814-4E2D-861F-E9606C6FC856}"/>
    <cellStyle name="Currency 4 5 3" xfId="1955" xr:uid="{00000000-0005-0000-0000-0000CB070000}"/>
    <cellStyle name="Currency 4 5 3 10" xfId="15160" xr:uid="{D7E71313-6B72-40D7-934D-2547EA5BFCF9}"/>
    <cellStyle name="Currency 4 5 3 2" xfId="1956" xr:uid="{00000000-0005-0000-0000-0000CC070000}"/>
    <cellStyle name="Currency 4 5 3 2 2" xfId="5588" xr:uid="{55469872-1037-4CB3-BC20-DDE0D2CB6A9C}"/>
    <cellStyle name="Currency 4 5 3 2 2 2" xfId="7526" xr:uid="{3D7A70A7-6E99-4E1B-A664-34E738DEC72C}"/>
    <cellStyle name="Currency 4 5 3 2 3" xfId="26687" xr:uid="{53108619-4F97-4487-94D9-4B3236AD848B}"/>
    <cellStyle name="Currency 4 5 3 2 3 2" xfId="27036" xr:uid="{0F748C80-C57C-4334-AA92-610DB474D55D}"/>
    <cellStyle name="Currency 4 5 3 3" xfId="1957" xr:uid="{00000000-0005-0000-0000-0000CD070000}"/>
    <cellStyle name="Currency 4 5 3 4" xfId="1958" xr:uid="{00000000-0005-0000-0000-0000CE070000}"/>
    <cellStyle name="Currency 4 5 3 4 2" xfId="24296" xr:uid="{70A4C117-BDB7-48AD-A1D3-B853170C01FD}"/>
    <cellStyle name="Currency 4 5 3 4 3" xfId="24528" xr:uid="{14873D30-D4EC-46A6-8831-C573429AF956}"/>
    <cellStyle name="Currency 4 5 3 5" xfId="5018" xr:uid="{31183E1A-3AD0-48D1-B550-847F8911107F}"/>
    <cellStyle name="Currency 4 5 3 5 2" xfId="7525" xr:uid="{9C24C8B5-673E-498B-92E5-E26089C3E2F2}"/>
    <cellStyle name="Currency 4 5 3 5 2 2" xfId="20985" xr:uid="{A9F3402A-908E-4C72-8EC9-F720AD920921}"/>
    <cellStyle name="Currency 4 5 3 5 2 3" xfId="11821" xr:uid="{D2138070-7783-4C74-A6EB-EB9E9624466D}"/>
    <cellStyle name="Currency 4 5 3 5 3" xfId="13877" xr:uid="{9CA0C3F9-4FD1-4B63-A185-8D8AFF024941}"/>
    <cellStyle name="Currency 4 5 3 5 3 2" xfId="23814" xr:uid="{5248F9F8-F4EA-42EC-A523-4D9AC1F1EFA8}"/>
    <cellStyle name="Currency 4 5 3 5 4" xfId="29040" xr:uid="{BC126845-BC0C-440A-9110-287ACDD83032}"/>
    <cellStyle name="Currency 4 5 3 5 5" xfId="28953" xr:uid="{0E6D1F82-026B-4C3B-AB4B-A491E73CFBCE}"/>
    <cellStyle name="Currency 4 5 3 5 6" xfId="18192" xr:uid="{9AD14977-42CC-4BB5-9077-7DCB6E5EECFD}"/>
    <cellStyle name="Currency 4 5 3 6" xfId="4075" xr:uid="{574DE5EB-CD94-4BEC-94A3-AF2BB8E73763}"/>
    <cellStyle name="Currency 4 5 3 6 2" xfId="26878" xr:uid="{3A680812-CB83-434E-835F-1EFAE65C4460}"/>
    <cellStyle name="Currency 4 5 3 6 3" xfId="26968" xr:uid="{3BCB102F-0F0E-43A8-8F88-663EF92AC5A5}"/>
    <cellStyle name="Currency 4 5 3 6 4" xfId="15768" xr:uid="{3F0FB322-596E-4E3E-931B-59C34DF3D2E7}"/>
    <cellStyle name="Currency 4 5 3 7" xfId="9308" xr:uid="{E641C88D-9097-4DE1-B636-6A1D288C87C7}"/>
    <cellStyle name="Currency 4 5 3 7 2" xfId="18524" xr:uid="{A3475CB6-6956-4A2A-8D92-DD1DB5F8E9EF}"/>
    <cellStyle name="Currency 4 5 3 8" xfId="11947" xr:uid="{1048785E-4ACF-44AC-A697-7FA484655D47}"/>
    <cellStyle name="Currency 4 5 3 8 2" xfId="21318" xr:uid="{CF339036-3560-4D57-93B7-5E57B226B487}"/>
    <cellStyle name="Currency 4 5 3 9" xfId="25216" xr:uid="{223DECEE-6843-4829-92CD-4CBC25153147}"/>
    <cellStyle name="Currency 4 5 4" xfId="1959" xr:uid="{00000000-0005-0000-0000-0000CF070000}"/>
    <cellStyle name="Currency 4 5 4 2" xfId="1960" xr:uid="{00000000-0005-0000-0000-0000D0070000}"/>
    <cellStyle name="Currency 4 5 4 2 2" xfId="5806" xr:uid="{CB247355-27BB-4D66-B1AE-6495FEE090AB}"/>
    <cellStyle name="Currency 4 5 4 2 2 2" xfId="7528" xr:uid="{82FEFFB9-4F58-4899-8DE6-D15E9137D770}"/>
    <cellStyle name="Currency 4 5 4 2 3" xfId="25303" xr:uid="{A294F920-0746-4167-837F-4FC3796625B6}"/>
    <cellStyle name="Currency 4 5 4 3" xfId="1961" xr:uid="{00000000-0005-0000-0000-0000D1070000}"/>
    <cellStyle name="Currency 4 5 4 4" xfId="1962" xr:uid="{00000000-0005-0000-0000-0000D2070000}"/>
    <cellStyle name="Currency 4 5 4 5" xfId="4076" xr:uid="{07C439FD-900C-4260-A76B-AE552A4CD1E1}"/>
    <cellStyle name="Currency 4 5 4 5 2" xfId="7527" xr:uid="{8BC145C0-ADE4-48F2-B99D-4C398FC21AC2}"/>
    <cellStyle name="Currency 4 5 4 5 2 2" xfId="15769" xr:uid="{8EA47010-C5F5-40DA-9972-590A43EA94A6}"/>
    <cellStyle name="Currency 4 5 4 6" xfId="6892" xr:uid="{769803AF-2207-4C77-A5DD-196A1BE274CE}"/>
    <cellStyle name="Currency 4 5 4 6 2" xfId="18525" xr:uid="{D072C280-B647-4CD5-8A6A-4DE26784E860}"/>
    <cellStyle name="Currency 4 5 4 7" xfId="9688" xr:uid="{81BC5450-47EF-4403-A507-5F6E01F832BF}"/>
    <cellStyle name="Currency 4 5 4 7 2" xfId="21319" xr:uid="{03F349E9-33FF-42B3-8988-E3ED2949550A}"/>
    <cellStyle name="Currency 4 5 4 8" xfId="24077" xr:uid="{05851E87-9F5C-4651-81B0-140B30D96EBB}"/>
    <cellStyle name="Currency 4 5 4 9" xfId="14928" xr:uid="{B248D066-750F-4532-88A3-767A121E3D7C}"/>
    <cellStyle name="Currency 4 5 5" xfId="1963" xr:uid="{00000000-0005-0000-0000-0000D3070000}"/>
    <cellStyle name="Currency 4 5 5 2" xfId="1964" xr:uid="{00000000-0005-0000-0000-0000D4070000}"/>
    <cellStyle name="Currency 4 5 5 2 2" xfId="4160" xr:uid="{069B8651-8B42-4D8D-BCDF-CF002E34756A}"/>
    <cellStyle name="Currency 4 5 5 2 2 2" xfId="19417" xr:uid="{1F86D7D2-D452-47D5-9020-08017B590ABB}"/>
    <cellStyle name="Currency 4 5 5 2 2 3" xfId="30314" xr:uid="{661F996F-3CD0-493F-B8F1-67890CB709EB}"/>
    <cellStyle name="Currency 4 5 5 2 3" xfId="12529" xr:uid="{9DF23EBE-FEDD-4651-974C-9CA1F352F07D}"/>
    <cellStyle name="Currency 4 5 5 2 3 2" xfId="22246" xr:uid="{1184E989-7C3C-4408-9A87-CC488201E4CD}"/>
    <cellStyle name="Currency 4 5 5 2 4" xfId="16680" xr:uid="{618D0FBC-A095-4CC5-858E-3825285CE900}"/>
    <cellStyle name="Currency 4 5 5 3" xfId="1965" xr:uid="{00000000-0005-0000-0000-0000D5070000}"/>
    <cellStyle name="Currency 4 5 5 4" xfId="7529" xr:uid="{32370CF5-E843-4EAE-A6EF-ACA5CDB374FD}"/>
    <cellStyle name="Currency 4 5 5 5" xfId="24114" xr:uid="{91C5F928-780B-4FDC-AE98-9B3839D62403}"/>
    <cellStyle name="Currency 4 5 5 6" xfId="14464" xr:uid="{B83E3D31-8B05-4438-94CA-15ACBBCD56E5}"/>
    <cellStyle name="Currency 4 5 6" xfId="1966" xr:uid="{00000000-0005-0000-0000-0000D6070000}"/>
    <cellStyle name="Currency 4 5 6 2" xfId="1967" xr:uid="{00000000-0005-0000-0000-0000D7070000}"/>
    <cellStyle name="Currency 4 5 6 2 2" xfId="4136" xr:uid="{BD86A6B5-4354-4424-B8DC-BFE4CC3CE9D3}"/>
    <cellStyle name="Currency 4 5 6 2 2 2" xfId="19229" xr:uid="{43358C90-201C-44A0-B79F-B79924E8FD71}"/>
    <cellStyle name="Currency 4 5 6 2 3" xfId="12393" xr:uid="{96CD26C8-7A5E-4EC7-9126-F3E2E5E233B3}"/>
    <cellStyle name="Currency 4 5 6 2 3 2" xfId="22034" xr:uid="{586AD555-3FFA-40CC-A9AB-6FE81C761B7C}"/>
    <cellStyle name="Currency 4 5 6 2 4" xfId="28257" xr:uid="{18D4F6A2-2629-4412-93E8-E0A867A30971}"/>
    <cellStyle name="Currency 4 5 6 2 5" xfId="29151" xr:uid="{8B642770-364D-4901-B38F-BC27BCD3CE5C}"/>
    <cellStyle name="Currency 4 5 6 2 6" xfId="16478" xr:uid="{71A2EA1C-4DA4-48C2-B90B-17CB25E6E78F}"/>
    <cellStyle name="Currency 4 5 6 3" xfId="1968" xr:uid="{00000000-0005-0000-0000-0000D8070000}"/>
    <cellStyle name="Currency 4 5 6 4" xfId="7530" xr:uid="{4A84A527-C09E-4F59-A13C-9CD51631EB3A}"/>
    <cellStyle name="Currency 4 5 7" xfId="1969" xr:uid="{00000000-0005-0000-0000-0000D9070000}"/>
    <cellStyle name="Currency 4 5 7 2" xfId="26807" xr:uid="{1ED1EAA2-B09B-4680-AB6D-E4CEE85AD8F2}"/>
    <cellStyle name="Currency 4 5 7 3" xfId="25464" xr:uid="{ECE87821-F34A-484A-BD62-F1C425D0119A}"/>
    <cellStyle name="Currency 4 5 8" xfId="1944" xr:uid="{00000000-0005-0000-0000-0000C0070000}"/>
    <cellStyle name="Currency 4 5 8 2" xfId="4476" xr:uid="{F187DBE9-237B-484F-B576-C02171AEDB83}"/>
    <cellStyle name="Currency 4 5 8 2 2" xfId="20499" xr:uid="{91299DF6-845C-4A66-AAD7-AE8A256B28DD}"/>
    <cellStyle name="Currency 4 5 8 3" xfId="13475" xr:uid="{8421F06B-BC7C-43D6-B2A4-CBB8969764FD}"/>
    <cellStyle name="Currency 4 5 8 3 2" xfId="23328" xr:uid="{4E5A8150-83F3-4642-936A-8331A322A892}"/>
    <cellStyle name="Currency 4 5 8 4" xfId="28744" xr:uid="{0DC75801-1CA5-4440-90D0-6440EBA28D4C}"/>
    <cellStyle name="Currency 4 5 8 5" xfId="27974" xr:uid="{2FD3B71F-DB17-41D6-A87F-4B11F7816F8A}"/>
    <cellStyle name="Currency 4 5 8 6" xfId="17706" xr:uid="{FCF61884-44D1-4B64-9776-0A3B954D9E4B}"/>
    <cellStyle name="Currency 4 5 9" xfId="7021" xr:uid="{9F096E2A-64BB-4BCE-9B5D-EA6066534A84}"/>
    <cellStyle name="Currency 4 5 9 2" xfId="9819" xr:uid="{6769859B-8518-4EEC-90CF-BFA7BBE58032}"/>
    <cellStyle name="Currency 4 5 9 3" xfId="29180" xr:uid="{E2499F35-472E-48DE-94F6-59CA91BC63E7}"/>
    <cellStyle name="Currency 4 5 9 4" xfId="15765" xr:uid="{254FCDC5-45E3-4846-8F75-1EDA0BBCAD3E}"/>
    <cellStyle name="Currency 4 6" xfId="398" xr:uid="{00000000-0005-0000-0000-00008D010000}"/>
    <cellStyle name="Currency 4 6 10" xfId="6048" xr:uid="{609F3F50-30E5-4D99-802D-0CCB4780BC5E}"/>
    <cellStyle name="Currency 4 6 10 2" xfId="18526" xr:uid="{C2D4B8A3-D88E-4E29-B9F9-FAE626211CF0}"/>
    <cellStyle name="Currency 4 6 11" xfId="8825" xr:uid="{65B5AA2B-3B9E-42CF-895E-86342CEF9DE0}"/>
    <cellStyle name="Currency 4 6 11 2" xfId="21320" xr:uid="{D43BEA8C-DD39-4DC9-BEDA-CC1B4530FB42}"/>
    <cellStyle name="Currency 4 6 12" xfId="26118" xr:uid="{2EADBCCA-2426-40A8-95EF-741F4C6B5BAA}"/>
    <cellStyle name="Currency 4 6 13" xfId="14099" xr:uid="{CB5CA9B1-3804-4FB1-A842-6F3744AD9A40}"/>
    <cellStyle name="Currency 4 6 2" xfId="399" xr:uid="{00000000-0005-0000-0000-00008E010000}"/>
    <cellStyle name="Currency 4 6 2 10" xfId="25206" xr:uid="{AFEDD217-A9EF-46BF-A6E5-00C90DAF439F}"/>
    <cellStyle name="Currency 4 6 2 11" xfId="14257" xr:uid="{19C7C17D-094D-4A07-A720-C3812F8E81B6}"/>
    <cellStyle name="Currency 4 6 2 2" xfId="1972" xr:uid="{00000000-0005-0000-0000-0000DC070000}"/>
    <cellStyle name="Currency 4 6 2 2 2" xfId="1973" xr:uid="{00000000-0005-0000-0000-0000DD070000}"/>
    <cellStyle name="Currency 4 6 2 2 2 2" xfId="5591" xr:uid="{007C4074-2E64-439D-82B1-9282C4ADF74A}"/>
    <cellStyle name="Currency 4 6 2 2 2 2 2" xfId="7532" xr:uid="{D1F53950-04AD-4902-A85F-338154A93858}"/>
    <cellStyle name="Currency 4 6 2 2 2 3" xfId="26199" xr:uid="{B2F1BB92-53D8-499A-8CDC-86036B800BE9}"/>
    <cellStyle name="Currency 4 6 2 2 3" xfId="1974" xr:uid="{00000000-0005-0000-0000-0000DE070000}"/>
    <cellStyle name="Currency 4 6 2 2 3 2" xfId="27884" xr:uid="{B3FD086E-781F-40C4-9475-811CF0A42E7A}"/>
    <cellStyle name="Currency 4 6 2 2 3 3" xfId="29039" xr:uid="{34D7719F-B3BC-4BBB-88E9-EED4F7C6992D}"/>
    <cellStyle name="Currency 4 6 2 2 4" xfId="1975" xr:uid="{00000000-0005-0000-0000-0000DF070000}"/>
    <cellStyle name="Currency 4 6 2 2 5" xfId="4077" xr:uid="{BB6CEC52-47E2-4CC8-B5D7-1B5169FC3E8E}"/>
    <cellStyle name="Currency 4 6 2 2 5 2" xfId="7531" xr:uid="{9016683F-BC32-49F7-951F-90C2D5273FA1}"/>
    <cellStyle name="Currency 4 6 2 2 5 2 2" xfId="29175" xr:uid="{7919BC5F-2E86-4CC8-ADB9-B453827D8DC5}"/>
    <cellStyle name="Currency 4 6 2 2 5 3" xfId="29203" xr:uid="{9C7345EB-D2BE-45C8-81BC-EDCBA0CBFD95}"/>
    <cellStyle name="Currency 4 6 2 2 5 4" xfId="15772" xr:uid="{5D322FBE-8662-4771-8CFC-35DED8CFF0CF}"/>
    <cellStyle name="Currency 4 6 2 2 6" xfId="6516" xr:uid="{A263E715-2A25-4A45-91B6-A5F777D68AF4}"/>
    <cellStyle name="Currency 4 6 2 2 6 2" xfId="18528" xr:uid="{DDE58535-C641-4BB6-A3C3-B43AC03E6B6B}"/>
    <cellStyle name="Currency 4 6 2 2 7" xfId="9311" xr:uid="{E9D6BD96-569D-470B-A028-E9F21EBF75A7}"/>
    <cellStyle name="Currency 4 6 2 2 7 2" xfId="21322" xr:uid="{7B24BC6D-5771-45B2-A576-CCABAC6B98DD}"/>
    <cellStyle name="Currency 4 6 2 2 8" xfId="24749" xr:uid="{4210E03F-4819-4C39-AC44-57E6169CDF9C}"/>
    <cellStyle name="Currency 4 6 2 2 9" xfId="15161" xr:uid="{B53CFC66-BDC1-4084-A685-60D12D803C92}"/>
    <cellStyle name="Currency 4 6 2 3" xfId="1976" xr:uid="{00000000-0005-0000-0000-0000E0070000}"/>
    <cellStyle name="Currency 4 6 2 3 2" xfId="1977" xr:uid="{00000000-0005-0000-0000-0000E1070000}"/>
    <cellStyle name="Currency 4 6 2 3 2 2" xfId="4230" xr:uid="{66BA0F67-4A79-4161-AC88-A04F4E4A0F09}"/>
    <cellStyle name="Currency 4 6 2 3 2 2 2" xfId="19603" xr:uid="{B3220855-4336-40B4-89C9-7960A9FF7432}"/>
    <cellStyle name="Currency 4 6 2 3 2 2 3" xfId="30315" xr:uid="{4FC9D4DD-0C5C-49D0-8068-10D63409375C}"/>
    <cellStyle name="Currency 4 6 2 3 2 3" xfId="12713" xr:uid="{11F51126-8C94-4F84-9BBA-A2D151458793}"/>
    <cellStyle name="Currency 4 6 2 3 2 3 2" xfId="22432" xr:uid="{79150505-A4FE-45C2-822B-B801AB673B80}"/>
    <cellStyle name="Currency 4 6 2 3 2 4" xfId="16864" xr:uid="{A4F2102D-B8F4-46AC-9097-F617394AC12C}"/>
    <cellStyle name="Currency 4 6 2 3 3" xfId="1978" xr:uid="{00000000-0005-0000-0000-0000E2070000}"/>
    <cellStyle name="Currency 4 6 2 3 4" xfId="7533" xr:uid="{ED33EAD7-AFDD-4408-96F3-84CBCF2514F3}"/>
    <cellStyle name="Currency 4 6 2 3 5" xfId="24335" xr:uid="{586CB198-60BB-4C25-992B-05DD1C675D3A}"/>
    <cellStyle name="Currency 4 6 2 3 6" xfId="14677" xr:uid="{506FE2D3-E4F5-4B4A-8BA4-EBF90B0A7F43}"/>
    <cellStyle name="Currency 4 6 2 4" xfId="1979" xr:uid="{00000000-0005-0000-0000-0000E3070000}"/>
    <cellStyle name="Currency 4 6 2 4 2" xfId="4370" xr:uid="{0190C3F1-0195-4EDD-8797-BEFE74330BE8}"/>
    <cellStyle name="Currency 4 6 2 4 2 2" xfId="7534" xr:uid="{9B55030F-FAED-48E6-B6F8-3E69077054A3}"/>
    <cellStyle name="Currency 4 6 2 4 2 2 2" xfId="20395" xr:uid="{17333547-FBDB-417B-B432-EFFFC06FB187}"/>
    <cellStyle name="Currency 4 6 2 4 2 2 3" xfId="11716" xr:uid="{2066AE39-980B-4A74-95D3-66B2D30CE791}"/>
    <cellStyle name="Currency 4 6 2 4 2 3" xfId="13381" xr:uid="{CAD281E4-BEE0-46C3-80C8-5FB235E1E27D}"/>
    <cellStyle name="Currency 4 6 2 4 2 3 2" xfId="23224" xr:uid="{4A612103-CA6F-4490-9E5D-76A3C079C4CB}"/>
    <cellStyle name="Currency 4 6 2 4 2 4" xfId="29253" xr:uid="{31304904-7B0D-43B3-9422-7D8F912AB88A}"/>
    <cellStyle name="Currency 4 6 2 4 2 5" xfId="28120" xr:uid="{6F329BBC-E7C7-428C-9340-E7C2CF56439C}"/>
    <cellStyle name="Currency 4 6 2 4 2 6" xfId="17602" xr:uid="{95AAE43A-5BFA-41DA-AE87-E4BBDC1D3F5D}"/>
    <cellStyle name="Currency 4 6 2 4 3" xfId="26392" xr:uid="{E650F2B8-CA36-4B3F-9FDB-B6D5995F6223}"/>
    <cellStyle name="Currency 4 6 2 5" xfId="1980" xr:uid="{00000000-0005-0000-0000-0000E4070000}"/>
    <cellStyle name="Currency 4 6 2 5 2" xfId="24401" xr:uid="{1427F9AB-8CE5-453C-9396-85DC6389F64B}"/>
    <cellStyle name="Currency 4 6 2 5 3" xfId="26832" xr:uid="{CBB35A6B-18D0-4DB9-AE56-36CCB1B3752E}"/>
    <cellStyle name="Currency 4 6 2 6" xfId="1971" xr:uid="{00000000-0005-0000-0000-0000DB070000}"/>
    <cellStyle name="Currency 4 6 2 6 2" xfId="4728" xr:uid="{524F470A-3DA7-4803-B8E6-6FD29B254683}"/>
    <cellStyle name="Currency 4 6 2 6 2 2" xfId="20695" xr:uid="{134F1EBF-9916-43FB-8C01-71135954679B}"/>
    <cellStyle name="Currency 4 6 2 6 3" xfId="13622" xr:uid="{26A45A1E-4016-4F98-B12A-042C318B003E}"/>
    <cellStyle name="Currency 4 6 2 6 3 2" xfId="23524" xr:uid="{ECA6121B-8840-49CB-B0B7-1BA69A3F1435}"/>
    <cellStyle name="Currency 4 6 2 6 4" xfId="27461" xr:uid="{1811D6C1-C5ED-424B-A11A-A758CC313E6C}"/>
    <cellStyle name="Currency 4 6 2 6 5" xfId="27763" xr:uid="{593B38E8-EC11-4B35-BBD4-06E3C527BE3B}"/>
    <cellStyle name="Currency 4 6 2 6 6" xfId="17902" xr:uid="{B48F8ACB-B09D-429D-A341-10A14282EC82}"/>
    <cellStyle name="Currency 4 6 2 7" xfId="7024" xr:uid="{A3CCBFA5-7241-40CA-B761-3E621709FE23}"/>
    <cellStyle name="Currency 4 6 2 7 2" xfId="9822" xr:uid="{28D81939-F5CA-4C28-A5C6-0A2C24F15F91}"/>
    <cellStyle name="Currency 4 6 2 7 3" xfId="27133" xr:uid="{26BBE990-CC68-4067-8CDB-6B6245D56AF1}"/>
    <cellStyle name="Currency 4 6 2 7 4" xfId="15771" xr:uid="{DD6CA28D-01A7-471D-87FA-B8E065D69648}"/>
    <cellStyle name="Currency 4 6 2 8" xfId="6049" xr:uid="{361494F7-96B5-424C-9943-41A46FE302CD}"/>
    <cellStyle name="Currency 4 6 2 8 2" xfId="18527" xr:uid="{64E9F56C-FC04-42C8-AA98-4FCAE7E28E8F}"/>
    <cellStyle name="Currency 4 6 2 9" xfId="8826" xr:uid="{A2D89913-2C38-4DCB-B37D-FD6276DEE6AB}"/>
    <cellStyle name="Currency 4 6 2 9 2" xfId="21321" xr:uid="{C00F5C0E-76A1-4C7F-9D3D-858A88E47B3B}"/>
    <cellStyle name="Currency 4 6 3" xfId="1981" xr:uid="{00000000-0005-0000-0000-0000E5070000}"/>
    <cellStyle name="Currency 4 6 3 10" xfId="15162" xr:uid="{B083967B-D226-47A8-B3E7-77EF45A7AFBF}"/>
    <cellStyle name="Currency 4 6 3 2" xfId="1982" xr:uid="{00000000-0005-0000-0000-0000E6070000}"/>
    <cellStyle name="Currency 4 6 3 2 2" xfId="5590" xr:uid="{C4AB1EA9-02CD-4B4E-A15E-A8570EEC9575}"/>
    <cellStyle name="Currency 4 6 3 2 2 2" xfId="7536" xr:uid="{5CECD3B5-177B-486B-9B19-84AA3F011444}"/>
    <cellStyle name="Currency 4 6 3 2 3" xfId="24563" xr:uid="{82C8029A-DDBD-424A-8D16-A0F70623E0F3}"/>
    <cellStyle name="Currency 4 6 3 2 3 2" xfId="28600" xr:uid="{C10CE8BC-1561-4801-B0E6-11F157CF1A0D}"/>
    <cellStyle name="Currency 4 6 3 3" xfId="1983" xr:uid="{00000000-0005-0000-0000-0000E7070000}"/>
    <cellStyle name="Currency 4 6 3 4" xfId="1984" xr:uid="{00000000-0005-0000-0000-0000E8070000}"/>
    <cellStyle name="Currency 4 6 3 4 2" xfId="28043" xr:uid="{A58CF717-50BA-4AB5-A621-96A8CEE46E96}"/>
    <cellStyle name="Currency 4 6 3 4 3" xfId="28998" xr:uid="{86B1D434-DF97-4036-A1DF-E3F3994FD930}"/>
    <cellStyle name="Currency 4 6 3 5" xfId="5019" xr:uid="{6F705CD3-F6E7-4960-95F7-4E564A62D205}"/>
    <cellStyle name="Currency 4 6 3 5 2" xfId="7535" xr:uid="{7C5132FA-04B6-42BA-9B02-B3C1295F2F69}"/>
    <cellStyle name="Currency 4 6 3 5 2 2" xfId="20986" xr:uid="{D2A0B389-C6C5-441E-B500-6282A188FC10}"/>
    <cellStyle name="Currency 4 6 3 5 2 3" xfId="11822" xr:uid="{1ED3C37A-26DB-495F-8FEF-AA3A27BEB8CC}"/>
    <cellStyle name="Currency 4 6 3 5 3" xfId="13878" xr:uid="{9A9607D9-959C-407B-9255-1D4DA9395B46}"/>
    <cellStyle name="Currency 4 6 3 5 3 2" xfId="23815" xr:uid="{6A0739F3-8857-4AA6-94E9-EBE5ACA598CC}"/>
    <cellStyle name="Currency 4 6 3 5 4" xfId="29172" xr:uid="{398D79F9-3C10-426F-B7AC-8BC8915C0C3F}"/>
    <cellStyle name="Currency 4 6 3 5 5" xfId="28044" xr:uid="{5758EBC4-BED6-43E9-81F6-3425DA4044E1}"/>
    <cellStyle name="Currency 4 6 3 5 6" xfId="18193" xr:uid="{A3B2F0A6-01EC-4D56-8CC0-63928E48DC2E}"/>
    <cellStyle name="Currency 4 6 3 6" xfId="4078" xr:uid="{F1131D70-94E4-4C96-8185-CC622C506229}"/>
    <cellStyle name="Currency 4 6 3 6 2" xfId="29125" xr:uid="{F9E3604B-7ED7-46DE-A8B3-DCC9A150A585}"/>
    <cellStyle name="Currency 4 6 3 6 3" xfId="29281" xr:uid="{ADC17762-A1B0-4361-87BE-8D63B67EFE9E}"/>
    <cellStyle name="Currency 4 6 3 6 4" xfId="15773" xr:uid="{07814B8B-3B58-4CDB-AE42-F9AAC5A36B1C}"/>
    <cellStyle name="Currency 4 6 3 7" xfId="9310" xr:uid="{72424124-BDFE-45E1-90B7-206D0A40C23E}"/>
    <cellStyle name="Currency 4 6 3 7 2" xfId="18529" xr:uid="{5E5287A2-D05B-40E6-8CDC-C5FB12A4C3CD}"/>
    <cellStyle name="Currency 4 6 3 8" xfId="11948" xr:uid="{077DAFFF-2510-4F4A-B7C4-E03D4B898425}"/>
    <cellStyle name="Currency 4 6 3 8 2" xfId="21323" xr:uid="{088BAE8A-F0BB-41E8-9382-CB990E492943}"/>
    <cellStyle name="Currency 4 6 3 9" xfId="25541" xr:uid="{A7189000-8A5E-49DB-91F8-0FD16A87B6B7}"/>
    <cellStyle name="Currency 4 6 4" xfId="1985" xr:uid="{00000000-0005-0000-0000-0000E9070000}"/>
    <cellStyle name="Currency 4 6 4 2" xfId="1986" xr:uid="{00000000-0005-0000-0000-0000EA070000}"/>
    <cellStyle name="Currency 4 6 4 2 2" xfId="5789" xr:uid="{CAF894F2-9EE3-49CE-8605-A16BD14F7D67}"/>
    <cellStyle name="Currency 4 6 4 2 2 2" xfId="7538" xr:uid="{E35D0424-B6AE-49E2-99D3-A3A9718F4E47}"/>
    <cellStyle name="Currency 4 6 4 2 3" xfId="24122" xr:uid="{5637182F-4DA6-4AD6-AB34-B7B9BD7303CC}"/>
    <cellStyle name="Currency 4 6 4 3" xfId="1987" xr:uid="{00000000-0005-0000-0000-0000EB070000}"/>
    <cellStyle name="Currency 4 6 4 4" xfId="1988" xr:uid="{00000000-0005-0000-0000-0000EC070000}"/>
    <cellStyle name="Currency 4 6 4 5" xfId="4079" xr:uid="{E349AF2A-DF2A-4B8F-9ABD-37C410D9324D}"/>
    <cellStyle name="Currency 4 6 4 5 2" xfId="7537" xr:uid="{CA0F29DA-D90C-4A7B-81FE-AAD237A80B8F}"/>
    <cellStyle name="Currency 4 6 4 5 2 2" xfId="15774" xr:uid="{75F79BD8-CB81-460C-9A5A-30D826211769}"/>
    <cellStyle name="Currency 4 6 4 6" xfId="6874" xr:uid="{E14418CB-9993-4244-AFE2-02CB6AF3850B}"/>
    <cellStyle name="Currency 4 6 4 6 2" xfId="18530" xr:uid="{F9A025C5-1D45-4D95-A8AD-B5C94B95A161}"/>
    <cellStyle name="Currency 4 6 4 7" xfId="9670" xr:uid="{1F408D6C-F7E9-4232-ADF1-5149F82DB8E1}"/>
    <cellStyle name="Currency 4 6 4 7 2" xfId="21324" xr:uid="{E2F46812-7D62-4873-AB12-ACDFD5A09A45}"/>
    <cellStyle name="Currency 4 6 4 8" xfId="26097" xr:uid="{9A7CDEA8-6221-4603-AC25-6ED84CA4A46E}"/>
    <cellStyle name="Currency 4 6 4 9" xfId="14929" xr:uid="{2029E81F-FA42-4303-8E26-25E3BE40EC56}"/>
    <cellStyle name="Currency 4 6 5" xfId="1989" xr:uid="{00000000-0005-0000-0000-0000ED070000}"/>
    <cellStyle name="Currency 4 6 5 2" xfId="1990" xr:uid="{00000000-0005-0000-0000-0000EE070000}"/>
    <cellStyle name="Currency 4 6 5 2 2" xfId="4173" xr:uid="{2CE4CAE2-A163-4B5D-8CB3-11CB8A1A423E}"/>
    <cellStyle name="Currency 4 6 5 2 2 2" xfId="19480" xr:uid="{25B4F109-89F6-438A-890D-2E501A137572}"/>
    <cellStyle name="Currency 4 6 5 2 2 3" xfId="30316" xr:uid="{A404745F-A4FF-4570-89C2-7A35D646FC68}"/>
    <cellStyle name="Currency 4 6 5 2 3" xfId="12592" xr:uid="{464004ED-3F7A-47DA-8BBF-020EAE01EA7F}"/>
    <cellStyle name="Currency 4 6 5 2 3 2" xfId="22309" xr:uid="{43DE6945-626C-4997-80D8-A93185D2391C}"/>
    <cellStyle name="Currency 4 6 5 2 4" xfId="16743" xr:uid="{AFD76C1F-ABD9-48ED-A2B5-A3ABFAEB3843}"/>
    <cellStyle name="Currency 4 6 5 3" xfId="1991" xr:uid="{00000000-0005-0000-0000-0000EF070000}"/>
    <cellStyle name="Currency 4 6 5 4" xfId="7539" xr:uid="{67A5B614-04AC-4AAE-BA31-15BF55EBA886}"/>
    <cellStyle name="Currency 4 6 5 5" xfId="25876" xr:uid="{B0D91675-9EDC-489E-89C6-B60671E1E2C7}"/>
    <cellStyle name="Currency 4 6 5 6" xfId="14527" xr:uid="{339C6DA7-67C9-47CE-B65A-220A91F02E7F}"/>
    <cellStyle name="Currency 4 6 6" xfId="1992" xr:uid="{00000000-0005-0000-0000-0000F0070000}"/>
    <cellStyle name="Currency 4 6 6 2" xfId="1993" xr:uid="{00000000-0005-0000-0000-0000F1070000}"/>
    <cellStyle name="Currency 4 6 6 2 2" xfId="4137" xr:uid="{E6153470-D377-4EF4-9BAE-547379C9BBEF}"/>
    <cellStyle name="Currency 4 6 6 2 2 2" xfId="19230" xr:uid="{D5C0800D-1E71-4FE2-9766-A3A632646400}"/>
    <cellStyle name="Currency 4 6 6 2 3" xfId="12394" xr:uid="{B130CC85-10EC-47BA-8824-CAC6C123AAA3}"/>
    <cellStyle name="Currency 4 6 6 2 3 2" xfId="22035" xr:uid="{7900344D-0975-49E4-A847-74F69A96E02A}"/>
    <cellStyle name="Currency 4 6 6 2 4" xfId="27375" xr:uid="{54632449-6317-4C99-B39D-4A29717AB38F}"/>
    <cellStyle name="Currency 4 6 6 2 5" xfId="28434" xr:uid="{D743F835-E38B-4C41-8FB7-A7D4AB9DF7E3}"/>
    <cellStyle name="Currency 4 6 6 2 6" xfId="16479" xr:uid="{B27B5C5F-EB10-4EE3-92C7-D924B4E77891}"/>
    <cellStyle name="Currency 4 6 6 3" xfId="1994" xr:uid="{00000000-0005-0000-0000-0000F2070000}"/>
    <cellStyle name="Currency 4 6 6 4" xfId="7540" xr:uid="{124E2230-FED9-49AE-AF60-B7B5C88273E8}"/>
    <cellStyle name="Currency 4 6 7" xfId="1995" xr:uid="{00000000-0005-0000-0000-0000F3070000}"/>
    <cellStyle name="Currency 4 6 7 2" xfId="29158" xr:uid="{BCB1D7F5-CB37-4083-BDD5-AB68744087CE}"/>
    <cellStyle name="Currency 4 6 7 3" xfId="28047" xr:uid="{3FEED8C9-FEB5-48F9-A238-4653732B00AC}"/>
    <cellStyle name="Currency 4 6 8" xfId="1970" xr:uid="{00000000-0005-0000-0000-0000DA070000}"/>
    <cellStyle name="Currency 4 6 8 2" xfId="4477" xr:uid="{890863A1-F435-4BCF-8245-D0E6029E3A5B}"/>
    <cellStyle name="Currency 4 6 8 2 2" xfId="20500" xr:uid="{91835C1A-6AAA-4007-AD2A-B7FDFD141AE0}"/>
    <cellStyle name="Currency 4 6 8 3" xfId="13476" xr:uid="{516DA05B-29D7-4348-859E-C865243B38B2}"/>
    <cellStyle name="Currency 4 6 8 3 2" xfId="23329" xr:uid="{DE866F32-E700-44AE-87EA-EAD808EC8B2E}"/>
    <cellStyle name="Currency 4 6 8 4" xfId="28524" xr:uid="{13BDAD90-15EA-45C1-8B00-F83225D18598}"/>
    <cellStyle name="Currency 4 6 8 5" xfId="29086" xr:uid="{0B285787-4068-4424-A23D-D6BF059350F4}"/>
    <cellStyle name="Currency 4 6 8 6" xfId="17707" xr:uid="{F4D2DE4B-01AB-4989-8599-3470FE07F3D4}"/>
    <cellStyle name="Currency 4 6 9" xfId="7023" xr:uid="{8CB989F0-E1A4-4B76-A0AE-48E256F5D6C2}"/>
    <cellStyle name="Currency 4 6 9 2" xfId="9821" xr:uid="{0BDCA953-A8C6-4636-AE95-B85DC60A4F74}"/>
    <cellStyle name="Currency 4 6 9 3" xfId="26960" xr:uid="{40A21EDE-54E2-4190-B4C4-97D9431D3B97}"/>
    <cellStyle name="Currency 4 6 9 4" xfId="15770" xr:uid="{4D87568C-0A2B-438F-AFA6-18EB9A10C239}"/>
    <cellStyle name="Currency 4 7" xfId="400" xr:uid="{00000000-0005-0000-0000-00008F010000}"/>
    <cellStyle name="Currency 4 7 10" xfId="8827" xr:uid="{FF802FF4-0C16-41BB-8B44-6554280CB717}"/>
    <cellStyle name="Currency 4 7 10 2" xfId="21325" xr:uid="{1D01E86E-D92A-42F0-BF01-51DD8451A67A}"/>
    <cellStyle name="Currency 4 7 11" xfId="25355" xr:uid="{F7AEF18A-8D0A-494E-A37A-57BE4FEB95CE}"/>
    <cellStyle name="Currency 4 7 12" xfId="14100" xr:uid="{2B5157AA-C54F-49CF-9033-4A5B1CF325EE}"/>
    <cellStyle name="Currency 4 7 2" xfId="401" xr:uid="{00000000-0005-0000-0000-000090010000}"/>
    <cellStyle name="Currency 4 7 2 2" xfId="1998" xr:uid="{00000000-0005-0000-0000-0000F6070000}"/>
    <cellStyle name="Currency 4 7 2 2 2" xfId="1999" xr:uid="{00000000-0005-0000-0000-0000F7070000}"/>
    <cellStyle name="Currency 4 7 2 2 2 2" xfId="4254" xr:uid="{DFC4B8BD-0259-4F9E-9E9A-CA274DCB9B97}"/>
    <cellStyle name="Currency 4 7 2 2 2 2 2" xfId="7542" xr:uid="{BF870345-070A-4A43-B385-CBB006844C5A}"/>
    <cellStyle name="Currency 4 7 2 2 2 2 2 2" xfId="19784" xr:uid="{5E7E9B59-81CA-4595-BEE2-06D8E28BECC8}"/>
    <cellStyle name="Currency 4 7 2 2 2 3" xfId="12878" xr:uid="{8F6AD7BD-5E61-4F52-9586-A12E0C29AD74}"/>
    <cellStyle name="Currency 4 7 2 2 2 3 2" xfId="22613" xr:uid="{FE231FC8-6B0B-47A1-8832-FC4B04A43537}"/>
    <cellStyle name="Currency 4 7 2 2 2 4" xfId="28378" xr:uid="{0EAD4DEE-D489-4CDD-AEC8-1831F7977D44}"/>
    <cellStyle name="Currency 4 7 2 2 2 5" xfId="28745" xr:uid="{45FE3FE3-0F24-4F54-B939-071C2AD1B2DF}"/>
    <cellStyle name="Currency 4 7 2 2 2 6" xfId="17029" xr:uid="{4F401EB2-ED39-43AF-B71D-17540EABFCA8}"/>
    <cellStyle name="Currency 4 7 2 2 3" xfId="2000" xr:uid="{00000000-0005-0000-0000-0000F8070000}"/>
    <cellStyle name="Currency 4 7 2 2 4" xfId="7541" xr:uid="{F25BAB22-E059-4655-8608-9784493F0C7F}"/>
    <cellStyle name="Currency 4 7 2 2 5" xfId="6518" xr:uid="{ED27AC7B-D510-4B8B-BE8F-624D9CB27C5F}"/>
    <cellStyle name="Currency 4 7 2 2 6" xfId="9313" xr:uid="{0AA17A3E-7A46-42C5-85EE-F2B2C83FAF30}"/>
    <cellStyle name="Currency 4 7 2 3" xfId="2001" xr:uid="{00000000-0005-0000-0000-0000F9070000}"/>
    <cellStyle name="Currency 4 7 2 3 2" xfId="5395" xr:uid="{BA18CAA6-5472-4FAE-828B-84AC9CB7921F}"/>
    <cellStyle name="Currency 4 7 2 3 2 2" xfId="7543" xr:uid="{E393C4EE-BBFA-4C39-845C-F0D699B61C0D}"/>
    <cellStyle name="Currency 4 7 2 3 3" xfId="25403" xr:uid="{92B6A092-06B3-48B6-B0E6-2D5EC76BB8C6}"/>
    <cellStyle name="Currency 4 7 2 3 3 2" xfId="30317" xr:uid="{5ABF4F70-82EF-4A22-A966-7CC20EC86E13}"/>
    <cellStyle name="Currency 4 7 2 4" xfId="2002" xr:uid="{00000000-0005-0000-0000-0000FA070000}"/>
    <cellStyle name="Currency 4 7 2 4 2" xfId="5477" xr:uid="{68AF3238-4D90-470A-9314-A88E58D72538}"/>
    <cellStyle name="Currency 4 7 2 4 2 2" xfId="7544" xr:uid="{65CC4E57-8E3A-44B5-95C4-3FE79EB8FFA4}"/>
    <cellStyle name="Currency 4 7 2 4 3" xfId="28332" xr:uid="{9130432A-A151-4B2C-B737-62E39A060787}"/>
    <cellStyle name="Currency 4 7 2 5" xfId="1997" xr:uid="{00000000-0005-0000-0000-0000F5070000}"/>
    <cellStyle name="Currency 4 7 2 5 2" xfId="27331" xr:uid="{DB8B570D-3DB2-4C17-992D-C05AFF4E1B08}"/>
    <cellStyle name="Currency 4 7 2 5 3" xfId="28890" xr:uid="{457E991A-CEE3-48F9-8675-0D43EC02A1A9}"/>
    <cellStyle name="Currency 4 7 2 5 4" xfId="15776" xr:uid="{4884742B-25BF-4E6D-98CA-2B5B6CCAC287}"/>
    <cellStyle name="Currency 4 7 2 5 5" xfId="5898" xr:uid="{D2FCE1D2-76AB-46F4-8AC6-00BA48B38231}"/>
    <cellStyle name="Currency 4 7 2 6" xfId="7026" xr:uid="{DCCB5189-BAFC-4773-9584-83109819A4CB}"/>
    <cellStyle name="Currency 4 7 2 6 2" xfId="9824" xr:uid="{02791DD1-4157-42ED-B556-0BC66FD82861}"/>
    <cellStyle name="Currency 4 7 2 6 3" xfId="28134" xr:uid="{F530CA55-6B6C-4621-B6C5-F18332386CC5}"/>
    <cellStyle name="Currency 4 7 2 6 4" xfId="18532" xr:uid="{6A7BEEA0-E1EE-4336-83F8-993CB331CFAF}"/>
    <cellStyle name="Currency 4 7 2 7" xfId="6051" xr:uid="{711E63BE-9B4D-4DB8-ABCE-D1A5D70C65D1}"/>
    <cellStyle name="Currency 4 7 2 7 2" xfId="21326" xr:uid="{8C65B0E4-76F0-4377-8574-C25026342D5E}"/>
    <cellStyle name="Currency 4 7 2 8" xfId="8828" xr:uid="{C7215B70-E2ED-4A76-B5BB-AB9EE1603724}"/>
    <cellStyle name="Currency 4 7 2 9" xfId="14258" xr:uid="{746493A6-5AC8-4A9F-A1EC-51614F5FB3B1}"/>
    <cellStyle name="Currency 4 7 3" xfId="2003" xr:uid="{00000000-0005-0000-0000-0000FB070000}"/>
    <cellStyle name="Currency 4 7 3 2" xfId="2004" xr:uid="{00000000-0005-0000-0000-0000FC070000}"/>
    <cellStyle name="Currency 4 7 3 2 2" xfId="5592" xr:uid="{49B4B416-8EFF-4959-972B-6DA7DEA9F06B}"/>
    <cellStyle name="Currency 4 7 3 2 2 2" xfId="7546" xr:uid="{07FBBDA3-7EAE-477C-9EAA-0EC04453F791}"/>
    <cellStyle name="Currency 4 7 3 2 3" xfId="28717" xr:uid="{BAEF92F1-6433-4802-9731-D2053097A1F2}"/>
    <cellStyle name="Currency 4 7 3 3" xfId="2005" xr:uid="{00000000-0005-0000-0000-0000FD070000}"/>
    <cellStyle name="Currency 4 7 3 4" xfId="2006" xr:uid="{00000000-0005-0000-0000-0000FE070000}"/>
    <cellStyle name="Currency 4 7 3 5" xfId="4080" xr:uid="{E81EAF8D-78E5-4EFC-B5AE-A2D5C5770D75}"/>
    <cellStyle name="Currency 4 7 3 5 2" xfId="7545" xr:uid="{06DBDE97-5D35-4B93-9665-D9754D08B65F}"/>
    <cellStyle name="Currency 4 7 3 5 2 2" xfId="27565" xr:uid="{559D1424-7C87-4111-A687-4EB60426DECB}"/>
    <cellStyle name="Currency 4 7 3 5 3" xfId="28451" xr:uid="{3E369FBA-FE38-4D4B-9D14-2BB4DC4C531B}"/>
    <cellStyle name="Currency 4 7 3 5 4" xfId="15777" xr:uid="{14BE0E1E-69E9-4C68-92EB-3DA8DFA4D586}"/>
    <cellStyle name="Currency 4 7 3 6" xfId="6517" xr:uid="{9DE06206-8AA4-4C25-9E2B-C6C0B8E6B723}"/>
    <cellStyle name="Currency 4 7 3 6 2" xfId="18533" xr:uid="{90510CB3-8806-454E-9B98-A0595BC0636F}"/>
    <cellStyle name="Currency 4 7 3 7" xfId="9312" xr:uid="{742D579A-7623-4CB5-9F7A-5CC583B6D818}"/>
    <cellStyle name="Currency 4 7 3 7 2" xfId="21327" xr:uid="{FCC516B1-F39D-4951-BE2E-C29B9BEB319B}"/>
    <cellStyle name="Currency 4 7 3 8" xfId="25534" xr:uid="{4BC0BB69-2246-42E5-823A-C050CAED371B}"/>
    <cellStyle name="Currency 4 7 3 9" xfId="14678" xr:uid="{9B2B4DAD-BDC2-4891-9277-D592B75ADFDB}"/>
    <cellStyle name="Currency 4 7 4" xfId="2007" xr:uid="{00000000-0005-0000-0000-0000FF070000}"/>
    <cellStyle name="Currency 4 7 4 2" xfId="2008" xr:uid="{00000000-0005-0000-0000-000000080000}"/>
    <cellStyle name="Currency 4 7 4 2 2" xfId="4138" xr:uid="{3B2E7965-C3EB-4ED6-BF39-39228C09B910}"/>
    <cellStyle name="Currency 4 7 4 2 2 2" xfId="7548" xr:uid="{11FF1E66-EE91-4676-B8C3-7566A7A5E459}"/>
    <cellStyle name="Currency 4 7 4 2 2 2 2" xfId="19231" xr:uid="{55BD7C91-78B7-4E3A-977A-329E3D4D87DB}"/>
    <cellStyle name="Currency 4 7 4 2 3" xfId="12395" xr:uid="{57EB846F-197C-47A1-A19B-60DF1D7C2AB4}"/>
    <cellStyle name="Currency 4 7 4 2 3 2" xfId="22036" xr:uid="{8EE28612-256D-4E65-AADC-F956F26C8C24}"/>
    <cellStyle name="Currency 4 7 4 2 4" xfId="27097" xr:uid="{B4C96329-0679-4BDE-A81C-E69DB2F56275}"/>
    <cellStyle name="Currency 4 7 4 2 5" xfId="26934" xr:uid="{2125591B-48FB-4FE1-8F3F-ED16B8540CB3}"/>
    <cellStyle name="Currency 4 7 4 2 6" xfId="16480" xr:uid="{8EE5F511-FFC2-4C29-BA4E-C4B12F72EE36}"/>
    <cellStyle name="Currency 4 7 4 3" xfId="2009" xr:uid="{00000000-0005-0000-0000-000001080000}"/>
    <cellStyle name="Currency 4 7 4 4" xfId="7547" xr:uid="{CFFA32E3-B69E-419A-BF96-CB34609AF76F}"/>
    <cellStyle name="Currency 4 7 4 5" xfId="6856" xr:uid="{57104DDF-9490-4C8B-A6F2-CBEF8DE37839}"/>
    <cellStyle name="Currency 4 7 4 6" xfId="9652" xr:uid="{D4C023F1-CD51-4BD9-9489-E351591410A6}"/>
    <cellStyle name="Currency 4 7 5" xfId="2010" xr:uid="{00000000-0005-0000-0000-000002080000}"/>
    <cellStyle name="Currency 4 7 5 2" xfId="5394" xr:uid="{C21525D2-AB34-428F-9240-A50E30CCC2C1}"/>
    <cellStyle name="Currency 4 7 5 2 2" xfId="7549" xr:uid="{FF9BCFA0-FAFD-4481-B0C3-119F9D982CAA}"/>
    <cellStyle name="Currency 4 7 5 3" xfId="26674" xr:uid="{15B024FD-8695-4023-A71F-DB811AA50134}"/>
    <cellStyle name="Currency 4 7 5 3 2" xfId="30318" xr:uid="{06A9BCAD-EFB1-4CA2-8F47-93F9D9B3EA9E}"/>
    <cellStyle name="Currency 4 7 6" xfId="2011" xr:uid="{00000000-0005-0000-0000-000003080000}"/>
    <cellStyle name="Currency 4 7 6 2" xfId="5476" xr:uid="{9C3E0E50-FE08-4A2F-8B85-043F6CE7C8BC}"/>
    <cellStyle name="Currency 4 7 6 2 2" xfId="7550" xr:uid="{5E9FAEE2-2915-4139-B914-CF5FFB39D667}"/>
    <cellStyle name="Currency 4 7 6 3" xfId="27533" xr:uid="{FAB7531D-0C86-4399-A238-61D822E2A50D}"/>
    <cellStyle name="Currency 4 7 7" xfId="1996" xr:uid="{00000000-0005-0000-0000-0000F4070000}"/>
    <cellStyle name="Currency 4 7 7 2" xfId="4478" xr:uid="{F13B746E-6B35-4ED6-94AB-E2EE26B20442}"/>
    <cellStyle name="Currency 4 7 7 2 2" xfId="29572" xr:uid="{0CD54B3D-A235-4A1F-8CF3-9BECCBA8772D}"/>
    <cellStyle name="Currency 4 7 7 2 3" xfId="27302" xr:uid="{B488FC4F-3A09-4F07-A15E-6597A2633752}"/>
    <cellStyle name="Currency 4 7 7 2 4" xfId="20501" xr:uid="{57300683-D31D-4AFB-AAD0-AF9F8A24FE84}"/>
    <cellStyle name="Currency 4 7 7 3" xfId="13477" xr:uid="{D8008737-D3C5-42D1-9A4F-D077D95D391E}"/>
    <cellStyle name="Currency 4 7 7 3 2" xfId="23330" xr:uid="{0ABC39EE-4B1A-409B-94E1-D48F906A4025}"/>
    <cellStyle name="Currency 4 7 7 4" xfId="27156" xr:uid="{8F085D65-C8DC-4C7B-8C8D-F88AE8400D0D}"/>
    <cellStyle name="Currency 4 7 7 5" xfId="17708" xr:uid="{16C8979E-D281-42D5-A021-B0C950FA3FB7}"/>
    <cellStyle name="Currency 4 7 8" xfId="7025" xr:uid="{75B1A2AC-E914-4056-A2C5-C8BF46442E16}"/>
    <cellStyle name="Currency 4 7 8 2" xfId="9823" xr:uid="{F4CDB848-9C4E-4D1C-AFE6-0DFDBD61DBCC}"/>
    <cellStyle name="Currency 4 7 8 3" xfId="27102" xr:uid="{EF8D8F91-B6EE-4F9A-B602-793BAE5947EC}"/>
    <cellStyle name="Currency 4 7 8 4" xfId="15775" xr:uid="{25BA9475-4EDF-4E29-B4EC-D76AAC466A90}"/>
    <cellStyle name="Currency 4 7 9" xfId="6050" xr:uid="{0C6BFC97-7D7F-4187-A040-C63D08774B80}"/>
    <cellStyle name="Currency 4 7 9 2" xfId="28673" xr:uid="{65E2C9EE-08D0-4403-BBEF-267140EA8A4C}"/>
    <cellStyle name="Currency 4 7 9 3" xfId="26943" xr:uid="{485BDB0D-3398-406A-96F3-39693B6AAE57}"/>
    <cellStyle name="Currency 4 7 9 4" xfId="18531" xr:uid="{9F48A9F6-9BFD-4B9E-BF29-CA7C5ED17CE2}"/>
    <cellStyle name="Currency 4 8" xfId="402" xr:uid="{00000000-0005-0000-0000-000091010000}"/>
    <cellStyle name="Currency 4 8 10" xfId="8829" xr:uid="{93B030EC-F63D-4AA1-98C7-FE91C92619B0}"/>
    <cellStyle name="Currency 4 8 10 2" xfId="21328" xr:uid="{A8DDCAA3-033C-46CE-B9A7-32DDB74965B7}"/>
    <cellStyle name="Currency 4 8 11" xfId="25497" xr:uid="{A288663C-7C06-4443-8FC5-7658FBE2CC21}"/>
    <cellStyle name="Currency 4 8 12" xfId="14101" xr:uid="{3FD3554B-9345-49AD-98DE-A63C484EB5BE}"/>
    <cellStyle name="Currency 4 8 2" xfId="403" xr:uid="{00000000-0005-0000-0000-000092010000}"/>
    <cellStyle name="Currency 4 8 2 2" xfId="2014" xr:uid="{00000000-0005-0000-0000-000006080000}"/>
    <cellStyle name="Currency 4 8 2 2 2" xfId="2015" xr:uid="{00000000-0005-0000-0000-000007080000}"/>
    <cellStyle name="Currency 4 8 2 2 2 2" xfId="4255" xr:uid="{BC36972D-A792-4A81-816D-10B37DEC5724}"/>
    <cellStyle name="Currency 4 8 2 2 2 2 2" xfId="7552" xr:uid="{208AF07B-A133-4B9F-8469-A85089D3B1D1}"/>
    <cellStyle name="Currency 4 8 2 2 2 2 2 2" xfId="19785" xr:uid="{B8D78B32-65C5-4D4B-811A-CA004F31A8DA}"/>
    <cellStyle name="Currency 4 8 2 2 2 3" xfId="12879" xr:uid="{EB84C620-A111-4169-906C-41C0963CF1AC}"/>
    <cellStyle name="Currency 4 8 2 2 2 3 2" xfId="22614" xr:uid="{D9FCE68E-DB9D-4815-A9C6-2ECC518BF5B7}"/>
    <cellStyle name="Currency 4 8 2 2 2 4" xfId="28345" xr:uid="{E93C43F1-D9BA-4F47-AC8E-FE5D4F1F287E}"/>
    <cellStyle name="Currency 4 8 2 2 2 5" xfId="27575" xr:uid="{3CE4C850-DA4B-41D0-B98F-73C48DFA3A97}"/>
    <cellStyle name="Currency 4 8 2 2 2 6" xfId="17030" xr:uid="{C5405395-9539-4643-B0AF-66BCA802512D}"/>
    <cellStyle name="Currency 4 8 2 2 3" xfId="2016" xr:uid="{00000000-0005-0000-0000-000008080000}"/>
    <cellStyle name="Currency 4 8 2 2 4" xfId="7551" xr:uid="{77565ABD-D548-4F13-8277-A5164E30E155}"/>
    <cellStyle name="Currency 4 8 2 2 5" xfId="6520" xr:uid="{BA00CC2E-5065-458B-BEF6-5A22D8F7A0C5}"/>
    <cellStyle name="Currency 4 8 2 2 6" xfId="9315" xr:uid="{D74844AF-3A6D-4CD0-9A6E-282D387E9F7C}"/>
    <cellStyle name="Currency 4 8 2 3" xfId="2017" xr:uid="{00000000-0005-0000-0000-000009080000}"/>
    <cellStyle name="Currency 4 8 2 3 2" xfId="5397" xr:uid="{4725F96C-6BF0-4A73-AA6C-E3BCFD4EEC11}"/>
    <cellStyle name="Currency 4 8 2 3 2 2" xfId="7553" xr:uid="{3C895F5F-E0EC-41FE-9190-57C4D391A9FB}"/>
    <cellStyle name="Currency 4 8 2 3 3" xfId="24464" xr:uid="{C68D2362-AC8B-41AB-9B61-FFB9AC384783}"/>
    <cellStyle name="Currency 4 8 2 3 3 2" xfId="30319" xr:uid="{B31A34D0-7101-4B7A-976A-A8D989E826C8}"/>
    <cellStyle name="Currency 4 8 2 4" xfId="2018" xr:uid="{00000000-0005-0000-0000-00000A080000}"/>
    <cellStyle name="Currency 4 8 2 4 2" xfId="5479" xr:uid="{99C080D6-4FA1-430B-9C49-94E14AF9C82E}"/>
    <cellStyle name="Currency 4 8 2 4 2 2" xfId="7554" xr:uid="{9C573343-3685-45D8-9C2E-7E1EB864849F}"/>
    <cellStyle name="Currency 4 8 2 4 3" xfId="28875" xr:uid="{BA9624C2-9C67-440D-9780-9FAE01DE1F65}"/>
    <cellStyle name="Currency 4 8 2 5" xfId="2013" xr:uid="{00000000-0005-0000-0000-000005080000}"/>
    <cellStyle name="Currency 4 8 2 5 2" xfId="28025" xr:uid="{D5710693-1773-4799-9DE5-4542FF16B30E}"/>
    <cellStyle name="Currency 4 8 2 5 3" xfId="26858" xr:uid="{6DD014EE-2C39-4D66-9C8C-D585A9DFF93D}"/>
    <cellStyle name="Currency 4 8 2 5 4" xfId="15779" xr:uid="{A78A928A-9A7E-419A-9D24-3B7B2613137B}"/>
    <cellStyle name="Currency 4 8 2 5 5" xfId="7156" xr:uid="{20671074-A645-45D1-8690-AEB8D2AC2B59}"/>
    <cellStyle name="Currency 4 8 2 6" xfId="7028" xr:uid="{E9355DB6-802D-4C11-9A9D-2B77D8680C4C}"/>
    <cellStyle name="Currency 4 8 2 6 2" xfId="9826" xr:uid="{BB7BFB34-244A-495A-AF3A-8584CB49CEEA}"/>
    <cellStyle name="Currency 4 8 2 6 3" xfId="27442" xr:uid="{4513B084-FBBD-4639-BC82-DE508E7EF200}"/>
    <cellStyle name="Currency 4 8 2 6 4" xfId="18535" xr:uid="{E9A1EF7B-A13B-492D-A6EB-282C361D8495}"/>
    <cellStyle name="Currency 4 8 2 7" xfId="6053" xr:uid="{78D914A4-6444-435E-A9AD-69D31C98D963}"/>
    <cellStyle name="Currency 4 8 2 7 2" xfId="21329" xr:uid="{9294A079-9A4A-4541-9411-A55D51D485EE}"/>
    <cellStyle name="Currency 4 8 2 8" xfId="8830" xr:uid="{F466EFF9-41C1-40D6-A172-A782C235AF28}"/>
    <cellStyle name="Currency 4 8 2 9" xfId="14259" xr:uid="{78FC182A-184A-494A-A016-F594B3255047}"/>
    <cellStyle name="Currency 4 8 3" xfId="2019" xr:uid="{00000000-0005-0000-0000-00000B080000}"/>
    <cellStyle name="Currency 4 8 3 2" xfId="2020" xr:uid="{00000000-0005-0000-0000-00000C080000}"/>
    <cellStyle name="Currency 4 8 3 2 2" xfId="5593" xr:uid="{A97A21F8-7AAD-4C20-A902-52FBFB118BD8}"/>
    <cellStyle name="Currency 4 8 3 2 2 2" xfId="7556" xr:uid="{09FE56B6-E22E-43FE-96B4-0139CBD76B19}"/>
    <cellStyle name="Currency 4 8 3 2 3" xfId="29035" xr:uid="{E507B107-244A-4BDC-8373-4E7F2BF243F9}"/>
    <cellStyle name="Currency 4 8 3 3" xfId="2021" xr:uid="{00000000-0005-0000-0000-00000D080000}"/>
    <cellStyle name="Currency 4 8 3 4" xfId="2022" xr:uid="{00000000-0005-0000-0000-00000E080000}"/>
    <cellStyle name="Currency 4 8 3 5" xfId="4081" xr:uid="{381470DF-84F7-42B3-828C-03073425124D}"/>
    <cellStyle name="Currency 4 8 3 5 2" xfId="7555" xr:uid="{8BCD8EAB-3B6C-4AD7-940A-586B02CB2A9A}"/>
    <cellStyle name="Currency 4 8 3 5 2 2" xfId="28307" xr:uid="{1045D7B6-8B80-44F0-9CC8-C0E332212B31}"/>
    <cellStyle name="Currency 4 8 3 5 3" xfId="27282" xr:uid="{DECCA8A0-B5EC-43AD-AAA0-43CC1E05EEB3}"/>
    <cellStyle name="Currency 4 8 3 5 4" xfId="15780" xr:uid="{AC930889-757C-4D75-8100-FB76C6D8AF5A}"/>
    <cellStyle name="Currency 4 8 3 6" xfId="6519" xr:uid="{9FA8519A-6721-43AC-89D3-574F1A3AD6ED}"/>
    <cellStyle name="Currency 4 8 3 6 2" xfId="18536" xr:uid="{FA5D3C13-59CB-45B6-90B6-114FD07E704C}"/>
    <cellStyle name="Currency 4 8 3 7" xfId="9314" xr:uid="{EFFE35AD-4AE5-461C-B7B2-1FB64FEDA34D}"/>
    <cellStyle name="Currency 4 8 3 7 2" xfId="21330" xr:uid="{578072C1-215B-405E-AB92-F217DFFA72A4}"/>
    <cellStyle name="Currency 4 8 3 8" xfId="26383" xr:uid="{308C2AFE-5CE1-46A3-BA53-55C2615CA553}"/>
    <cellStyle name="Currency 4 8 3 9" xfId="14679" xr:uid="{21EF9DD2-C38A-4DFB-B88F-FC982877EF0A}"/>
    <cellStyle name="Currency 4 8 4" xfId="2023" xr:uid="{00000000-0005-0000-0000-00000F080000}"/>
    <cellStyle name="Currency 4 8 4 2" xfId="2024" xr:uid="{00000000-0005-0000-0000-000010080000}"/>
    <cellStyle name="Currency 4 8 4 2 2" xfId="4139" xr:uid="{76CB5833-E7C7-45EA-B942-10872AD09671}"/>
    <cellStyle name="Currency 4 8 4 2 2 2" xfId="7558" xr:uid="{247D1774-3B0E-4FCD-A771-7B80F176D1EE}"/>
    <cellStyle name="Currency 4 8 4 2 2 2 2" xfId="19232" xr:uid="{D676A101-B94D-464A-9B98-EE32152FC0E1}"/>
    <cellStyle name="Currency 4 8 4 2 3" xfId="12396" xr:uid="{B49EDB82-C2C6-43B3-A5EB-EA11480D435F}"/>
    <cellStyle name="Currency 4 8 4 2 3 2" xfId="22037" xr:uid="{E8DD8F32-B4CC-49A3-ABF1-D4AC582E75A7}"/>
    <cellStyle name="Currency 4 8 4 2 4" xfId="29051" xr:uid="{FB0910F9-A629-4BE9-983B-C2F67D6EB9BD}"/>
    <cellStyle name="Currency 4 8 4 2 5" xfId="26961" xr:uid="{7E9B3D19-10C5-4747-B208-361AF1BA03F5}"/>
    <cellStyle name="Currency 4 8 4 2 6" xfId="16481" xr:uid="{0F9B9D37-BD62-4F32-B9DE-4EABF7ED2823}"/>
    <cellStyle name="Currency 4 8 4 3" xfId="2025" xr:uid="{00000000-0005-0000-0000-000011080000}"/>
    <cellStyle name="Currency 4 8 4 4" xfId="7557" xr:uid="{0A7649D5-1A50-4496-B920-56002D0B01EE}"/>
    <cellStyle name="Currency 4 8 4 5" xfId="6838" xr:uid="{C4FE5D3E-4CB2-4B03-B13D-44CFA3DDE634}"/>
    <cellStyle name="Currency 4 8 4 6" xfId="9634" xr:uid="{B4239901-D31A-4365-BB67-AD031C6458F9}"/>
    <cellStyle name="Currency 4 8 5" xfId="2026" xr:uid="{00000000-0005-0000-0000-000012080000}"/>
    <cellStyle name="Currency 4 8 5 2" xfId="5396" xr:uid="{AC6DDDCE-9200-466F-91A9-692F51CFEE21}"/>
    <cellStyle name="Currency 4 8 5 2 2" xfId="7559" xr:uid="{772F2F04-614F-4318-9702-ADA543871423}"/>
    <cellStyle name="Currency 4 8 5 3" xfId="24446" xr:uid="{25258373-F175-475E-9C38-78947A9E54A3}"/>
    <cellStyle name="Currency 4 8 5 3 2" xfId="30320" xr:uid="{6F6F4A6F-CAD2-4A2F-B972-6EB240F7F6A8}"/>
    <cellStyle name="Currency 4 8 6" xfId="2027" xr:uid="{00000000-0005-0000-0000-000013080000}"/>
    <cellStyle name="Currency 4 8 6 2" xfId="5478" xr:uid="{EA807148-FC97-47BD-A225-A9B8ECB24C08}"/>
    <cellStyle name="Currency 4 8 6 2 2" xfId="7560" xr:uid="{DD35FFB5-BE76-4817-AC56-CF20B8F090B6}"/>
    <cellStyle name="Currency 4 8 6 3" xfId="28664" xr:uid="{3CE5A9C2-89AA-42B3-8916-B3CA5EA6738A}"/>
    <cellStyle name="Currency 4 8 7" xfId="2012" xr:uid="{00000000-0005-0000-0000-000004080000}"/>
    <cellStyle name="Currency 4 8 7 2" xfId="4479" xr:uid="{F339F094-C0B4-4082-BF12-5F5D4AAB9CA1}"/>
    <cellStyle name="Currency 4 8 7 2 2" xfId="29573" xr:uid="{1FF9A9C7-0439-4CE7-B603-28FDA07E7641}"/>
    <cellStyle name="Currency 4 8 7 2 3" xfId="28943" xr:uid="{B5C2C034-D64A-4124-B680-282CF5DDBB42}"/>
    <cellStyle name="Currency 4 8 7 2 4" xfId="20502" xr:uid="{B5370180-DB45-491D-B06E-57FD41A18B29}"/>
    <cellStyle name="Currency 4 8 7 3" xfId="13478" xr:uid="{56EDAF56-2BE4-4FB3-88C5-BFF03BBB6BDF}"/>
    <cellStyle name="Currency 4 8 7 3 2" xfId="23331" xr:uid="{F7447B78-5754-481A-81DE-F12A0741BBD3}"/>
    <cellStyle name="Currency 4 8 7 4" xfId="27261" xr:uid="{F5335387-3457-4D4D-BE6E-3158E88F7562}"/>
    <cellStyle name="Currency 4 8 7 5" xfId="17709" xr:uid="{BE5A884D-D03D-44BA-9787-40186459A772}"/>
    <cellStyle name="Currency 4 8 8" xfId="7027" xr:uid="{90DE8ED0-A592-4411-9237-24DDA49CABBC}"/>
    <cellStyle name="Currency 4 8 8 2" xfId="9825" xr:uid="{7E077276-5689-46B9-8EFB-54CDEF181369}"/>
    <cellStyle name="Currency 4 8 8 3" xfId="27126" xr:uid="{C4340927-8A03-4E20-8762-C6961A7B04BA}"/>
    <cellStyle name="Currency 4 8 8 4" xfId="15778" xr:uid="{7FBE9FF6-216F-4409-B647-11BF123D3AC8}"/>
    <cellStyle name="Currency 4 8 9" xfId="6052" xr:uid="{E5A64851-8109-48E7-8D6B-F9F6F553E5CB}"/>
    <cellStyle name="Currency 4 8 9 2" xfId="27104" xr:uid="{493E9ED2-0E94-4848-A615-2CEFD1D599A6}"/>
    <cellStyle name="Currency 4 8 9 3" xfId="28750" xr:uid="{B07866ED-2AA0-4C3D-A219-6880C499FF07}"/>
    <cellStyle name="Currency 4 8 9 4" xfId="18534" xr:uid="{1FCFCCA3-202B-43C7-A780-28A14C258BFF}"/>
    <cellStyle name="Currency 4 9" xfId="404" xr:uid="{00000000-0005-0000-0000-000093010000}"/>
    <cellStyle name="Currency 4 9 10" xfId="14093" xr:uid="{1167F2EC-4D20-4F32-B1A2-C393D6C18B80}"/>
    <cellStyle name="Currency 4 9 2" xfId="2029" xr:uid="{00000000-0005-0000-0000-000015080000}"/>
    <cellStyle name="Currency 4 9 2 2" xfId="2030" xr:uid="{00000000-0005-0000-0000-000016080000}"/>
    <cellStyle name="Currency 4 9 2 2 2" xfId="4355" xr:uid="{BE16B081-CFE9-45B0-935B-965306760AF9}"/>
    <cellStyle name="Currency 4 9 2 2 2 2" xfId="7562" xr:uid="{04F4D8E5-1F98-4C27-860E-694F85428993}"/>
    <cellStyle name="Currency 4 9 2 2 2 2 2" xfId="19967" xr:uid="{A3D918DE-647E-47A8-BC4B-4C629413EAFD}"/>
    <cellStyle name="Currency 4 9 2 2 3" xfId="12983" xr:uid="{22BEE816-0CE0-4671-9C34-9728E2BA014A}"/>
    <cellStyle name="Currency 4 9 2 2 3 2" xfId="22796" xr:uid="{E8469892-1018-419B-BB52-281AEEE5BC50}"/>
    <cellStyle name="Currency 4 9 2 2 4" xfId="26684" xr:uid="{5332622E-B98F-422B-A04B-A548E83A86E1}"/>
    <cellStyle name="Currency 4 9 2 2 5" xfId="28298" xr:uid="{C3D25D25-B19D-4967-A6A9-D35CF863EF70}"/>
    <cellStyle name="Currency 4 9 2 2 6" xfId="17184" xr:uid="{575695B4-4314-42B9-95CB-2B22782792A3}"/>
    <cellStyle name="Currency 4 9 2 3" xfId="2031" xr:uid="{00000000-0005-0000-0000-000017080000}"/>
    <cellStyle name="Currency 4 9 2 3 2" xfId="27880" xr:uid="{19B88D7F-9A07-4144-B5B1-FD6EEF8ACBA6}"/>
    <cellStyle name="Currency 4 9 2 3 3" xfId="28984" xr:uid="{B805239C-5217-4C53-9F6F-A1366CF6419B}"/>
    <cellStyle name="Currency 4 9 2 4" xfId="7561" xr:uid="{56CFACD5-869D-469D-BB59-4E09CCCAB863}"/>
    <cellStyle name="Currency 4 9 2 5" xfId="6521" xr:uid="{806C1DEB-7A32-498D-88EB-4C25F58C73AF}"/>
    <cellStyle name="Currency 4 9 2 5 2" xfId="27791" xr:uid="{AE6FA352-2A67-4E1F-AD13-32889D632E89}"/>
    <cellStyle name="Currency 4 9 2 6" xfId="9316" xr:uid="{20F7044A-85A5-4697-9054-985EA399DE44}"/>
    <cellStyle name="Currency 4 9 2 7" xfId="15163" xr:uid="{1BC94245-5B49-490F-AB48-FC4803D62DF7}"/>
    <cellStyle name="Currency 4 9 3" xfId="2032" xr:uid="{00000000-0005-0000-0000-000018080000}"/>
    <cellStyle name="Currency 4 9 3 2" xfId="2033" xr:uid="{00000000-0005-0000-0000-000019080000}"/>
    <cellStyle name="Currency 4 9 3 2 2" xfId="4222" xr:uid="{317D2C25-8180-4948-B532-DB5EE92AB773}"/>
    <cellStyle name="Currency 4 9 3 2 2 2" xfId="19595" xr:uid="{083E05DE-4FF8-47A0-A6F9-DA3D47138E98}"/>
    <cellStyle name="Currency 4 9 3 2 2 3" xfId="30321" xr:uid="{3B89870C-8218-4EA2-AFC7-C3C4C3D48FC4}"/>
    <cellStyle name="Currency 4 9 3 2 3" xfId="12705" xr:uid="{A76C0209-974C-4D3B-8B6E-A5675BBA84B3}"/>
    <cellStyle name="Currency 4 9 3 2 3 2" xfId="22424" xr:uid="{75385ED1-87E9-4001-B9A0-38D1FC5013E1}"/>
    <cellStyle name="Currency 4 9 3 2 4" xfId="16856" xr:uid="{A1A920C2-2F3E-4EBE-829F-5852DE8F3415}"/>
    <cellStyle name="Currency 4 9 3 3" xfId="2034" xr:uid="{00000000-0005-0000-0000-00001A080000}"/>
    <cellStyle name="Currency 4 9 3 4" xfId="7563" xr:uid="{3229F601-711B-41E7-9246-C22FD6C743A7}"/>
    <cellStyle name="Currency 4 9 3 5" xfId="24634" xr:uid="{457EF921-F8E8-44E5-B1C3-43C1843E02DA}"/>
    <cellStyle name="Currency 4 9 3 6" xfId="14666" xr:uid="{60E7BC7C-5392-4229-8273-A73A2E643447}"/>
    <cellStyle name="Currency 4 9 4" xfId="2035" xr:uid="{00000000-0005-0000-0000-00001B080000}"/>
    <cellStyle name="Currency 4 9 4 2" xfId="2036" xr:uid="{00000000-0005-0000-0000-00001C080000}"/>
    <cellStyle name="Currency 4 9 4 2 2" xfId="4131" xr:uid="{89FF8C09-253A-4302-8EBF-23A2A92685FE}"/>
    <cellStyle name="Currency 4 9 4 2 2 2" xfId="19224" xr:uid="{3F232E3B-CD6C-4EA0-8422-275D46D3A635}"/>
    <cellStyle name="Currency 4 9 4 2 3" xfId="12388" xr:uid="{9D3634BB-7468-43A8-BEC8-68AB3B2D521E}"/>
    <cellStyle name="Currency 4 9 4 2 3 2" xfId="22029" xr:uid="{E3F2D2EF-9B1E-4788-80D2-28271460ABA6}"/>
    <cellStyle name="Currency 4 9 4 2 4" xfId="27475" xr:uid="{0DB6C821-7FFA-460A-911C-06D227C100E3}"/>
    <cellStyle name="Currency 4 9 4 2 5" xfId="28820" xr:uid="{8A1EC5A0-A338-4C9D-B76B-7F196A246567}"/>
    <cellStyle name="Currency 4 9 4 2 6" xfId="16473" xr:uid="{2CFAD6A2-9303-4E99-A9E0-0C1FF0274902}"/>
    <cellStyle name="Currency 4 9 4 3" xfId="2037" xr:uid="{00000000-0005-0000-0000-00001D080000}"/>
    <cellStyle name="Currency 4 9 4 4" xfId="7564" xr:uid="{38C83C8E-23EE-430F-9565-D1EEEEF5C382}"/>
    <cellStyle name="Currency 4 9 5" xfId="2028" xr:uid="{00000000-0005-0000-0000-000014080000}"/>
    <cellStyle name="Currency 4 9 5 2" xfId="4418" xr:uid="{F051B88E-BCC7-462E-8DE6-096B5921C09B}"/>
    <cellStyle name="Currency 4 9 5 2 2" xfId="29565" xr:uid="{076AD30C-6280-431A-8F0A-291453B8407F}"/>
    <cellStyle name="Currency 4 9 5 2 3" xfId="28595" xr:uid="{7193C7C7-9CDA-48C1-BC20-0DA848A68345}"/>
    <cellStyle name="Currency 4 9 5 2 4" xfId="20441" xr:uid="{6DDC9930-5FD4-44BF-954F-DA81DF0F972E}"/>
    <cellStyle name="Currency 4 9 5 3" xfId="13419" xr:uid="{608BC081-6826-4837-B3CC-0259B954D029}"/>
    <cellStyle name="Currency 4 9 5 3 2" xfId="23270" xr:uid="{7D771028-974F-4BD0-B023-3A6EBCA7588A}"/>
    <cellStyle name="Currency 4 9 5 4" xfId="26788" xr:uid="{CFB9E93C-2380-40C2-9687-9A16C97B51E0}"/>
    <cellStyle name="Currency 4 9 5 5" xfId="17648" xr:uid="{0AA58C89-2102-48B8-B5C2-FA3046F87EC3}"/>
    <cellStyle name="Currency 4 9 6" xfId="7029" xr:uid="{C8F0D355-64D8-434F-807E-CA231A48A37F}"/>
    <cellStyle name="Currency 4 9 6 2" xfId="9827" xr:uid="{84FFBA92-C88D-4D00-BAA2-51C8F5CA78EA}"/>
    <cellStyle name="Currency 4 9 6 3" xfId="29337" xr:uid="{F20392C2-8BB2-4703-AB99-5C8666622370}"/>
    <cellStyle name="Currency 4 9 6 4" xfId="15781" xr:uid="{40F546F1-1383-4D53-9993-43B5B0903C22}"/>
    <cellStyle name="Currency 4 9 7" xfId="6054" xr:uid="{A2C0AD65-EEC9-4FEC-95E6-FE88A6AB0E8E}"/>
    <cellStyle name="Currency 4 9 7 2" xfId="27027" xr:uid="{70C98794-45EE-4C6F-BA9E-B47ABD3C5825}"/>
    <cellStyle name="Currency 4 9 7 3" xfId="27586" xr:uid="{D257BFB6-9758-4889-BBE5-29394F558A49}"/>
    <cellStyle name="Currency 4 9 7 4" xfId="18537" xr:uid="{3E0A00FC-5CC4-46D0-A8EA-8AEE059518A9}"/>
    <cellStyle name="Currency 4 9 8" xfId="8831" xr:uid="{FC28D8EF-DA62-4123-9D30-5B795344D3E2}"/>
    <cellStyle name="Currency 4 9 8 2" xfId="21331" xr:uid="{7D070E7A-F901-4B84-9496-C8690EA94692}"/>
    <cellStyle name="Currency 4 9 9" xfId="25744" xr:uid="{A8F3B96A-1CF9-4B4C-BA5F-C34D8EA7A272}"/>
    <cellStyle name="Currency 5" xfId="405" xr:uid="{00000000-0005-0000-0000-000094010000}"/>
    <cellStyle name="Currency 5 10" xfId="7030" xr:uid="{2CDD016C-72F2-43EE-BB96-D487052D9CFF}"/>
    <cellStyle name="Currency 5 10 2" xfId="9828" xr:uid="{8935B510-90C0-445C-85FA-05A9971F9DF9}"/>
    <cellStyle name="Currency 5 10 3" xfId="27388" xr:uid="{82279BBE-6557-40E4-9C23-7E8487EC8019}"/>
    <cellStyle name="Currency 5 10 4" xfId="15782" xr:uid="{D84228FB-8197-4B5D-8BC0-C08535A7131F}"/>
    <cellStyle name="Currency 5 11" xfId="6055" xr:uid="{9467C206-4B56-4BB6-9547-C2B1872EA237}"/>
    <cellStyle name="Currency 5 11 2" xfId="18538" xr:uid="{3EA0247C-48E7-4D55-94BD-83F003405BE6}"/>
    <cellStyle name="Currency 5 12" xfId="8832" xr:uid="{25260DEC-0403-4958-9481-E2DA39C348C6}"/>
    <cellStyle name="Currency 5 12 2" xfId="21332" xr:uid="{F4EB23CA-EC82-4054-99E0-323FD43B508B}"/>
    <cellStyle name="Currency 5 13" xfId="24441" xr:uid="{A2ED9B34-A699-4433-8287-E21CF9C2A5B3}"/>
    <cellStyle name="Currency 5 14" xfId="13976" xr:uid="{F9833812-754A-4AC8-A924-085B87641C9A}"/>
    <cellStyle name="Currency 5 2" xfId="406" xr:uid="{00000000-0005-0000-0000-000095010000}"/>
    <cellStyle name="Currency 5 2 10" xfId="6056" xr:uid="{D2F2F89C-2141-42B9-8A38-30229FABA16E}"/>
    <cellStyle name="Currency 5 2 10 2" xfId="18539" xr:uid="{17DC6FCC-81E9-403C-988F-1FF261E676DB}"/>
    <cellStyle name="Currency 5 2 11" xfId="8833" xr:uid="{370D0322-E79E-4271-99CD-8F62AE50F8CA}"/>
    <cellStyle name="Currency 5 2 11 2" xfId="21333" xr:uid="{F7267244-FCA8-4E8B-8AE8-D1C28BD92C47}"/>
    <cellStyle name="Currency 5 2 12" xfId="24203" xr:uid="{939BECCF-DF21-4D99-AFFA-E7D2910008E6}"/>
    <cellStyle name="Currency 5 2 13" xfId="14036" xr:uid="{834D7007-E7DA-439E-B1F2-043928DD4B3B}"/>
    <cellStyle name="Currency 5 2 2" xfId="407" xr:uid="{00000000-0005-0000-0000-000096010000}"/>
    <cellStyle name="Currency 5 2 2 10" xfId="8834" xr:uid="{AEFDE6A6-D5E7-439C-8DE5-6CF90CB33B6A}"/>
    <cellStyle name="Currency 5 2 2 10 2" xfId="21334" xr:uid="{D49BFEB4-E82C-4C80-9EDE-2947E121AF06}"/>
    <cellStyle name="Currency 5 2 2 11" xfId="26469" xr:uid="{590DF002-A63B-4B2F-BED1-9A116BA01EE5}"/>
    <cellStyle name="Currency 5 2 2 12" xfId="14103" xr:uid="{8ACE2ED7-A6B2-4C1B-9118-A55BBD4FFF52}"/>
    <cellStyle name="Currency 5 2 2 2" xfId="2041" xr:uid="{00000000-0005-0000-0000-000021080000}"/>
    <cellStyle name="Currency 5 2 2 2 2" xfId="2042" xr:uid="{00000000-0005-0000-0000-000022080000}"/>
    <cellStyle name="Currency 5 2 2 2 2 2" xfId="4357" xr:uid="{D16CA481-8BD1-448C-8A1B-0E82023759F9}"/>
    <cellStyle name="Currency 5 2 2 2 2 2 2" xfId="7566" xr:uid="{B72A92B9-2DE6-41BC-865F-8B422D1EC065}"/>
    <cellStyle name="Currency 5 2 2 2 2 2 3" xfId="27588" xr:uid="{E47EA203-8E12-4C75-A88C-2998DCBD4064}"/>
    <cellStyle name="Currency 5 2 2 2 2 2 4" xfId="17186" xr:uid="{DA8DFD04-E34C-4CFB-A939-ECC476DA291B}"/>
    <cellStyle name="Currency 5 2 2 2 2 3" xfId="11628" xr:uid="{2804D478-5BF8-4D22-AE05-3AD38B4543EC}"/>
    <cellStyle name="Currency 5 2 2 2 2 3 2" xfId="19969" xr:uid="{CD62C2FC-F90D-4DAF-8A0A-5BD7FB3DE9AD}"/>
    <cellStyle name="Currency 5 2 2 2 2 3 3" xfId="30324" xr:uid="{59F9339F-C378-458A-92B9-A8720CAC45E7}"/>
    <cellStyle name="Currency 5 2 2 2 2 4" xfId="12985" xr:uid="{1B6283CC-E80A-4201-980D-2276E9482C36}"/>
    <cellStyle name="Currency 5 2 2 2 2 4 2" xfId="22798" xr:uid="{4FA504D3-E6ED-4099-8B99-DF07A348BB6D}"/>
    <cellStyle name="Currency 5 2 2 2 2 5" xfId="25200" xr:uid="{735B7C67-C382-4EC5-9D02-4E90FC6B0E9C}"/>
    <cellStyle name="Currency 5 2 2 2 2 6" xfId="28391" xr:uid="{0B37381F-66C3-427A-A2E7-66F3BF54D5F5}"/>
    <cellStyle name="Currency 5 2 2 2 2 7" xfId="15165" xr:uid="{0605A8FC-CDBF-4D7B-B94D-4B3A0AD52E46}"/>
    <cellStyle name="Currency 5 2 2 2 3" xfId="2043" xr:uid="{00000000-0005-0000-0000-000023080000}"/>
    <cellStyle name="Currency 5 2 2 2 3 2" xfId="4233" xr:uid="{B0C739BB-914B-4792-AC87-F7714585460F}"/>
    <cellStyle name="Currency 5 2 2 2 3 2 2" xfId="28954" xr:uid="{BF92C297-C241-4F93-B7BA-AFCCB0E6034D}"/>
    <cellStyle name="Currency 5 2 2 2 3 2 3" xfId="28622" xr:uid="{D6065432-C4FE-4123-A192-317D7DC0BC5B}"/>
    <cellStyle name="Currency 5 2 2 2 3 2 4" xfId="19606" xr:uid="{78422EC2-00E5-4124-9823-8926DF14A9FE}"/>
    <cellStyle name="Currency 5 2 2 2 3 3" xfId="12716" xr:uid="{BC4C15E5-09C3-417E-B627-79B7CC6A55E1}"/>
    <cellStyle name="Currency 5 2 2 2 3 3 2" xfId="22435" xr:uid="{1B357862-D089-4D11-A54F-68495919142A}"/>
    <cellStyle name="Currency 5 2 2 2 3 4" xfId="24639" xr:uid="{6ED7F07E-CC67-4F3F-B318-FDDB3374514F}"/>
    <cellStyle name="Currency 5 2 2 2 3 5" xfId="16867" xr:uid="{B87FC52D-FCBD-4049-8561-ED1A0150BC33}"/>
    <cellStyle name="Currency 5 2 2 2 4" xfId="2044" xr:uid="{00000000-0005-0000-0000-000024080000}"/>
    <cellStyle name="Currency 5 2 2 2 4 2" xfId="27718" xr:uid="{BA974DA7-3656-4F83-A4CE-7289718D4AE1}"/>
    <cellStyle name="Currency 5 2 2 2 4 3" xfId="29092" xr:uid="{EC2ED1AB-9A69-423D-9D82-5BB2657151A6}"/>
    <cellStyle name="Currency 5 2 2 2 5" xfId="4864" xr:uid="{670F4A06-9138-4F45-839E-B2C7563A9F9C}"/>
    <cellStyle name="Currency 5 2 2 2 5 2" xfId="7565" xr:uid="{A5BD2F81-D677-47C8-B2E4-4F6B31A8D49B}"/>
    <cellStyle name="Currency 5 2 2 2 5 2 2" xfId="20831" xr:uid="{E74E6823-566D-4882-B4FE-F1727BB25BF9}"/>
    <cellStyle name="Currency 5 2 2 2 5 2 3" xfId="11777" xr:uid="{1B49F1F5-6EEA-4376-A872-CCC7CA430A9F}"/>
    <cellStyle name="Currency 5 2 2 2 5 3" xfId="13723" xr:uid="{D8170DA0-DD4B-42EE-8803-82C683FBC9BE}"/>
    <cellStyle name="Currency 5 2 2 2 5 3 2" xfId="23660" xr:uid="{41C74539-402E-4F63-9D55-9824DF7DF84B}"/>
    <cellStyle name="Currency 5 2 2 2 5 4" xfId="27360" xr:uid="{589C180A-D0EC-427C-AD9D-A994233DFEAE}"/>
    <cellStyle name="Currency 5 2 2 2 5 5" xfId="27732" xr:uid="{E267FA9C-EBBD-4B55-A0C5-3E8668859CDB}"/>
    <cellStyle name="Currency 5 2 2 2 5 6" xfId="18038" xr:uid="{36422C72-A2F4-495C-A18D-E951128B23D0}"/>
    <cellStyle name="Currency 5 2 2 2 6" xfId="5979" xr:uid="{6E3F14CF-2FF2-4D04-A600-EBCD96E2829F}"/>
    <cellStyle name="Currency 5 2 2 2 6 2" xfId="11508" xr:uid="{0D1113BD-2DF9-432C-AC69-E12187D7C8DB}"/>
    <cellStyle name="Currency 5 2 2 2 7" xfId="8752" xr:uid="{4CEC8667-C6E0-4345-A283-A800ACDCD79B}"/>
    <cellStyle name="Currency 5 2 2 2 8" xfId="14682" xr:uid="{4FA1EBAC-48E6-4755-BFD3-3C2A6F26F9FC}"/>
    <cellStyle name="Currency 5 2 2 3" xfId="2045" xr:uid="{00000000-0005-0000-0000-000025080000}"/>
    <cellStyle name="Currency 5 2 2 3 2" xfId="2046" xr:uid="{00000000-0005-0000-0000-000026080000}"/>
    <cellStyle name="Currency 5 2 2 3 2 2" xfId="4358" xr:uid="{2B426249-0D45-446E-82B9-55F2F1920DA5}"/>
    <cellStyle name="Currency 5 2 2 3 2 2 2" xfId="7568" xr:uid="{9FE56C84-EE1B-4363-8492-3B8A854A124B}"/>
    <cellStyle name="Currency 5 2 2 3 2 2 2 2" xfId="29460" xr:uid="{1C05C30A-CCE5-4AE0-96F9-468F2E302481}"/>
    <cellStyle name="Currency 5 2 2 3 2 2 3" xfId="27099" xr:uid="{0B33E12A-A31E-4594-8E2C-760CD55E5BD0}"/>
    <cellStyle name="Currency 5 2 2 3 2 2 4" xfId="19970" xr:uid="{30754E5E-6074-485A-ADFF-D2D01E0A1279}"/>
    <cellStyle name="Currency 5 2 2 3 2 3" xfId="12986" xr:uid="{F6B678E3-81BA-4C41-AA51-188D5D27B56F}"/>
    <cellStyle name="Currency 5 2 2 3 2 3 2" xfId="22799" xr:uid="{41932B14-966A-4C04-8B67-EFBADC70946B}"/>
    <cellStyle name="Currency 5 2 2 3 2 4" xfId="24886" xr:uid="{7197576E-D314-4AEA-8CE1-E2B6A40CF96A}"/>
    <cellStyle name="Currency 5 2 2 3 2 5" xfId="17187" xr:uid="{E33F91C3-F139-485E-B1D7-939E46C78265}"/>
    <cellStyle name="Currency 5 2 2 3 3" xfId="2047" xr:uid="{00000000-0005-0000-0000-000027080000}"/>
    <cellStyle name="Currency 5 2 2 3 4" xfId="5020" xr:uid="{63C010E9-CB90-4CFB-A5F0-A8C2866E8826}"/>
    <cellStyle name="Currency 5 2 2 3 4 2" xfId="7567" xr:uid="{FA1A02A1-5237-4869-91E0-E6A1E1EC15FD}"/>
    <cellStyle name="Currency 5 2 2 3 4 2 2" xfId="20987" xr:uid="{7D1306F3-0846-440F-BE7E-B46241025510}"/>
    <cellStyle name="Currency 5 2 2 3 4 2 3" xfId="11823" xr:uid="{13BFC62B-8111-4117-B8D0-5A33742EA4DE}"/>
    <cellStyle name="Currency 5 2 2 3 4 3" xfId="13879" xr:uid="{0B9F31E4-28A1-4CE6-86F4-99C602C74517}"/>
    <cellStyle name="Currency 5 2 2 3 4 3 2" xfId="23816" xr:uid="{03EC7ED6-A9D5-4FE3-8279-ECF179C4DF82}"/>
    <cellStyle name="Currency 5 2 2 3 4 4" xfId="18194" xr:uid="{7FD71F6D-F8F0-407C-9883-BE1C21D7BF20}"/>
    <cellStyle name="Currency 5 2 2 3 5" xfId="6523" xr:uid="{D92F122D-6E60-4112-9605-77C5B682B605}"/>
    <cellStyle name="Currency 5 2 2 3 5 2" xfId="11509" xr:uid="{B779FF87-2897-45A8-925D-118CAF4059AD}"/>
    <cellStyle name="Currency 5 2 2 3 6" xfId="9319" xr:uid="{C3DA9365-5CBE-40F8-808E-0C552B4D930B}"/>
    <cellStyle name="Currency 5 2 2 3 7" xfId="15166" xr:uid="{F1BA244E-9371-4BFB-9D05-6AA1D4C84F88}"/>
    <cellStyle name="Currency 5 2 2 4" xfId="2048" xr:uid="{00000000-0005-0000-0000-000028080000}"/>
    <cellStyle name="Currency 5 2 2 4 2" xfId="2049" xr:uid="{00000000-0005-0000-0000-000029080000}"/>
    <cellStyle name="Currency 5 2 2 4 2 2" xfId="4356" xr:uid="{37FA7F72-990F-4F31-908A-B6647A8E9948}"/>
    <cellStyle name="Currency 5 2 2 4 2 2 2" xfId="29459" xr:uid="{DF70EF43-990E-438F-8362-80B4E9B9ED0F}"/>
    <cellStyle name="Currency 5 2 2 4 2 2 3" xfId="29240" xr:uid="{74E68A64-3C85-44A1-9E13-622318AEDB62}"/>
    <cellStyle name="Currency 5 2 2 4 2 2 4" xfId="19968" xr:uid="{8A045D4B-46E0-4BB5-B06D-D833AE1A27C9}"/>
    <cellStyle name="Currency 5 2 2 4 2 3" xfId="12984" xr:uid="{80B15455-AB88-49C8-B9BE-CF86E7B2C5EA}"/>
    <cellStyle name="Currency 5 2 2 4 2 3 2" xfId="22797" xr:uid="{303B5AE1-CB2A-4204-899C-864734B868BE}"/>
    <cellStyle name="Currency 5 2 2 4 2 4" xfId="27693" xr:uid="{56945295-89DB-4944-A5A8-6A2D8E072607}"/>
    <cellStyle name="Currency 5 2 2 4 2 5" xfId="17185" xr:uid="{955AD4B1-7E11-4AF3-B5F3-C3DAF744713B}"/>
    <cellStyle name="Currency 5 2 2 4 3" xfId="2050" xr:uid="{00000000-0005-0000-0000-00002A080000}"/>
    <cellStyle name="Currency 5 2 2 4 4" xfId="7569" xr:uid="{D5C5A6FA-ABC5-4758-906A-C39C52F956D3}"/>
    <cellStyle name="Currency 5 2 2 4 5" xfId="24354" xr:uid="{8F67E7F8-59DB-45C2-B4E8-E2B2627D5398}"/>
    <cellStyle name="Currency 5 2 2 4 6" xfId="15164" xr:uid="{F6D466FB-3230-469F-AFAE-0D9E8B936EB4}"/>
    <cellStyle name="Currency 5 2 2 5" xfId="2051" xr:uid="{00000000-0005-0000-0000-00002B080000}"/>
    <cellStyle name="Currency 5 2 2 5 2" xfId="4187" xr:uid="{EE8D4A2A-A3E0-4586-BE07-75075054C35B}"/>
    <cellStyle name="Currency 5 2 2 5 2 2" xfId="7570" xr:uid="{3632E74A-7CD7-44D8-A01C-8B1A6A5C4974}"/>
    <cellStyle name="Currency 5 2 2 5 2 2 2" xfId="28776" xr:uid="{806F9249-5264-4E72-975D-2DA8F31F5F35}"/>
    <cellStyle name="Currency 5 2 2 5 2 3" xfId="29118" xr:uid="{C87D0744-6011-4AB5-810A-998E6DF66BE4}"/>
    <cellStyle name="Currency 5 2 2 5 2 4" xfId="16812" xr:uid="{50EB5221-70A9-4851-88D9-89BCC1B7C0FC}"/>
    <cellStyle name="Currency 5 2 2 5 3" xfId="11565" xr:uid="{F55DD77E-78B5-4826-B68A-9F601B3A7E81}"/>
    <cellStyle name="Currency 5 2 2 5 3 2" xfId="19549" xr:uid="{AE9EB5CD-E31A-4E82-AC29-5672E798C3C8}"/>
    <cellStyle name="Currency 5 2 2 5 4" xfId="12661" xr:uid="{361B79A6-DB03-495F-BA20-9F8A9D354505}"/>
    <cellStyle name="Currency 5 2 2 5 4 2" xfId="22378" xr:uid="{8F2F741A-9AEA-4028-B333-AD013C63AA0C}"/>
    <cellStyle name="Currency 5 2 2 5 5" xfId="24850" xr:uid="{EE9349F1-C16B-4E86-903B-623D905F91EC}"/>
    <cellStyle name="Currency 5 2 2 5 6" xfId="14597" xr:uid="{53A2E404-8117-4A40-91FE-D35BEE13FBC8}"/>
    <cellStyle name="Currency 5 2 2 6" xfId="2052" xr:uid="{00000000-0005-0000-0000-00002C080000}"/>
    <cellStyle name="Currency 5 2 2 6 2" xfId="4141" xr:uid="{8E678301-76B7-49C2-8EB3-0E8E1DF8636E}"/>
    <cellStyle name="Currency 5 2 2 6 2 2" xfId="19234" xr:uid="{BC5824BE-9C3B-4FC1-95AD-2916B42A789E}"/>
    <cellStyle name="Currency 5 2 2 6 3" xfId="12398" xr:uid="{4CD775B8-3FBC-4244-8D73-F40DFCB4C6F6}"/>
    <cellStyle name="Currency 5 2 2 6 3 2" xfId="22039" xr:uid="{A1BE8549-FB30-41C3-95DE-20910AB6F1C3}"/>
    <cellStyle name="Currency 5 2 2 6 4" xfId="24066" xr:uid="{BDA0E3E1-875C-4569-B360-5D0681395CAC}"/>
    <cellStyle name="Currency 5 2 2 6 5" xfId="29025" xr:uid="{8278A6D8-8029-42EA-ABE6-168F4447C3C1}"/>
    <cellStyle name="Currency 5 2 2 6 6" xfId="16483" xr:uid="{9F4E7D80-9083-4AED-A419-AA8E99347E6F}"/>
    <cellStyle name="Currency 5 2 2 7" xfId="2040" xr:uid="{00000000-0005-0000-0000-000020080000}"/>
    <cellStyle name="Currency 5 2 2 7 2" xfId="4424" xr:uid="{DBB3FA2D-6EB1-4198-8BB7-96A51A0CD9F2}"/>
    <cellStyle name="Currency 5 2 2 7 2 2" xfId="20447" xr:uid="{945ABEDC-FE88-499F-98CD-7F2E167D0379}"/>
    <cellStyle name="Currency 5 2 2 7 3" xfId="13425" xr:uid="{2E7AAB65-E6F8-43C9-928A-00C424F1F998}"/>
    <cellStyle name="Currency 5 2 2 7 3 2" xfId="23276" xr:uid="{911133AE-3AEE-4CFB-84E8-B072D48C2AE5}"/>
    <cellStyle name="Currency 5 2 2 7 4" xfId="28856" xr:uid="{83128557-0A46-402B-AE38-509C30F50B5B}"/>
    <cellStyle name="Currency 5 2 2 7 5" xfId="27330" xr:uid="{14B507B1-AD3E-4BC1-8D0C-DF33D21149A5}"/>
    <cellStyle name="Currency 5 2 2 7 6" xfId="17654" xr:uid="{13C6F8A8-8703-4A85-98EC-EE67F6649901}"/>
    <cellStyle name="Currency 5 2 2 8" xfId="7032" xr:uid="{42E3CEFF-FA7F-40D3-B0E5-0BAD01D3ACF6}"/>
    <cellStyle name="Currency 5 2 2 8 2" xfId="9830" xr:uid="{CA72C9A5-D43E-49A6-9D5C-FFEA42C633B2}"/>
    <cellStyle name="Currency 5 2 2 9" xfId="6057" xr:uid="{930E470D-E105-4C2D-8D4F-776613F12B70}"/>
    <cellStyle name="Currency 5 2 2 9 2" xfId="18540" xr:uid="{DA318CA7-3D15-4872-A27A-780F4A6D3B77}"/>
    <cellStyle name="Currency 5 2 3" xfId="2053" xr:uid="{00000000-0005-0000-0000-00002D080000}"/>
    <cellStyle name="Currency 5 2 3 10" xfId="14261" xr:uid="{0BB96FDE-30B1-44BB-BCC2-58D5431AF631}"/>
    <cellStyle name="Currency 5 2 3 2" xfId="2054" xr:uid="{00000000-0005-0000-0000-00002E080000}"/>
    <cellStyle name="Currency 5 2 3 2 2" xfId="2055" xr:uid="{00000000-0005-0000-0000-00002F080000}"/>
    <cellStyle name="Currency 5 2 3 2 2 2" xfId="4359" xr:uid="{C8C1BE5C-8264-48DD-B09E-3D1552F72542}"/>
    <cellStyle name="Currency 5 2 3 2 2 2 2" xfId="29461" xr:uid="{9D3EACA2-0028-4D28-927A-B6CE7EB59D76}"/>
    <cellStyle name="Currency 5 2 3 2 2 2 3" xfId="28849" xr:uid="{565B3325-84E2-440E-BDFC-91F91E56C582}"/>
    <cellStyle name="Currency 5 2 3 2 2 2 4" xfId="19971" xr:uid="{35BC28FB-8A3B-412C-8833-F6A9D4E5C725}"/>
    <cellStyle name="Currency 5 2 3 2 2 3" xfId="12987" xr:uid="{B2AC6B32-CA60-4D77-809F-66AED3C71123}"/>
    <cellStyle name="Currency 5 2 3 2 2 3 2" xfId="22800" xr:uid="{35408661-91BE-4844-81F6-E955D202FF4C}"/>
    <cellStyle name="Currency 5 2 3 2 2 4" xfId="25603" xr:uid="{1760EC1F-32D0-4A8C-858F-3C5171CA3D74}"/>
    <cellStyle name="Currency 5 2 3 2 2 5" xfId="17188" xr:uid="{C9936F71-503D-4E27-BA52-DB07D5C02D69}"/>
    <cellStyle name="Currency 5 2 3 2 3" xfId="2056" xr:uid="{00000000-0005-0000-0000-000030080000}"/>
    <cellStyle name="Currency 5 2 3 2 4" xfId="7572" xr:uid="{E85CC167-E98C-4368-A833-42A6145EBDCB}"/>
    <cellStyle name="Currency 5 2 3 2 5" xfId="25379" xr:uid="{A19B056A-39CF-4CD0-93D0-173CE19CCC9B}"/>
    <cellStyle name="Currency 5 2 3 2 6" xfId="15167" xr:uid="{F2C1A61F-448B-4952-A9F1-49AB9D4FDF89}"/>
    <cellStyle name="Currency 5 2 3 3" xfId="2057" xr:uid="{00000000-0005-0000-0000-000031080000}"/>
    <cellStyle name="Currency 5 2 3 3 2" xfId="2058" xr:uid="{00000000-0005-0000-0000-000032080000}"/>
    <cellStyle name="Currency 5 2 3 3 2 2" xfId="4232" xr:uid="{2773AF03-1C16-457C-922E-1F9DFE1F826C}"/>
    <cellStyle name="Currency 5 2 3 3 2 2 2" xfId="19605" xr:uid="{2E47DACD-7992-43D2-A24E-80999C567C5F}"/>
    <cellStyle name="Currency 5 2 3 3 2 3" xfId="12715" xr:uid="{D61F32EC-B74F-487C-B5DB-64BE6C9212E0}"/>
    <cellStyle name="Currency 5 2 3 3 2 3 2" xfId="22434" xr:uid="{A0193DC1-4375-4E2B-B7AD-63E77D7010ED}"/>
    <cellStyle name="Currency 5 2 3 3 2 4" xfId="16866" xr:uid="{40F35AB1-2149-4E02-A32C-02D7DA2F90EC}"/>
    <cellStyle name="Currency 5 2 3 3 3" xfId="2059" xr:uid="{00000000-0005-0000-0000-000033080000}"/>
    <cellStyle name="Currency 5 2 3 3 4" xfId="11510" xr:uid="{F15B82C6-DEE1-471E-A9B4-77962D69BB97}"/>
    <cellStyle name="Currency 5 2 3 3 5" xfId="26186" xr:uid="{D6624BDB-D6DA-42EA-A68B-84FC3D5485FB}"/>
    <cellStyle name="Currency 5 2 3 3 6" xfId="14681" xr:uid="{AC6C2F1A-EA8C-4E8B-B1EF-595DF37D7968}"/>
    <cellStyle name="Currency 5 2 3 4" xfId="2060" xr:uid="{00000000-0005-0000-0000-000034080000}"/>
    <cellStyle name="Currency 5 2 3 4 2" xfId="4374" xr:uid="{21FCB428-9DBD-4E5E-8F2B-377B7D397BEC}"/>
    <cellStyle name="Currency 5 2 3 4 2 2" xfId="11719" xr:uid="{2D0594BC-5F0B-4B05-86B5-AEA3345BC835}"/>
    <cellStyle name="Currency 5 2 3 4 2 2 2" xfId="20398" xr:uid="{D1DC2F37-EB8C-41FA-B241-EA058961181F}"/>
    <cellStyle name="Currency 5 2 3 4 2 3" xfId="13384" xr:uid="{F533E6B4-7C14-42CC-B59C-58471B6959FF}"/>
    <cellStyle name="Currency 5 2 3 4 2 3 2" xfId="23227" xr:uid="{E4A7573B-3884-4793-86FD-9946DA51A433}"/>
    <cellStyle name="Currency 5 2 3 4 2 4" xfId="27194" xr:uid="{F60C76FA-65C4-4236-8DD6-50E82CA934F2}"/>
    <cellStyle name="Currency 5 2 3 4 2 5" xfId="27333" xr:uid="{251082EB-E369-4BDF-A8D6-CF6EDD3ABB23}"/>
    <cellStyle name="Currency 5 2 3 4 2 6" xfId="17605" xr:uid="{190D4834-3B62-4DEB-BBBC-09AB4A8C21FF}"/>
    <cellStyle name="Currency 5 2 3 4 3" xfId="24969" xr:uid="{70997365-8FA5-4617-A9D6-21F60DDC50D5}"/>
    <cellStyle name="Currency 5 2 3 5" xfId="4730" xr:uid="{0963F627-1363-4ACA-B91A-3B7713F117F7}"/>
    <cellStyle name="Currency 5 2 3 5 2" xfId="7571" xr:uid="{F887DE27-6176-4BEF-922D-1DED3D300782}"/>
    <cellStyle name="Currency 5 2 3 5 2 2" xfId="29621" xr:uid="{DD279A69-AFDB-4043-BC58-EC3D6F828257}"/>
    <cellStyle name="Currency 5 2 3 5 2 3" xfId="28371" xr:uid="{DAD5B672-00F4-47DE-9BEC-AE1B5BA9A4FA}"/>
    <cellStyle name="Currency 5 2 3 5 2 4" xfId="20697" xr:uid="{43959336-94C5-4B04-A0C9-46D3CDAC16AD}"/>
    <cellStyle name="Currency 5 2 3 5 2 5" xfId="11747" xr:uid="{3A360697-4104-4253-B3CD-5E2A35B0C13D}"/>
    <cellStyle name="Currency 5 2 3 5 3" xfId="13624" xr:uid="{83E4A789-36A6-4056-9DAE-05DE97E869A3}"/>
    <cellStyle name="Currency 5 2 3 5 3 2" xfId="23526" xr:uid="{21AF865D-BC56-475C-B946-DA599575F1E7}"/>
    <cellStyle name="Currency 5 2 3 5 4" xfId="27842" xr:uid="{BC97BB93-DFF3-401E-B236-6E30489534B0}"/>
    <cellStyle name="Currency 5 2 3 5 5" xfId="17904" xr:uid="{DEA84F7A-F820-4CD3-A23F-164D8E79DC72}"/>
    <cellStyle name="Currency 5 2 3 6" xfId="4082" xr:uid="{0ACAAE79-5657-471E-A8BC-5D2293BB3553}"/>
    <cellStyle name="Currency 5 2 3 6 2" xfId="29235" xr:uid="{FDB70B52-A30B-49AD-B719-E98AED1CC317}"/>
    <cellStyle name="Currency 5 2 3 6 3" xfId="28324" xr:uid="{61C34BE3-218A-4060-BB6B-F222669165DE}"/>
    <cellStyle name="Currency 5 2 3 6 4" xfId="15784" xr:uid="{0CADDF84-A95A-42AA-B717-602CBAB5063D}"/>
    <cellStyle name="Currency 5 2 3 7" xfId="8751" xr:uid="{3B1D8E78-31C1-4C20-83A0-6E397ACF039F}"/>
    <cellStyle name="Currency 5 2 3 7 2" xfId="28615" xr:uid="{E18E62A9-EEF8-4B04-87E3-4111D3E51B60}"/>
    <cellStyle name="Currency 5 2 3 7 3" xfId="26983" xr:uid="{0B5C4E4B-84C6-48B4-ADD2-7D34A58559C8}"/>
    <cellStyle name="Currency 5 2 3 7 4" xfId="18541" xr:uid="{8B6C52FC-B6FF-42A8-A7F2-2F6AEA3AED43}"/>
    <cellStyle name="Currency 5 2 3 8" xfId="11949" xr:uid="{BFBE2723-8DD4-4634-8C07-CDC2AA68B754}"/>
    <cellStyle name="Currency 5 2 3 8 2" xfId="21335" xr:uid="{8788FA58-B859-445C-8102-D28BDAFB2BBB}"/>
    <cellStyle name="Currency 5 2 3 9" xfId="24060" xr:uid="{94954BC6-7436-4CB9-865C-9049FB39C554}"/>
    <cellStyle name="Currency 5 2 4" xfId="2061" xr:uid="{00000000-0005-0000-0000-000035080000}"/>
    <cellStyle name="Currency 5 2 4 2" xfId="2062" xr:uid="{00000000-0005-0000-0000-000036080000}"/>
    <cellStyle name="Currency 5 2 4 2 2" xfId="4360" xr:uid="{FE8E64DE-11D1-49A8-9422-1EB5D60AED61}"/>
    <cellStyle name="Currency 5 2 4 2 2 2" xfId="7574" xr:uid="{7F21C8C0-2939-403C-9241-B712827496A1}"/>
    <cellStyle name="Currency 5 2 4 2 2 2 2" xfId="29462" xr:uid="{0054601B-8319-4BAE-AF76-ADF6B2625A85}"/>
    <cellStyle name="Currency 5 2 4 2 2 3" xfId="27051" xr:uid="{EFB76A63-DA1A-4A38-8426-55B254E5B52A}"/>
    <cellStyle name="Currency 5 2 4 2 2 4" xfId="19972" xr:uid="{54A85F61-6C9F-49FE-9FC7-C4B6A70F93C7}"/>
    <cellStyle name="Currency 5 2 4 2 3" xfId="12988" xr:uid="{AFBAF345-2200-428F-AC38-53D5C8F39FCF}"/>
    <cellStyle name="Currency 5 2 4 2 3 2" xfId="22801" xr:uid="{71B157F7-18E3-4C90-98E6-7AFA7332F6FF}"/>
    <cellStyle name="Currency 5 2 4 2 4" xfId="25205" xr:uid="{75C28D2D-D623-47CC-B206-A5179503B524}"/>
    <cellStyle name="Currency 5 2 4 2 5" xfId="17189" xr:uid="{98FC9CF6-5A48-49C5-99B8-2F0A319F3869}"/>
    <cellStyle name="Currency 5 2 4 3" xfId="2063" xr:uid="{00000000-0005-0000-0000-000037080000}"/>
    <cellStyle name="Currency 5 2 4 4" xfId="5021" xr:uid="{25E74E0E-E89C-4974-962D-8DA48B339AA1}"/>
    <cellStyle name="Currency 5 2 4 4 2" xfId="7573" xr:uid="{ED3BD6D1-30E2-4B85-A723-B191E373C551}"/>
    <cellStyle name="Currency 5 2 4 4 2 2" xfId="20988" xr:uid="{215A3990-D50F-44AD-9DFD-EB606AD97C3F}"/>
    <cellStyle name="Currency 5 2 4 4 2 3" xfId="11824" xr:uid="{29366437-7D1C-40E9-B2A5-9C2562D783AC}"/>
    <cellStyle name="Currency 5 2 4 4 3" xfId="13880" xr:uid="{2703D983-1842-4D3C-9F96-16750770E72A}"/>
    <cellStyle name="Currency 5 2 4 4 3 2" xfId="23817" xr:uid="{AEFC2E0B-8AE1-427C-AB2F-69454A34016E}"/>
    <cellStyle name="Currency 5 2 4 4 4" xfId="29292" xr:uid="{B18C8F4C-8E67-4E05-9A2B-C7CA12B7C285}"/>
    <cellStyle name="Currency 5 2 4 4 5" xfId="28877" xr:uid="{A045A38C-C5D2-45A3-B501-D6FDD7DCC6D9}"/>
    <cellStyle name="Currency 5 2 4 4 6" xfId="18195" xr:uid="{16B76DD5-7048-4E89-AAE2-FBC8A86F4209}"/>
    <cellStyle name="Currency 5 2 4 5" xfId="6522" xr:uid="{1713FEEC-97ED-486F-BCDA-65ECA5B8C977}"/>
    <cellStyle name="Currency 5 2 4 5 2" xfId="11511" xr:uid="{79FCC347-3644-48AF-9C0F-26DED005544E}"/>
    <cellStyle name="Currency 5 2 4 6" xfId="9318" xr:uid="{B82DE93A-8F4D-401A-90D3-D3F4097727CF}"/>
    <cellStyle name="Currency 5 2 4 7" xfId="15168" xr:uid="{14847F3C-F213-4AAD-AFCE-3F6C09B6224F}"/>
    <cellStyle name="Currency 5 2 5" xfId="2064" xr:uid="{00000000-0005-0000-0000-000038080000}"/>
    <cellStyle name="Currency 5 2 5 2" xfId="2065" xr:uid="{00000000-0005-0000-0000-000039080000}"/>
    <cellStyle name="Currency 5 2 5 2 2" xfId="4257" xr:uid="{12747195-BCF8-44BE-837B-F64C15368131}"/>
    <cellStyle name="Currency 5 2 5 2 2 2" xfId="7576" xr:uid="{95F3A6F0-4D57-4EE3-9634-F9E3242F1560}"/>
    <cellStyle name="Currency 5 2 5 2 2 2 2" xfId="29279" xr:uid="{CF21C5FF-E756-4E43-9A86-30B7C469FBB7}"/>
    <cellStyle name="Currency 5 2 5 2 2 3" xfId="27016" xr:uid="{ED4D9C51-D1EB-443C-876F-C91E2073AEE0}"/>
    <cellStyle name="Currency 5 2 5 2 2 4" xfId="19787" xr:uid="{75E43C15-E47F-4404-9A7B-62DCAB6FB1E6}"/>
    <cellStyle name="Currency 5 2 5 2 3" xfId="12881" xr:uid="{6C4DAEB3-3291-48DB-A0A3-C35437926716}"/>
    <cellStyle name="Currency 5 2 5 2 3 2" xfId="22616" xr:uid="{16AE5632-C2F0-46BE-9558-C37F7ACB16BC}"/>
    <cellStyle name="Currency 5 2 5 2 4" xfId="26941" xr:uid="{ABEF2766-C6B5-4533-AB07-DD9928DF0448}"/>
    <cellStyle name="Currency 5 2 5 2 5" xfId="17032" xr:uid="{85AFBF60-5803-48D0-82E5-18BE40E4E5E4}"/>
    <cellStyle name="Currency 5 2 5 3" xfId="2066" xr:uid="{00000000-0005-0000-0000-00003A080000}"/>
    <cellStyle name="Currency 5 2 5 4" xfId="7575" xr:uid="{5BE51192-7CFE-4F5B-88C4-83F5AE6C59C8}"/>
    <cellStyle name="Currency 5 2 5 5" xfId="6940" xr:uid="{D3DFD18E-6E00-4752-B111-EEEACA77A847}"/>
    <cellStyle name="Currency 5 2 5 6" xfId="9736" xr:uid="{B81020A7-5B33-4D72-842C-735CA27382EF}"/>
    <cellStyle name="Currency 5 2 6" xfId="2067" xr:uid="{00000000-0005-0000-0000-00003B080000}"/>
    <cellStyle name="Currency 5 2 6 2" xfId="2068" xr:uid="{00000000-0005-0000-0000-00003C080000}"/>
    <cellStyle name="Currency 5 2 6 2 2" xfId="4166" xr:uid="{8F08C51B-E776-453E-818A-3AF2D5F84492}"/>
    <cellStyle name="Currency 5 2 6 2 2 2" xfId="19447" xr:uid="{269737FC-888D-49FE-A329-D32BF6A150AD}"/>
    <cellStyle name="Currency 5 2 6 2 2 3" xfId="30325" xr:uid="{7656BD96-0F4B-4621-937F-A16EDDB81FA9}"/>
    <cellStyle name="Currency 5 2 6 2 3" xfId="12559" xr:uid="{892D85FE-3272-4557-A82B-630A16BA6DD1}"/>
    <cellStyle name="Currency 5 2 6 2 3 2" xfId="22276" xr:uid="{20C4F983-AD19-4386-B54F-862E4E5B6D5D}"/>
    <cellStyle name="Currency 5 2 6 2 4" xfId="27506" xr:uid="{AC9E7123-26F2-4D9C-884C-1600B9E7570A}"/>
    <cellStyle name="Currency 5 2 6 2 5" xfId="26920" xr:uid="{F5F12F8E-ABF8-42E3-99F4-05A225E45EA0}"/>
    <cellStyle name="Currency 5 2 6 2 6" xfId="16710" xr:uid="{36851495-8301-4424-897C-5FD675679B62}"/>
    <cellStyle name="Currency 5 2 6 3" xfId="2069" xr:uid="{00000000-0005-0000-0000-00003D080000}"/>
    <cellStyle name="Currency 5 2 6 4" xfId="7577" xr:uid="{FFCCA7AE-84A2-42F9-854F-03DB81FE0785}"/>
    <cellStyle name="Currency 5 2 6 5" xfId="24465" xr:uid="{A3CA6231-6B7F-4D9C-8E7B-28CE8C63698E}"/>
    <cellStyle name="Currency 5 2 6 6" xfId="14494" xr:uid="{CA06842B-A595-4078-93C6-8E06A77C017E}"/>
    <cellStyle name="Currency 5 2 7" xfId="2070" xr:uid="{00000000-0005-0000-0000-00003E080000}"/>
    <cellStyle name="Currency 5 2 7 2" xfId="4104" xr:uid="{C9F1EBA6-8AFE-40B4-B6B2-8FC7BCD1F834}"/>
    <cellStyle name="Currency 5 2 7 2 2" xfId="7578" xr:uid="{6D4D2A59-048F-49F2-B473-06814BF6DEC9}"/>
    <cellStyle name="Currency 5 2 7 2 2 2" xfId="27263" xr:uid="{4DBAEDCF-FC85-40A4-B206-3E02646C1CD5}"/>
    <cellStyle name="Currency 5 2 7 2 3" xfId="27130" xr:uid="{4A58B262-FB89-47E9-BAB3-734270CFAC9F}"/>
    <cellStyle name="Currency 5 2 7 2 4" xfId="19167" xr:uid="{C1B1BAFD-5CB2-40CE-BAB9-CFFC398BDF62}"/>
    <cellStyle name="Currency 5 2 7 3" xfId="12348" xr:uid="{840629F7-A1A8-4F8E-B48E-354869D5DF6E}"/>
    <cellStyle name="Currency 5 2 7 3 2" xfId="21972" xr:uid="{74162F3F-22CA-4B73-9268-1BF75A9489DE}"/>
    <cellStyle name="Currency 5 2 7 4" xfId="26402" xr:uid="{9DDDA8AB-BB7A-43A6-9744-D2198A06051A}"/>
    <cellStyle name="Currency 5 2 7 5" xfId="16416" xr:uid="{7C33C784-CCE6-499B-A0C1-6DD0ED9B8FC4}"/>
    <cellStyle name="Currency 5 2 8" xfId="2039" xr:uid="{00000000-0005-0000-0000-00001F080000}"/>
    <cellStyle name="Currency 5 2 8 2" xfId="4481" xr:uid="{7D564F20-1752-4363-95F4-F52006099350}"/>
    <cellStyle name="Currency 5 2 8 2 2" xfId="20504" xr:uid="{62CB87EE-7EF9-4771-B9C5-38E26F63BDF8}"/>
    <cellStyle name="Currency 5 2 8 2 3" xfId="30323" xr:uid="{7284F610-1E0E-4CD8-BF13-E7EAFA92217F}"/>
    <cellStyle name="Currency 5 2 8 3" xfId="13480" xr:uid="{F72DF8BE-595F-439F-B97C-F3CB4B8EA45D}"/>
    <cellStyle name="Currency 5 2 8 3 2" xfId="23333" xr:uid="{F287460C-00E6-44BF-B44B-93A2ED0EB309}"/>
    <cellStyle name="Currency 5 2 8 4" xfId="28689" xr:uid="{4EE7C848-B76A-48F8-91E5-0A4C03F1E919}"/>
    <cellStyle name="Currency 5 2 8 5" xfId="29210" xr:uid="{6D6DF942-4807-45BA-98A5-9B2A7AB0D7D0}"/>
    <cellStyle name="Currency 5 2 8 6" xfId="17711" xr:uid="{FDE5F7CD-2342-4110-A628-F78B629DD323}"/>
    <cellStyle name="Currency 5 2 9" xfId="7031" xr:uid="{7F7AB9E4-C6AB-4577-B2AE-7964EE977F51}"/>
    <cellStyle name="Currency 5 2 9 2" xfId="9829" xr:uid="{5C2C0FF4-C0E9-4A4E-9CD7-D46A294FCFD8}"/>
    <cellStyle name="Currency 5 2 9 3" xfId="27929" xr:uid="{5E78B74A-87FC-4291-9298-32154A8890A1}"/>
    <cellStyle name="Currency 5 2 9 4" xfId="15783" xr:uid="{5312752A-948C-41FA-8735-C1BB1C258254}"/>
    <cellStyle name="Currency 5 3" xfId="408" xr:uid="{00000000-0005-0000-0000-000097010000}"/>
    <cellStyle name="Currency 5 3 10" xfId="8835" xr:uid="{2C09323A-7FC9-4927-B429-F1EA0C3558D2}"/>
    <cellStyle name="Currency 5 3 10 2" xfId="21336" xr:uid="{9D5A2A89-83C5-47EA-B346-0EBFC1CE7A7D}"/>
    <cellStyle name="Currency 5 3 11" xfId="24386" xr:uid="{0398A791-7C16-471E-BA8C-ADD7BA80A771}"/>
    <cellStyle name="Currency 5 3 12" xfId="14102" xr:uid="{86F8A860-24B4-4351-9139-A20D9260AC4D}"/>
    <cellStyle name="Currency 5 3 2" xfId="2072" xr:uid="{00000000-0005-0000-0000-000040080000}"/>
    <cellStyle name="Currency 5 3 2 2" xfId="2073" xr:uid="{00000000-0005-0000-0000-000041080000}"/>
    <cellStyle name="Currency 5 3 2 2 2" xfId="4362" xr:uid="{E061FEAA-DC17-47D2-A370-97F4D28596AF}"/>
    <cellStyle name="Currency 5 3 2 2 2 2" xfId="7580" xr:uid="{0C2C7E80-8967-4B24-B93C-154A0353B170}"/>
    <cellStyle name="Currency 5 3 2 2 2 2 2" xfId="29326" xr:uid="{CD6FA463-FF28-4691-AB1C-385DE483DEED}"/>
    <cellStyle name="Currency 5 3 2 2 2 2 3" xfId="25409" xr:uid="{844BC5BC-27CB-42E9-A8A5-12EABE93027B}"/>
    <cellStyle name="Currency 5 3 2 2 2 3" xfId="28790" xr:uid="{F0F84F9B-BC08-48B7-BB9A-E3165C2BD41F}"/>
    <cellStyle name="Currency 5 3 2 2 2 4" xfId="17191" xr:uid="{B1570002-4D5B-43F6-809F-075DAAA146E1}"/>
    <cellStyle name="Currency 5 3 2 2 3" xfId="11629" xr:uid="{B4FEAA6A-C960-4EA3-B49E-052D8637E584}"/>
    <cellStyle name="Currency 5 3 2 2 3 2" xfId="19974" xr:uid="{37DCCC57-7F1D-4FBF-A89C-E445FD224FEB}"/>
    <cellStyle name="Currency 5 3 2 2 3 3" xfId="30326" xr:uid="{16E37BCD-F5CB-4C47-A198-D452134CD93D}"/>
    <cellStyle name="Currency 5 3 2 2 4" xfId="12990" xr:uid="{80D5C2DD-B641-4CDF-AAAF-58333D7AC194}"/>
    <cellStyle name="Currency 5 3 2 2 4 2" xfId="22803" xr:uid="{5B2030A9-A719-4180-A04C-286B39D2C138}"/>
    <cellStyle name="Currency 5 3 2 2 5" xfId="26049" xr:uid="{D8E3D75D-1CBE-4DC6-A26B-DFE39553F467}"/>
    <cellStyle name="Currency 5 3 2 2 6" xfId="27799" xr:uid="{A13E0157-3B53-47D7-8905-F10ACD040F4B}"/>
    <cellStyle name="Currency 5 3 2 2 7" xfId="15170" xr:uid="{0922A3CE-7B08-4302-94E7-025DED604B41}"/>
    <cellStyle name="Currency 5 3 2 3" xfId="2074" xr:uid="{00000000-0005-0000-0000-000042080000}"/>
    <cellStyle name="Currency 5 3 2 3 2" xfId="4234" xr:uid="{7B76E70D-9E5A-4743-B41C-354ED91F26C4}"/>
    <cellStyle name="Currency 5 3 2 3 2 2" xfId="27926" xr:uid="{5F9FDF1A-4F44-4856-91B7-EC6BF35B1F0B}"/>
    <cellStyle name="Currency 5 3 2 3 2 3" xfId="28215" xr:uid="{F8E8EC13-453F-4418-80D0-663E3570AD94}"/>
    <cellStyle name="Currency 5 3 2 3 2 4" xfId="19607" xr:uid="{82147EF5-359E-4C29-9AB2-D6DD5350820D}"/>
    <cellStyle name="Currency 5 3 2 3 3" xfId="12717" xr:uid="{137075A9-1F45-425B-916F-96DF69A665E9}"/>
    <cellStyle name="Currency 5 3 2 3 3 2" xfId="22436" xr:uid="{54D6A730-8FCB-4ED7-A34E-032280B1F24B}"/>
    <cellStyle name="Currency 5 3 2 3 4" xfId="25332" xr:uid="{92914E03-A194-421B-AB04-56D16C6233AF}"/>
    <cellStyle name="Currency 5 3 2 3 5" xfId="16868" xr:uid="{44850701-EEFE-4C69-B17C-6656C4D48A7C}"/>
    <cellStyle name="Currency 5 3 2 4" xfId="2075" xr:uid="{00000000-0005-0000-0000-000043080000}"/>
    <cellStyle name="Currency 5 3 2 4 2" xfId="27771" xr:uid="{73C25616-F055-4657-AAFF-491C7899786B}"/>
    <cellStyle name="Currency 5 3 2 4 3" xfId="27438" xr:uid="{43E93B65-B9A6-41C3-BE0A-898E9E746169}"/>
    <cellStyle name="Currency 5 3 2 5" xfId="4865" xr:uid="{8D529000-6004-44A8-BDAB-86B7DE2CB4D4}"/>
    <cellStyle name="Currency 5 3 2 5 2" xfId="7579" xr:uid="{91177063-D3BF-4EA6-ACDA-E871B7D4CCDD}"/>
    <cellStyle name="Currency 5 3 2 5 2 2" xfId="20832" xr:uid="{2D9978B7-114E-4A73-A468-3655D92679A4}"/>
    <cellStyle name="Currency 5 3 2 5 2 3" xfId="11778" xr:uid="{41FA4A3B-B2A2-4A13-9E88-D383B192A00C}"/>
    <cellStyle name="Currency 5 3 2 5 3" xfId="13724" xr:uid="{24D282E6-862B-4340-A408-53C37C15CA96}"/>
    <cellStyle name="Currency 5 3 2 5 3 2" xfId="23661" xr:uid="{55B7992C-B873-440F-8FA7-18C1817997C5}"/>
    <cellStyle name="Currency 5 3 2 5 4" xfId="27829" xr:uid="{C7EC6034-EEA6-4242-BBB6-0572B32FE1F5}"/>
    <cellStyle name="Currency 5 3 2 5 5" xfId="28281" xr:uid="{0B0D91FD-07D0-4FA5-AA5E-7D11C9913DF3}"/>
    <cellStyle name="Currency 5 3 2 5 6" xfId="18039" xr:uid="{647DE756-2405-4837-8F5D-BBB9021D85A9}"/>
    <cellStyle name="Currency 5 3 2 6" xfId="5980" xr:uid="{DADF8866-3FD2-4734-A5A8-70BE6CA96D09}"/>
    <cellStyle name="Currency 5 3 2 6 2" xfId="11512" xr:uid="{278E6B0C-F91A-4CF0-A6F0-CC23028202C5}"/>
    <cellStyle name="Currency 5 3 2 7" xfId="8753" xr:uid="{A3A5ADF1-064C-40DF-BD22-07DA12F6C26C}"/>
    <cellStyle name="Currency 5 3 2 8" xfId="14683" xr:uid="{5A75D83D-D332-429C-9E3E-07E7A51EC815}"/>
    <cellStyle name="Currency 5 3 3" xfId="2076" xr:uid="{00000000-0005-0000-0000-000044080000}"/>
    <cellStyle name="Currency 5 3 3 2" xfId="2077" xr:uid="{00000000-0005-0000-0000-000045080000}"/>
    <cellStyle name="Currency 5 3 3 2 2" xfId="4363" xr:uid="{C1E47682-7577-4F26-B1CD-C40FAA0800B6}"/>
    <cellStyle name="Currency 5 3 3 2 2 2" xfId="7582" xr:uid="{D3E23683-8052-49C9-97CD-9AE6C6EC12CE}"/>
    <cellStyle name="Currency 5 3 3 2 2 2 2" xfId="29464" xr:uid="{F0D96806-317F-4CEF-9AD5-1F3B75DCA933}"/>
    <cellStyle name="Currency 5 3 3 2 2 3" xfId="27549" xr:uid="{7252B38E-5AEB-4149-B69B-9C0B02B73961}"/>
    <cellStyle name="Currency 5 3 3 2 2 4" xfId="19975" xr:uid="{82F25D61-1503-49A8-A234-26597A3123CE}"/>
    <cellStyle name="Currency 5 3 3 2 3" xfId="12991" xr:uid="{FEB733DA-1995-4324-81D0-D5434D4FFEDF}"/>
    <cellStyle name="Currency 5 3 3 2 3 2" xfId="22804" xr:uid="{E1595C5C-E23F-4E62-BC44-A2703260F1AD}"/>
    <cellStyle name="Currency 5 3 3 2 4" xfId="25358" xr:uid="{87DD29BC-FBBC-4DBB-B1FA-110CB7F248FD}"/>
    <cellStyle name="Currency 5 3 3 2 5" xfId="17192" xr:uid="{CE7D2C2A-D9A1-45C1-8CD2-7CCE7DE0B01E}"/>
    <cellStyle name="Currency 5 3 3 3" xfId="2078" xr:uid="{00000000-0005-0000-0000-000046080000}"/>
    <cellStyle name="Currency 5 3 3 4" xfId="5022" xr:uid="{2A13EE12-415F-48CA-8085-8E475B533EB9}"/>
    <cellStyle name="Currency 5 3 3 4 2" xfId="7581" xr:uid="{AAF15D51-CD2F-4335-8636-2C62DEAF46EC}"/>
    <cellStyle name="Currency 5 3 3 4 2 2" xfId="20989" xr:uid="{0E59D7EA-9494-4DE7-A5E4-91AAC361B927}"/>
    <cellStyle name="Currency 5 3 3 4 2 3" xfId="11825" xr:uid="{BCCE2429-5E2A-4EF3-8B47-27384F5B960A}"/>
    <cellStyle name="Currency 5 3 3 4 3" xfId="13881" xr:uid="{32230924-F3CC-49C9-83C7-BE5F1E47D18C}"/>
    <cellStyle name="Currency 5 3 3 4 3 2" xfId="23818" xr:uid="{48DC7047-FCC9-4EE0-B4FE-E5E02519AE50}"/>
    <cellStyle name="Currency 5 3 3 4 4" xfId="18196" xr:uid="{2BC51CBB-A85C-4FE7-A46B-997843F68609}"/>
    <cellStyle name="Currency 5 3 3 5" xfId="6524" xr:uid="{AF8BD7AB-AA92-41C5-B8F7-7581F442F0E1}"/>
    <cellStyle name="Currency 5 3 3 5 2" xfId="11513" xr:uid="{38A8D461-E1BE-4795-BCFE-15C34E3967B6}"/>
    <cellStyle name="Currency 5 3 3 6" xfId="9320" xr:uid="{567797E5-121A-4F48-B953-750809CEBACD}"/>
    <cellStyle name="Currency 5 3 3 7" xfId="15171" xr:uid="{4C7E7C09-1DAE-4A0C-A4EF-B40A2AF69631}"/>
    <cellStyle name="Currency 5 3 4" xfId="2079" xr:uid="{00000000-0005-0000-0000-000047080000}"/>
    <cellStyle name="Currency 5 3 4 2" xfId="2080" xr:uid="{00000000-0005-0000-0000-000048080000}"/>
    <cellStyle name="Currency 5 3 4 2 2" xfId="4361" xr:uid="{5BF588D3-2EE8-45AA-923A-190D9909A45D}"/>
    <cellStyle name="Currency 5 3 4 2 2 2" xfId="29463" xr:uid="{80DD4E00-A753-43F8-B3F6-34A4A9E855F9}"/>
    <cellStyle name="Currency 5 3 4 2 2 3" xfId="28955" xr:uid="{02EAE579-FCE0-4E4C-9744-AE4067F4C117}"/>
    <cellStyle name="Currency 5 3 4 2 2 4" xfId="19973" xr:uid="{328F89DB-14D1-43FA-9C35-C8837A7F8554}"/>
    <cellStyle name="Currency 5 3 4 2 3" xfId="12989" xr:uid="{EC5AB008-9609-41BA-B0FF-5B4945F18B37}"/>
    <cellStyle name="Currency 5 3 4 2 3 2" xfId="22802" xr:uid="{826E6A48-144D-4BC1-A707-49331F9F47FE}"/>
    <cellStyle name="Currency 5 3 4 2 4" xfId="24241" xr:uid="{2DCF77DD-3600-4B58-931D-511CF57E5660}"/>
    <cellStyle name="Currency 5 3 4 2 5" xfId="17190" xr:uid="{FC1C8880-14BF-46A1-8A6B-3D9FBFA47B7E}"/>
    <cellStyle name="Currency 5 3 4 3" xfId="2081" xr:uid="{00000000-0005-0000-0000-000049080000}"/>
    <cellStyle name="Currency 5 3 4 4" xfId="7583" xr:uid="{AFCE2D3F-19A2-41A9-803C-D4214875D945}"/>
    <cellStyle name="Currency 5 3 4 5" xfId="26119" xr:uid="{180D86CF-3412-4BF1-B136-701FC409CE8F}"/>
    <cellStyle name="Currency 5 3 4 6" xfId="15169" xr:uid="{B1661BB6-34BC-4264-883A-237B78A5BF3E}"/>
    <cellStyle name="Currency 5 3 5" xfId="2082" xr:uid="{00000000-0005-0000-0000-00004A080000}"/>
    <cellStyle name="Currency 5 3 5 2" xfId="4175" xr:uid="{DC93AE4E-877F-41C9-BF4C-C516F99C2E4B}"/>
    <cellStyle name="Currency 5 3 5 2 2" xfId="7584" xr:uid="{3B4C4657-0772-4350-A6D9-9C3E9720FC7D}"/>
    <cellStyle name="Currency 5 3 5 2 2 2" xfId="27843" xr:uid="{0A02693F-55F0-4A9E-BEA0-DBF6302C6D98}"/>
    <cellStyle name="Currency 5 3 5 2 3" xfId="28239" xr:uid="{A3BB5BBB-04FB-4F87-BD9D-89D8880914F0}"/>
    <cellStyle name="Currency 5 3 5 2 4" xfId="16753" xr:uid="{9D9D9E8A-E3DF-483B-8311-6C4CA55AD643}"/>
    <cellStyle name="Currency 5 3 5 3" xfId="11528" xr:uid="{F0E34FE5-D35F-4781-A69F-DF58E55122A3}"/>
    <cellStyle name="Currency 5 3 5 3 2" xfId="19490" xr:uid="{C23487A0-C54D-4BCC-8668-E830E0F821EB}"/>
    <cellStyle name="Currency 5 3 5 4" xfId="12602" xr:uid="{501C52AE-A199-4A68-A103-5EDB31CDCD28}"/>
    <cellStyle name="Currency 5 3 5 4 2" xfId="22319" xr:uid="{47D7D391-E82D-4D35-8169-C1A05B026B6C}"/>
    <cellStyle name="Currency 5 3 5 5" xfId="24289" xr:uid="{9481881C-0EF5-4112-9D0F-C75A5BB6A349}"/>
    <cellStyle name="Currency 5 3 5 6" xfId="14537" xr:uid="{C71F52E1-C7F9-4630-9A00-00B697173ADC}"/>
    <cellStyle name="Currency 5 3 6" xfId="2083" xr:uid="{00000000-0005-0000-0000-00004B080000}"/>
    <cellStyle name="Currency 5 3 6 2" xfId="4140" xr:uid="{98657EE8-8786-4D9D-BD1C-734A2AFD67E2}"/>
    <cellStyle name="Currency 5 3 6 2 2" xfId="19233" xr:uid="{5E820931-5167-443D-9C7E-4EF551316B4E}"/>
    <cellStyle name="Currency 5 3 6 3" xfId="12397" xr:uid="{3C19BD32-02AE-4B76-A052-98592D9D6082}"/>
    <cellStyle name="Currency 5 3 6 3 2" xfId="22038" xr:uid="{42E794C5-2E7C-4BE9-9D04-39B0838BA0A9}"/>
    <cellStyle name="Currency 5 3 6 4" xfId="25847" xr:uid="{28378120-E234-40E2-856D-269C45A4557D}"/>
    <cellStyle name="Currency 5 3 6 5" xfId="29275" xr:uid="{94BC1BFE-8A10-4E7F-8E06-EA2B5B60186E}"/>
    <cellStyle name="Currency 5 3 6 6" xfId="16482" xr:uid="{EEF0BBF0-C836-4A68-98A1-797F260FD7CE}"/>
    <cellStyle name="Currency 5 3 7" xfId="2071" xr:uid="{00000000-0005-0000-0000-00003F080000}"/>
    <cellStyle name="Currency 5 3 7 2" xfId="4423" xr:uid="{674F210C-5CBC-4B06-8245-891F52FEB0DB}"/>
    <cellStyle name="Currency 5 3 7 2 2" xfId="20446" xr:uid="{2AFA78A8-FB57-4B95-9DE2-75A00800A0E6}"/>
    <cellStyle name="Currency 5 3 7 3" xfId="13424" xr:uid="{3C405EA5-A1DE-4931-A199-E3A8DBB2301F}"/>
    <cellStyle name="Currency 5 3 7 3 2" xfId="23275" xr:uid="{BBE02DE6-2520-47CB-89F0-659D5AEFCE5F}"/>
    <cellStyle name="Currency 5 3 7 4" xfId="27148" xr:uid="{884515DB-5A2B-4255-8252-D8BFDC0102F8}"/>
    <cellStyle name="Currency 5 3 7 5" xfId="26955" xr:uid="{F1393638-AEE3-4F36-A4C9-0CBD200913AF}"/>
    <cellStyle name="Currency 5 3 7 6" xfId="17653" xr:uid="{79AA3D77-1C4B-477C-BD22-147654CB29BB}"/>
    <cellStyle name="Currency 5 3 8" xfId="7033" xr:uid="{A1A92126-8411-46F3-A205-0EA816AE44D7}"/>
    <cellStyle name="Currency 5 3 8 2" xfId="9831" xr:uid="{A8CFCBF1-042D-4FE1-AD54-452877AD75F8}"/>
    <cellStyle name="Currency 5 3 9" xfId="6058" xr:uid="{59669D1B-E103-419A-AC38-71455844C240}"/>
    <cellStyle name="Currency 5 3 9 2" xfId="18542" xr:uid="{493E509C-AFF7-4D12-9B5E-6211858A44BF}"/>
    <cellStyle name="Currency 5 4" xfId="2084" xr:uid="{00000000-0005-0000-0000-00004C080000}"/>
    <cellStyle name="Currency 5 4 10" xfId="14260" xr:uid="{3B5C1047-34EE-4891-B970-201F8D3BF95E}"/>
    <cellStyle name="Currency 5 4 2" xfId="2085" xr:uid="{00000000-0005-0000-0000-00004D080000}"/>
    <cellStyle name="Currency 5 4 2 2" xfId="2086" xr:uid="{00000000-0005-0000-0000-00004E080000}"/>
    <cellStyle name="Currency 5 4 2 2 2" xfId="4364" xr:uid="{C391401F-1F02-4364-BEA2-265ED030CFFF}"/>
    <cellStyle name="Currency 5 4 2 2 2 2" xfId="29465" xr:uid="{27611C8C-9F31-480E-A491-874BAFE121C7}"/>
    <cellStyle name="Currency 5 4 2 2 2 3" xfId="28490" xr:uid="{5DB7562E-2729-47F1-86A2-18DC0C18D0AD}"/>
    <cellStyle name="Currency 5 4 2 2 2 4" xfId="19976" xr:uid="{90F27825-216F-4ADD-AB92-058A0B11AAA6}"/>
    <cellStyle name="Currency 5 4 2 2 3" xfId="12992" xr:uid="{E3D866AA-7075-4E41-A897-8AD43A6E1AF1}"/>
    <cellStyle name="Currency 5 4 2 2 3 2" xfId="22805" xr:uid="{897A777B-7C92-450C-A0D1-14087B922B14}"/>
    <cellStyle name="Currency 5 4 2 2 4" xfId="25025" xr:uid="{42C51BF7-499E-4C49-8D72-BEE17359945F}"/>
    <cellStyle name="Currency 5 4 2 2 5" xfId="17193" xr:uid="{B47028AA-B94A-44E8-B0A5-CCDF7C50470D}"/>
    <cellStyle name="Currency 5 4 2 3" xfId="2087" xr:uid="{00000000-0005-0000-0000-00004F080000}"/>
    <cellStyle name="Currency 5 4 2 4" xfId="7586" xr:uid="{E4700790-CEEC-4F55-AE99-2F6E1DDE275B}"/>
    <cellStyle name="Currency 5 4 2 5" xfId="24197" xr:uid="{E751B766-8F92-43FC-BA6F-120F33BC5CC0}"/>
    <cellStyle name="Currency 5 4 2 6" xfId="15172" xr:uid="{6692DAD8-71BE-4264-A82E-2489BA005BA3}"/>
    <cellStyle name="Currency 5 4 3" xfId="2088" xr:uid="{00000000-0005-0000-0000-000050080000}"/>
    <cellStyle name="Currency 5 4 3 2" xfId="2089" xr:uid="{00000000-0005-0000-0000-000051080000}"/>
    <cellStyle name="Currency 5 4 3 2 2" xfId="4231" xr:uid="{F2BCEB83-F69D-4E8E-A723-9D65F0854FA9}"/>
    <cellStyle name="Currency 5 4 3 2 2 2" xfId="19604" xr:uid="{525B672A-515F-4CC2-BC6B-AC84EB02BB77}"/>
    <cellStyle name="Currency 5 4 3 2 3" xfId="12714" xr:uid="{431D0401-0D5A-4A4D-A91C-9F9D1481D4B0}"/>
    <cellStyle name="Currency 5 4 3 2 3 2" xfId="22433" xr:uid="{63DEA858-BE4C-41CE-AA68-36F596A222FF}"/>
    <cellStyle name="Currency 5 4 3 2 4" xfId="16865" xr:uid="{9CD5F879-04BD-4380-8700-001DB2D4EB1F}"/>
    <cellStyle name="Currency 5 4 3 3" xfId="2090" xr:uid="{00000000-0005-0000-0000-000052080000}"/>
    <cellStyle name="Currency 5 4 3 4" xfId="11514" xr:uid="{F107BD97-607E-497B-A9AE-CCAE1CEF1788}"/>
    <cellStyle name="Currency 5 4 3 5" xfId="25372" xr:uid="{93972934-1EE9-419E-8995-3DE08C28A919}"/>
    <cellStyle name="Currency 5 4 3 6" xfId="14680" xr:uid="{AA447624-FF12-4CC8-9941-94B5A272D5F6}"/>
    <cellStyle name="Currency 5 4 4" xfId="2091" xr:uid="{00000000-0005-0000-0000-000053080000}"/>
    <cellStyle name="Currency 5 4 4 2" xfId="5238" xr:uid="{6AD1A03E-115E-496A-9F57-2B2B181EFA44}"/>
    <cellStyle name="Currency 5 4 4 2 2" xfId="11895" xr:uid="{B2022629-B5F3-4FE8-97F3-303EA623BCCD}"/>
    <cellStyle name="Currency 5 4 4 2 2 2" xfId="21200" xr:uid="{DB6B4E0C-043E-4946-8E2C-805E5876FA1D}"/>
    <cellStyle name="Currency 5 4 4 2 3" xfId="13950" xr:uid="{7C713FDE-9C56-459D-B537-68F3F8CF7AC6}"/>
    <cellStyle name="Currency 5 4 4 2 3 2" xfId="24029" xr:uid="{D4CAD804-3FE8-468F-9046-3379248C049C}"/>
    <cellStyle name="Currency 5 4 4 2 4" xfId="27832" xr:uid="{E8AE8572-128D-493D-80A5-B9D9C7FC627D}"/>
    <cellStyle name="Currency 5 4 4 2 5" xfId="28625" xr:uid="{3ADB3E03-82C6-4CBF-BDA2-4DB42BC40A66}"/>
    <cellStyle name="Currency 5 4 4 2 6" xfId="18407" xr:uid="{F3EE3D9F-8EEB-4D7F-8DC9-5FA8D5E973EF}"/>
    <cellStyle name="Currency 5 4 4 3" xfId="26528" xr:uid="{1CB264EF-09CE-43D4-BFED-1AE61818743A}"/>
    <cellStyle name="Currency 5 4 5" xfId="4729" xr:uid="{FA1E8712-CD3B-4268-A01B-46CE1878F6B1}"/>
    <cellStyle name="Currency 5 4 5 2" xfId="7585" xr:uid="{4FBCCD20-8A81-499A-8AE9-19A1E7FD8117}"/>
    <cellStyle name="Currency 5 4 5 2 2" xfId="29620" xr:uid="{EEE5CB73-44CF-4C9B-AFE8-F8BA105FC0BB}"/>
    <cellStyle name="Currency 5 4 5 2 3" xfId="28226" xr:uid="{6488A0BB-2027-4A62-AA01-73D8C25BFC86}"/>
    <cellStyle name="Currency 5 4 5 2 4" xfId="20696" xr:uid="{AE3394CA-35EA-49CC-AF81-43E8E66C5D9C}"/>
    <cellStyle name="Currency 5 4 5 2 5" xfId="11746" xr:uid="{731672BD-F3C0-48A6-AA31-7DF6357E9435}"/>
    <cellStyle name="Currency 5 4 5 3" xfId="13623" xr:uid="{D6DDB03F-7560-4E39-AF9D-0CA58F07A11E}"/>
    <cellStyle name="Currency 5 4 5 3 2" xfId="23525" xr:uid="{6AE01FEA-2E08-4375-85BF-0BFC227027C3}"/>
    <cellStyle name="Currency 5 4 5 4" xfId="26835" xr:uid="{E4728E26-84B0-457E-8C84-90C0334C8572}"/>
    <cellStyle name="Currency 5 4 5 5" xfId="17903" xr:uid="{57F3CE43-4FDB-4EF4-8688-762BB35BB562}"/>
    <cellStyle name="Currency 5 4 6" xfId="4083" xr:uid="{85158178-EDC4-4215-85B9-888025856DD6}"/>
    <cellStyle name="Currency 5 4 6 2" xfId="28213" xr:uid="{2EB4019E-4947-422B-9DFF-96E406109A1D}"/>
    <cellStyle name="Currency 5 4 6 3" xfId="29120" xr:uid="{8B4C59A8-53C2-4A12-85F7-CA224E751BC3}"/>
    <cellStyle name="Currency 5 4 6 4" xfId="15785" xr:uid="{82DCBD9E-1BEB-4CAB-AC2C-83D5DDD9F9FE}"/>
    <cellStyle name="Currency 5 4 7" xfId="8750" xr:uid="{8D262FC2-822E-45E8-B7D1-E8751991559D}"/>
    <cellStyle name="Currency 5 4 7 2" xfId="28267" xr:uid="{B19C0CE3-E973-40E3-A537-93B49BD62F8C}"/>
    <cellStyle name="Currency 5 4 7 3" xfId="27515" xr:uid="{4B1D5D81-9241-4DDF-A1A8-3E7601A07157}"/>
    <cellStyle name="Currency 5 4 7 4" xfId="18543" xr:uid="{486925AD-208C-4040-945A-8DE96DAECC47}"/>
    <cellStyle name="Currency 5 4 8" xfId="11950" xr:uid="{035A4997-1322-4589-A467-81026B2E49E5}"/>
    <cellStyle name="Currency 5 4 8 2" xfId="21337" xr:uid="{1C84632E-DDE8-4CC4-9EB6-D8CF16AE272A}"/>
    <cellStyle name="Currency 5 4 9" xfId="25326" xr:uid="{4B63414A-4BDF-4A5C-95E7-9A5C1B185D7A}"/>
    <cellStyle name="Currency 5 5" xfId="2092" xr:uid="{00000000-0005-0000-0000-000054080000}"/>
    <cellStyle name="Currency 5 5 10" xfId="15173" xr:uid="{D90007DC-B609-491E-8F9E-96400682FE04}"/>
    <cellStyle name="Currency 5 5 2" xfId="2093" xr:uid="{00000000-0005-0000-0000-000055080000}"/>
    <cellStyle name="Currency 5 5 2 2" xfId="5594" xr:uid="{0E4A8064-0E70-4FA0-B909-1FCA0C050FDA}"/>
    <cellStyle name="Currency 5 5 2 2 2" xfId="7588" xr:uid="{F4FE4E9D-A6FE-4088-BA80-BF65D9284EA7}"/>
    <cellStyle name="Currency 5 5 2 3" xfId="24696" xr:uid="{72AF00A2-2282-4378-8A1A-A35649457984}"/>
    <cellStyle name="Currency 5 5 3" xfId="2094" xr:uid="{00000000-0005-0000-0000-000056080000}"/>
    <cellStyle name="Currency 5 5 4" xfId="2095" xr:uid="{00000000-0005-0000-0000-000057080000}"/>
    <cellStyle name="Currency 5 5 5" xfId="5023" xr:uid="{7970BEEB-1696-4D65-9849-8C9E466C4DF1}"/>
    <cellStyle name="Currency 5 5 5 2" xfId="7587" xr:uid="{67E25948-AE90-4ECB-93E2-F96F93176A43}"/>
    <cellStyle name="Currency 5 5 5 2 2" xfId="20990" xr:uid="{0D602C63-F568-44B6-B21F-D3CF46BAD3DB}"/>
    <cellStyle name="Currency 5 5 5 2 3" xfId="11826" xr:uid="{453F5C44-F1B8-4564-9F8F-D819A755B6CC}"/>
    <cellStyle name="Currency 5 5 5 3" xfId="13882" xr:uid="{7B5207B5-AE42-4A4A-A9BB-E018DFFF172D}"/>
    <cellStyle name="Currency 5 5 5 3 2" xfId="23819" xr:uid="{120D806F-C952-4EC1-AEF5-63383BF50CA5}"/>
    <cellStyle name="Currency 5 5 5 4" xfId="18197" xr:uid="{41D83F04-5849-4EE3-AF8E-FFE729831DCC}"/>
    <cellStyle name="Currency 5 5 6" xfId="4084" xr:uid="{B42C90E1-0F9A-4069-9978-E8D93BDA852E}"/>
    <cellStyle name="Currency 5 5 6 2" xfId="15786" xr:uid="{167981BF-1538-4007-A014-AD92D5561303}"/>
    <cellStyle name="Currency 5 5 7" xfId="9317" xr:uid="{3021010B-A706-49E2-9361-7A6CB10A49D2}"/>
    <cellStyle name="Currency 5 5 7 2" xfId="18544" xr:uid="{4DBB57BC-CFE1-46AD-B64C-321DEF3B2C87}"/>
    <cellStyle name="Currency 5 5 8" xfId="11951" xr:uid="{78BD04F7-75C2-4B13-B8F7-B04A59ACEC0A}"/>
    <cellStyle name="Currency 5 5 8 2" xfId="21338" xr:uid="{467C7F92-46D6-4061-B77F-C3CE09131987}"/>
    <cellStyle name="Currency 5 5 9" xfId="26115" xr:uid="{245273CE-B995-4BBF-85D5-52B9AE63BD54}"/>
    <cellStyle name="Currency 5 6" xfId="2096" xr:uid="{00000000-0005-0000-0000-000058080000}"/>
    <cellStyle name="Currency 5 6 2" xfId="2097" xr:uid="{00000000-0005-0000-0000-000059080000}"/>
    <cellStyle name="Currency 5 6 2 2" xfId="4256" xr:uid="{F715F439-FBFB-466C-9DF2-B0CB2DED5CD0}"/>
    <cellStyle name="Currency 5 6 2 2 2" xfId="7590" xr:uid="{9CC1A00A-5EAA-4134-B560-DF80FDDABB84}"/>
    <cellStyle name="Currency 5 6 2 2 2 2" xfId="28892" xr:uid="{F6236A5C-29CA-406D-9F67-55F97098F600}"/>
    <cellStyle name="Currency 5 6 2 2 3" xfId="26949" xr:uid="{3D7BF48C-FC4C-4C16-92B9-474A6268B508}"/>
    <cellStyle name="Currency 5 6 2 2 4" xfId="19786" xr:uid="{CDDED023-9190-4319-B7C8-FD95CAF47F99}"/>
    <cellStyle name="Currency 5 6 2 3" xfId="12880" xr:uid="{897D379A-822B-4919-979E-2A304487F187}"/>
    <cellStyle name="Currency 5 6 2 3 2" xfId="22615" xr:uid="{9AD60914-2D2A-4DA0-8893-176E9DD6D4DF}"/>
    <cellStyle name="Currency 5 6 2 4" xfId="25312" xr:uid="{1ACF2DC7-AB96-4908-8F21-3F460BC1D480}"/>
    <cellStyle name="Currency 5 6 2 5" xfId="17031" xr:uid="{5D1D781A-D76B-4D74-BB1D-9CF7CBEFA1A8}"/>
    <cellStyle name="Currency 5 6 3" xfId="2098" xr:uid="{00000000-0005-0000-0000-00005A080000}"/>
    <cellStyle name="Currency 5 6 4" xfId="7589" xr:uid="{344FF859-4A7D-475D-91B4-8987FC8958E2}"/>
    <cellStyle name="Currency 5 6 5" xfId="6822" xr:uid="{360591AB-059A-439F-8038-5A5890F2FB7D}"/>
    <cellStyle name="Currency 5 6 6" xfId="9618" xr:uid="{4E2C2C0C-0012-4990-AF6A-8B59D564833E}"/>
    <cellStyle name="Currency 5 7" xfId="2099" xr:uid="{00000000-0005-0000-0000-00005B080000}"/>
    <cellStyle name="Currency 5 7 2" xfId="2100" xr:uid="{00000000-0005-0000-0000-00005C080000}"/>
    <cellStyle name="Currency 5 7 2 2" xfId="4154" xr:uid="{412A6CDD-327F-47A6-8998-C57AF9D2E9F3}"/>
    <cellStyle name="Currency 5 7 2 2 2" xfId="19387" xr:uid="{A9F43588-C448-4A72-891E-A1F3B92F38EF}"/>
    <cellStyle name="Currency 5 7 2 2 3" xfId="30327" xr:uid="{6F29B7AD-A072-4BBA-A318-EE218DB68F84}"/>
    <cellStyle name="Currency 5 7 2 3" xfId="12499" xr:uid="{5C5FD2F7-207E-4352-916C-53D1BC681F6C}"/>
    <cellStyle name="Currency 5 7 2 3 2" xfId="22216" xr:uid="{EED9B460-E2AB-4D3F-AF6E-7EAD9DB38A5C}"/>
    <cellStyle name="Currency 5 7 2 4" xfId="28774" xr:uid="{2B26279E-D755-4F9E-A634-4280A0E035FF}"/>
    <cellStyle name="Currency 5 7 2 5" xfId="28816" xr:uid="{CA690B98-50DA-4201-90F3-9EEA4AF54FA4}"/>
    <cellStyle name="Currency 5 7 2 6" xfId="16650" xr:uid="{22C06715-1F2C-4897-8A6D-301CDE88850B}"/>
    <cellStyle name="Currency 5 7 3" xfId="2101" xr:uid="{00000000-0005-0000-0000-00005D080000}"/>
    <cellStyle name="Currency 5 7 4" xfId="7591" xr:uid="{628D726D-2718-4BC3-A0BD-2E2DEFDE1FCB}"/>
    <cellStyle name="Currency 5 7 5" xfId="26309" xr:uid="{54DB0AC0-1562-4A18-A0C6-4E0680734935}"/>
    <cellStyle name="Currency 5 7 6" xfId="14434" xr:uid="{5C31DE23-C51E-4397-A869-AF260A871017}"/>
    <cellStyle name="Currency 5 8" xfId="2102" xr:uid="{00000000-0005-0000-0000-00005E080000}"/>
    <cellStyle name="Currency 5 8 2" xfId="2103" xr:uid="{00000000-0005-0000-0000-00005F080000}"/>
    <cellStyle name="Currency 5 8 2 2" xfId="4092" xr:uid="{D6ADD82A-C3C4-41CB-B9E7-01F41FC6B8E3}"/>
    <cellStyle name="Currency 5 8 2 2 2" xfId="19107" xr:uid="{E1318AC7-02D7-4EE4-804E-F51DF3291509}"/>
    <cellStyle name="Currency 5 8 2 3" xfId="12333" xr:uid="{F2B3506F-60FA-40CE-820B-3B1C7FD4F2C1}"/>
    <cellStyle name="Currency 5 8 2 3 2" xfId="21912" xr:uid="{DBD8362D-2EFE-4078-B379-BCF5AA24A458}"/>
    <cellStyle name="Currency 5 8 2 4" xfId="27636" xr:uid="{6F72A816-6D6A-45FD-A43E-B3C86ED4DC5D}"/>
    <cellStyle name="Currency 5 8 2 5" xfId="27431" xr:uid="{6868093D-9D58-45B3-9237-A7036D9E940C}"/>
    <cellStyle name="Currency 5 8 2 6" xfId="16356" xr:uid="{7B5EA546-A68F-43DA-950C-BD50487129F7}"/>
    <cellStyle name="Currency 5 8 3" xfId="2104" xr:uid="{00000000-0005-0000-0000-000060080000}"/>
    <cellStyle name="Currency 5 8 4" xfId="7592" xr:uid="{6911279F-4251-45D3-80AD-C50747FDF1DF}"/>
    <cellStyle name="Currency 5 9" xfId="2038" xr:uid="{00000000-0005-0000-0000-00001E080000}"/>
    <cellStyle name="Currency 5 9 2" xfId="4480" xr:uid="{4B6F5455-5147-42A0-878F-3CDC2E41AB64}"/>
    <cellStyle name="Currency 5 9 2 2" xfId="20503" xr:uid="{59A1EA38-17B7-46CB-B095-51368480B3BB}"/>
    <cellStyle name="Currency 5 9 2 3" xfId="30322" xr:uid="{01771714-8E41-4BBB-903B-D0146DABACA6}"/>
    <cellStyle name="Currency 5 9 3" xfId="13479" xr:uid="{5A811006-AB22-4452-914A-810410EA23EE}"/>
    <cellStyle name="Currency 5 9 3 2" xfId="23332" xr:uid="{7F3D7326-9912-43D8-AD2A-B6A0545C66B7}"/>
    <cellStyle name="Currency 5 9 4" xfId="27128" xr:uid="{B61D221E-E656-4C65-9212-EAA086B69400}"/>
    <cellStyle name="Currency 5 9 5" xfId="26871" xr:uid="{BA949C8C-FC73-4D7E-804D-38B4E4580EDF}"/>
    <cellStyle name="Currency 5 9 6" xfId="17710" xr:uid="{4B8A2E09-53A9-4ECC-9705-E54A46B37BA5}"/>
    <cellStyle name="Currency 6" xfId="2105" xr:uid="{00000000-0005-0000-0000-000061080000}"/>
    <cellStyle name="Currency 6 10" xfId="11952" xr:uid="{D67192EF-4B0F-4B35-814D-7D8BE104CDB8}"/>
    <cellStyle name="Currency 6 10 2" xfId="21339" xr:uid="{51FC86FC-E005-4DC9-8E00-44508547898A}"/>
    <cellStyle name="Currency 6 11" xfId="24916" xr:uid="{5D2D2DB9-04E6-4B98-8B44-6C96B2FBEBDD}"/>
    <cellStyle name="Currency 6 12" xfId="14061" xr:uid="{BA2F6E62-3419-4129-948E-D97DC491B9AB}"/>
    <cellStyle name="Currency 6 2" xfId="2106" xr:uid="{00000000-0005-0000-0000-000062080000}"/>
    <cellStyle name="Currency 6 2 2" xfId="2107" xr:uid="{00000000-0005-0000-0000-000063080000}"/>
    <cellStyle name="Currency 6 2 2 2" xfId="4366" xr:uid="{9472B47B-D5F6-4943-B677-A6A50FC4AF31}"/>
    <cellStyle name="Currency 6 2 2 2 2" xfId="7595" xr:uid="{4AECD537-08B5-461B-B3D5-A653927B05DF}"/>
    <cellStyle name="Currency 6 2 2 2 2 2" xfId="27041" xr:uid="{58090E9B-A5FB-4AC5-9910-440EE2AEA5C1}"/>
    <cellStyle name="Currency 6 2 2 2 2 3" xfId="26552" xr:uid="{FFF89DF2-A7DF-4B52-872D-EED2F776C4CF}"/>
    <cellStyle name="Currency 6 2 2 2 3" xfId="28539" xr:uid="{4517C82B-86FD-47CC-80F9-DB0543FDAD41}"/>
    <cellStyle name="Currency 6 2 2 2 4" xfId="17195" xr:uid="{2EAA61E2-D43D-4522-8D09-54A668B9C2E1}"/>
    <cellStyle name="Currency 6 2 2 3" xfId="11630" xr:uid="{406556E6-D977-4E09-BF50-C87D20F4CB6D}"/>
    <cellStyle name="Currency 6 2 2 3 2" xfId="19978" xr:uid="{9AB6D76A-0463-4BD7-A5A3-626D2924C0DD}"/>
    <cellStyle name="Currency 6 2 2 3 3" xfId="30328" xr:uid="{13614CF0-234D-48A3-A3D9-7959906902C0}"/>
    <cellStyle name="Currency 6 2 2 4" xfId="12994" xr:uid="{8F177B7E-42CD-4196-81CE-50FCD27F554F}"/>
    <cellStyle name="Currency 6 2 2 4 2" xfId="22807" xr:uid="{35970406-1AD5-4CA1-8074-E3903D260E05}"/>
    <cellStyle name="Currency 6 2 2 5" xfId="25674" xr:uid="{7574B0A6-912A-4A73-A598-9C3A88809E24}"/>
    <cellStyle name="Currency 6 2 2 6" xfId="29027" xr:uid="{1D4F2FDE-4C6B-4F07-B453-5A510CA256F4}"/>
    <cellStyle name="Currency 6 2 2 7" xfId="15175" xr:uid="{6463027D-E922-4167-9C9A-274E701B2B68}"/>
    <cellStyle name="Currency 6 2 3" xfId="2108" xr:uid="{00000000-0005-0000-0000-000064080000}"/>
    <cellStyle name="Currency 6 2 3 2" xfId="4235" xr:uid="{03B6C2ED-811A-4F53-91A2-0F3264465868}"/>
    <cellStyle name="Currency 6 2 3 2 2" xfId="27899" xr:uid="{FC99A98E-DFC0-416B-8B28-8A5CA5AD23A3}"/>
    <cellStyle name="Currency 6 2 3 2 3" xfId="28905" xr:uid="{B02FC066-B287-45E5-A541-C1B308AB8CD9}"/>
    <cellStyle name="Currency 6 2 3 2 4" xfId="19608" xr:uid="{13D902E8-7978-44D9-AB44-04F7C668BA5C}"/>
    <cellStyle name="Currency 6 2 3 3" xfId="12718" xr:uid="{548B01FC-D456-424A-9F59-1067E40E8ED4}"/>
    <cellStyle name="Currency 6 2 3 3 2" xfId="22437" xr:uid="{5B809B59-D13A-4167-A894-F47B99CEBFE4}"/>
    <cellStyle name="Currency 6 2 3 4" xfId="25959" xr:uid="{A3E0CE78-E8B7-4525-848F-1E38B05EF18D}"/>
    <cellStyle name="Currency 6 2 3 5" xfId="16869" xr:uid="{B58FBEDD-CAEF-45FB-A5D5-54E4A98E8FEA}"/>
    <cellStyle name="Currency 6 2 4" xfId="2109" xr:uid="{00000000-0005-0000-0000-000065080000}"/>
    <cellStyle name="Currency 6 2 4 2" xfId="29101" xr:uid="{24A8338D-F4CB-4630-9AFA-B25F8C09F695}"/>
    <cellStyle name="Currency 6 2 4 3" xfId="26912" xr:uid="{679B28A6-91AD-4811-B8FF-3BDBBDCC580E}"/>
    <cellStyle name="Currency 6 2 5" xfId="4866" xr:uid="{21D9C0E8-E3DD-4B77-9A08-F2613DA52E10}"/>
    <cellStyle name="Currency 6 2 5 2" xfId="7594" xr:uid="{CAC932BD-F152-4D33-B754-95E4AD95E2B4}"/>
    <cellStyle name="Currency 6 2 5 2 2" xfId="20833" xr:uid="{4E1AE644-78DC-4D5D-AFF1-0E2B4FDC00A5}"/>
    <cellStyle name="Currency 6 2 5 2 3" xfId="11779" xr:uid="{D915FF77-EFC5-480C-82E9-7570CF6AD250}"/>
    <cellStyle name="Currency 6 2 5 3" xfId="13725" xr:uid="{CD44AB3A-EBA9-48F6-ADD6-ADBD6EC0CFCB}"/>
    <cellStyle name="Currency 6 2 5 3 2" xfId="23662" xr:uid="{CECD255B-3E60-463D-B011-9EDD4B40C6B3}"/>
    <cellStyle name="Currency 6 2 5 4" xfId="27197" xr:uid="{13FED294-930B-46B5-BCD2-15FA7D58F71D}"/>
    <cellStyle name="Currency 6 2 5 5" xfId="28431" xr:uid="{9D99018A-5EB7-4E75-BBCB-A1A926647E28}"/>
    <cellStyle name="Currency 6 2 5 6" xfId="18040" xr:uid="{72560823-BE80-43C1-86C7-A0535C07DF88}"/>
    <cellStyle name="Currency 6 2 6" xfId="5981" xr:uid="{AB325801-2F2A-42E1-84B5-0A00FF9A0933}"/>
    <cellStyle name="Currency 6 2 6 2" xfId="11516" xr:uid="{75FEA210-5085-46E9-82A4-11980D2499DB}"/>
    <cellStyle name="Currency 6 2 7" xfId="8754" xr:uid="{C005549C-36AF-4A23-8AAE-D077EF70D918}"/>
    <cellStyle name="Currency 6 2 8" xfId="14684" xr:uid="{011DD1F7-8E3C-4CE6-94E9-737B56237676}"/>
    <cellStyle name="Currency 6 3" xfId="2110" xr:uid="{00000000-0005-0000-0000-000066080000}"/>
    <cellStyle name="Currency 6 3 2" xfId="2111" xr:uid="{00000000-0005-0000-0000-000067080000}"/>
    <cellStyle name="Currency 6 3 2 2" xfId="4367" xr:uid="{4C0A2ABF-15DA-4DF1-B3CA-7632CBEAA106}"/>
    <cellStyle name="Currency 6 3 2 2 2" xfId="29467" xr:uid="{87B0F7CD-92C1-4C4A-B8C3-9DD7CFED531B}"/>
    <cellStyle name="Currency 6 3 2 2 3" xfId="28306" xr:uid="{78F98E11-FF5E-441F-A442-509A485196BC}"/>
    <cellStyle name="Currency 6 3 2 2 4" xfId="19979" xr:uid="{30CB5E92-13CF-44AD-A81D-15601F533E37}"/>
    <cellStyle name="Currency 6 3 2 3" xfId="12995" xr:uid="{F8429733-4BFF-4310-9B15-D0D2A2387AA3}"/>
    <cellStyle name="Currency 6 3 2 3 2" xfId="22808" xr:uid="{B3230BBB-F59A-42F6-A497-330B98A9DFEE}"/>
    <cellStyle name="Currency 6 3 2 4" xfId="24731" xr:uid="{97C4F941-9BD5-496D-B5EB-5B49EC7CA8D0}"/>
    <cellStyle name="Currency 6 3 2 5" xfId="17196" xr:uid="{F5CEF761-27DB-4E0C-9E93-3DC57191639A}"/>
    <cellStyle name="Currency 6 3 3" xfId="2112" xr:uid="{00000000-0005-0000-0000-000068080000}"/>
    <cellStyle name="Currency 6 3 4" xfId="5024" xr:uid="{769FA355-CB98-4014-A36C-B8E550BD563E}"/>
    <cellStyle name="Currency 6 3 4 2" xfId="7596" xr:uid="{B374D2BA-B45A-4A08-B5FE-705FE10AB57A}"/>
    <cellStyle name="Currency 6 3 4 2 2" xfId="20991" xr:uid="{CCF9148E-4569-4163-9840-C2AC70CFFAAD}"/>
    <cellStyle name="Currency 6 3 4 2 3" xfId="11827" xr:uid="{FE1938EE-8DA8-444D-930A-02CE2004FDCA}"/>
    <cellStyle name="Currency 6 3 4 3" xfId="13883" xr:uid="{C63F1353-6839-4577-9ED4-681E2A0CE060}"/>
    <cellStyle name="Currency 6 3 4 3 2" xfId="23820" xr:uid="{E4380DCB-59B9-46F0-90F5-9A4B335114B9}"/>
    <cellStyle name="Currency 6 3 4 4" xfId="18198" xr:uid="{A52DE662-B86A-4C3C-A7FE-277919AD8F98}"/>
    <cellStyle name="Currency 6 3 5" xfId="11517" xr:uid="{669721D6-0182-4BDF-9C45-B06F7AE5BA17}"/>
    <cellStyle name="Currency 6 3 6" xfId="24895" xr:uid="{161D44C1-6574-4A6A-8F1D-064A33EDA3EF}"/>
    <cellStyle name="Currency 6 3 7" xfId="15176" xr:uid="{5D9296A2-1CB0-401B-80C0-065090C0FD64}"/>
    <cellStyle name="Currency 6 4" xfId="2113" xr:uid="{00000000-0005-0000-0000-000069080000}"/>
    <cellStyle name="Currency 6 4 2" xfId="2114" xr:uid="{00000000-0005-0000-0000-00006A080000}"/>
    <cellStyle name="Currency 6 4 2 2" xfId="4365" xr:uid="{3D68375E-81A5-41F8-9B47-956D84206251}"/>
    <cellStyle name="Currency 6 4 2 2 2" xfId="29466" xr:uid="{A111B1A6-EC42-476E-9FF9-0188AA494935}"/>
    <cellStyle name="Currency 6 4 2 2 3" xfId="28538" xr:uid="{CA3771D8-0889-49CC-956C-2A2143B2FB8E}"/>
    <cellStyle name="Currency 6 4 2 2 4" xfId="19977" xr:uid="{2CAB3ADA-B4AA-42B9-A245-786BCC107186}"/>
    <cellStyle name="Currency 6 4 2 3" xfId="12993" xr:uid="{C442B3FA-58F1-4A40-9F1F-E9425AF03737}"/>
    <cellStyle name="Currency 6 4 2 3 2" xfId="22806" xr:uid="{6C2B7321-A7A7-4C2D-80CE-8B896C3A7612}"/>
    <cellStyle name="Currency 6 4 2 4" xfId="26791" xr:uid="{DB556CFF-17D2-45A9-9997-E5F15CDD5F14}"/>
    <cellStyle name="Currency 6 4 2 5" xfId="17194" xr:uid="{C34BB2D8-F4E5-4641-B158-85A65183321E}"/>
    <cellStyle name="Currency 6 4 3" xfId="2115" xr:uid="{00000000-0005-0000-0000-00006B080000}"/>
    <cellStyle name="Currency 6 4 4" xfId="11515" xr:uid="{5B743328-97BF-419E-861F-3E4EA4F1BEA4}"/>
    <cellStyle name="Currency 6 4 5" xfId="26010" xr:uid="{6C702BE5-4230-4990-8235-8D837D153F75}"/>
    <cellStyle name="Currency 6 4 6" xfId="15174" xr:uid="{E5FB6358-E44B-4EED-9521-20046DDFDACA}"/>
    <cellStyle name="Currency 6 5" xfId="2116" xr:uid="{00000000-0005-0000-0000-00006C080000}"/>
    <cellStyle name="Currency 6 5 2" xfId="4192" xr:uid="{148FA9CA-82A7-46BE-8D26-C3BD2C9F3782}"/>
    <cellStyle name="Currency 6 5 2 2" xfId="28529" xr:uid="{0BDD7CD3-60ED-4BA1-905F-9D81658A9CB3}"/>
    <cellStyle name="Currency 6 5 2 3" xfId="29170" xr:uid="{54BFD08A-F7FA-476C-9D13-21D83674753F}"/>
    <cellStyle name="Currency 6 5 2 4" xfId="16823" xr:uid="{A46B934C-9467-4C4E-B3CB-D2368D60007F}"/>
    <cellStyle name="Currency 6 5 3" xfId="11569" xr:uid="{BB7BE3A8-C719-4C5A-9AEA-C8A2D43D97E4}"/>
    <cellStyle name="Currency 6 5 3 2" xfId="19561" xr:uid="{85B1BA53-A793-435F-821C-1942EA424F8E}"/>
    <cellStyle name="Currency 6 5 4" xfId="12672" xr:uid="{3F6C7C2E-ED02-4869-AB39-7B7CB878A2C9}"/>
    <cellStyle name="Currency 6 5 4 2" xfId="22390" xr:uid="{08384202-2FCE-4D08-BA49-4BF87A17A0F0}"/>
    <cellStyle name="Currency 6 5 5" xfId="25799" xr:uid="{B1860F77-5830-4442-B7C1-F7F20DDACECE}"/>
    <cellStyle name="Currency 6 5 6" xfId="14622" xr:uid="{B820D02F-4C39-4C6A-9085-0A5AA5FD8146}"/>
    <cellStyle name="Currency 6 6" xfId="2117" xr:uid="{00000000-0005-0000-0000-00006D080000}"/>
    <cellStyle name="Currency 6 6 2" xfId="4110" xr:uid="{6BE36CD0-17C4-4349-B3BE-3B2C0507335F}"/>
    <cellStyle name="Currency 6 6 2 2" xfId="19192" xr:uid="{800ED242-66F2-4C0F-886E-C3F298E91796}"/>
    <cellStyle name="Currency 6 6 3" xfId="12367" xr:uid="{726D9208-A9B9-4CB3-B641-955A03BB171E}"/>
    <cellStyle name="Currency 6 6 3 2" xfId="21997" xr:uid="{EA8D9922-D55C-4D74-A0F9-C62861BDE6CE}"/>
    <cellStyle name="Currency 6 6 4" xfId="25918" xr:uid="{5CA7555E-4499-4BEF-89C7-3C76877C4797}"/>
    <cellStyle name="Currency 6 6 5" xfId="27962" xr:uid="{DA4F4A8A-065D-42C3-9F2B-D805A03F7F4C}"/>
    <cellStyle name="Currency 6 6 6" xfId="16441" xr:uid="{75EE8B29-07C5-4AA6-822F-42911910A3F4}"/>
    <cellStyle name="Currency 6 7" xfId="4469" xr:uid="{7433865E-A1CD-43F0-9964-A7388CDE6ED7}"/>
    <cellStyle name="Currency 6 7 2" xfId="7593" xr:uid="{9B95C3E1-0E22-4AB0-AACA-21257EC386B5}"/>
    <cellStyle name="Currency 6 7 2 2" xfId="20492" xr:uid="{B28E3FF4-C74C-493F-98A9-93CB3DE94728}"/>
    <cellStyle name="Currency 6 7 2 3" xfId="11728" xr:uid="{EE67E3DD-EF35-4E86-A26B-C9DA44C48C86}"/>
    <cellStyle name="Currency 6 7 3" xfId="13468" xr:uid="{54B71E12-52F0-4E4D-8247-0A5FAFC357A6}"/>
    <cellStyle name="Currency 6 7 3 2" xfId="23321" xr:uid="{8663170C-E861-498D-A16E-A40AFD6D8CA9}"/>
    <cellStyle name="Currency 6 7 4" xfId="27425" xr:uid="{6C5C5D9B-409D-462A-BCD5-5150B7422FB4}"/>
    <cellStyle name="Currency 6 7 5" xfId="28678" xr:uid="{F4F05B6B-8B52-498D-9869-71A607A4F5E2}"/>
    <cellStyle name="Currency 6 7 6" xfId="17699" xr:uid="{FBDDC660-B452-47A0-AD78-4E4688630401}"/>
    <cellStyle name="Currency 6 8" xfId="4085" xr:uid="{D9BE8A80-0133-434B-8ABC-3487ABDA35A8}"/>
    <cellStyle name="Currency 6 8 2" xfId="15787" xr:uid="{8B8D7F49-2963-4458-979B-BD56F9FF0620}"/>
    <cellStyle name="Currency 6 9" xfId="8809" xr:uid="{A5EE007B-D00B-48AE-B3FC-03ED39B2CE4A}"/>
    <cellStyle name="Currency 6 9 2" xfId="18545" xr:uid="{4A92D21A-08A7-4FEE-8B87-072DD66C38EC}"/>
    <cellStyle name="Currency 7" xfId="2118" xr:uid="{00000000-0005-0000-0000-00006E080000}"/>
    <cellStyle name="Currency 7 2" xfId="2119" xr:uid="{00000000-0005-0000-0000-00006F080000}"/>
    <cellStyle name="Currency 7 2 2" xfId="4368" xr:uid="{EB20C255-5364-4773-8CC2-2CC0EE0D8E7E}"/>
    <cellStyle name="Currency 7 2 2 2" xfId="7598" xr:uid="{C6A5D4E1-F7E8-477E-B668-4E55467EE9CA}"/>
    <cellStyle name="Currency 7 2 2 2 2" xfId="27408" xr:uid="{1A495C0F-511A-4BA4-BC7E-CEF5961E76A5}"/>
    <cellStyle name="Currency 7 2 2 2 3" xfId="25861" xr:uid="{EB529330-796C-4B76-9EBF-621028E63A1A}"/>
    <cellStyle name="Currency 7 2 2 3" xfId="28109" xr:uid="{A8F35C2C-BE51-4A71-8FF3-A5F3FE424E1B}"/>
    <cellStyle name="Currency 7 2 2 4" xfId="17197" xr:uid="{4677EF92-2C4E-4CB2-A53D-51F19E16E93C}"/>
    <cellStyle name="Currency 7 2 3" xfId="11631" xr:uid="{C1BDFB00-2D06-4002-A9B2-FFD74BABAF2D}"/>
    <cellStyle name="Currency 7 2 3 2" xfId="29468" xr:uid="{C2C442DB-C050-4E5E-A4A9-3CFCC4732FB9}"/>
    <cellStyle name="Currency 7 2 3 3" xfId="26966" xr:uid="{E3A421C5-BAC6-492B-965D-A067AADB86B8}"/>
    <cellStyle name="Currency 7 2 3 4" xfId="19980" xr:uid="{CD9B818E-CEB9-429D-8FD0-895ABA96A585}"/>
    <cellStyle name="Currency 7 2 4" xfId="12996" xr:uid="{D924C2B8-CE92-4C34-AA2B-B6072DF11B47}"/>
    <cellStyle name="Currency 7 2 4 2" xfId="22809" xr:uid="{15AAC642-3A57-4CAC-B997-79FE04AEE3EE}"/>
    <cellStyle name="Currency 7 2 5" xfId="25919" xr:uid="{EC19D97D-58B4-4B72-BAF9-EFCF3AAD2E98}"/>
    <cellStyle name="Currency 7 2 6" xfId="15177" xr:uid="{410A9575-3776-4FCA-A1A2-3C4FE2B33EA7}"/>
    <cellStyle name="Currency 7 3" xfId="4857" xr:uid="{AE345B40-ED70-4733-85B3-4AB264FE5FFD}"/>
    <cellStyle name="Currency 7 3 2" xfId="7597" xr:uid="{BFC7C131-AFFC-4C48-BBD1-A71A8EEE8E5E}"/>
    <cellStyle name="Currency 7 3 2 2" xfId="29699" xr:uid="{8E1CE2C5-97DE-452F-A75B-4C60002385BE}"/>
    <cellStyle name="Currency 7 3 2 3" xfId="29304" xr:uid="{EE116EDD-EA7F-43FA-BBD5-1F74D38D30E2}"/>
    <cellStyle name="Currency 7 3 2 4" xfId="20824" xr:uid="{2543D44D-1044-49E5-9BBC-755222470CAF}"/>
    <cellStyle name="Currency 7 3 2 5" xfId="11770" xr:uid="{1CC8735F-1E1B-4166-AB69-FB4B72EFF973}"/>
    <cellStyle name="Currency 7 3 3" xfId="13716" xr:uid="{C15C3F20-7E02-40A3-8A3E-562E0563A753}"/>
    <cellStyle name="Currency 7 3 3 2" xfId="23653" xr:uid="{F2EC3EE7-68D4-45E4-A509-9A64956A7BDF}"/>
    <cellStyle name="Currency 7 3 4" xfId="25789" xr:uid="{261FCD73-819F-48FC-9117-C97F0B5377CE}"/>
    <cellStyle name="Currency 7 3 5" xfId="18031" xr:uid="{CDEBBF70-761B-4A0C-8E4E-C3C0D2C30A79}"/>
    <cellStyle name="Currency 7 4" xfId="4221" xr:uid="{B28ED37B-B1E3-43E6-A3C1-6AA0B23BF675}"/>
    <cellStyle name="Currency 7 4 2" xfId="26921" xr:uid="{E119117A-F8F6-40BA-862E-F206E05A1DFA}"/>
    <cellStyle name="Currency 7 4 3" xfId="28775" xr:uid="{9C6A126D-13AE-4F02-95DC-E5B70525351D}"/>
    <cellStyle name="Currency 7 4 4" xfId="16855" xr:uid="{91FCA086-B24E-4BB3-B6E5-392CDB4ECAED}"/>
    <cellStyle name="Currency 7 5" xfId="8740" xr:uid="{88C3A315-BA35-4A3B-8654-FA7A54EC0066}"/>
    <cellStyle name="Currency 7 5 2" xfId="28792" xr:uid="{92FAEDD8-0D88-4E41-B637-235A1D13A034}"/>
    <cellStyle name="Currency 7 5 3" xfId="27971" xr:uid="{F18D53F2-E04F-4DC2-ABF5-152E39C82859}"/>
    <cellStyle name="Currency 7 5 4" xfId="19594" xr:uid="{74D37E92-9133-4F28-980B-113495F0BDF3}"/>
    <cellStyle name="Currency 7 6" xfId="12704" xr:uid="{CA081227-E61F-4DB1-8D38-376B564AEF2E}"/>
    <cellStyle name="Currency 7 6 2" xfId="22423" xr:uid="{3781846D-6049-4E8B-9A7B-80372A09DB26}"/>
    <cellStyle name="Currency 7 7" xfId="25105" xr:uid="{11609782-683C-4601-B87F-A77DCCCCAF44}"/>
    <cellStyle name="Currency 7 8" xfId="25296" xr:uid="{8F4E5FEA-044B-4A66-8CF7-A52E928A84FC}"/>
    <cellStyle name="Currency 7 9" xfId="14665" xr:uid="{ED798FDD-33C5-4D33-B226-BA63B6AA01C4}"/>
    <cellStyle name="Currency 8" xfId="5429" xr:uid="{363C51A9-3620-4563-9824-5616282D0A47}"/>
    <cellStyle name="Currency 8 2" xfId="5581" xr:uid="{19C78D79-DF49-47DF-A5F8-318C99653D66}"/>
    <cellStyle name="Currency 8 3" xfId="6507" xr:uid="{F6B9503D-C5A3-40C3-B6D4-0FBA84453D7B}"/>
    <cellStyle name="Currency 8 4" xfId="9295" xr:uid="{26896A99-71B3-41B0-9261-600F1D8FD631}"/>
    <cellStyle name="Currency 9" xfId="7008" xr:uid="{60A75509-20A9-4752-AA80-6E6F3692C6EB}"/>
    <cellStyle name="Currency 9 2" xfId="9806" xr:uid="{82EFF942-5039-4003-BE53-D8268A9F388C}"/>
    <cellStyle name="Emphasis 1" xfId="409" xr:uid="{00000000-0005-0000-0000-000098010000}"/>
    <cellStyle name="Emphasis 2" xfId="410" xr:uid="{00000000-0005-0000-0000-000099010000}"/>
    <cellStyle name="Emphasis 3" xfId="411" xr:uid="{00000000-0005-0000-0000-00009A010000}"/>
    <cellStyle name="Explanatory Text" xfId="5878" builtinId="53" customBuiltin="1"/>
    <cellStyle name="Explanatory Text 2" xfId="30142" xr:uid="{CE4CC2EF-7A4F-40CE-B9AE-287B3F37BE71}"/>
    <cellStyle name="FundHeaderRowCol.*" xfId="8571" xr:uid="{46A51FAC-5EC4-48DB-9A56-D3FD4C176DBD}"/>
    <cellStyle name="FundHeaderRowCol.1" xfId="8572" xr:uid="{84A725C6-AB5D-4F27-BB99-5EC86AA442AE}"/>
    <cellStyle name="FundHeaderRowCol.2" xfId="8573" xr:uid="{0D5419F9-FE54-4D3F-B475-73AC98804E6E}"/>
    <cellStyle name="FundSectionHeaderRowDescCol" xfId="8574" xr:uid="{BBA9F634-9E97-4A00-8340-891FC6A0A55C}"/>
    <cellStyle name="FundSectionHeaderRowJERefCol" xfId="8575" xr:uid="{D52710C0-31BC-4870-B5EF-BE2A00DE9D75}"/>
    <cellStyle name="FundSectionHeaderRowNameCol" xfId="8576" xr:uid="{EE3639AD-B3FE-45D3-876B-928B81861CEB}"/>
    <cellStyle name="Good" xfId="5869" builtinId="26" customBuiltin="1"/>
    <cellStyle name="Good 2" xfId="412" xr:uid="{00000000-0005-0000-0000-00009B010000}"/>
    <cellStyle name="Good 3" xfId="413" xr:uid="{00000000-0005-0000-0000-00009C010000}"/>
    <cellStyle name="Good 4" xfId="30143" xr:uid="{BF5EF3BB-63BA-4ACB-B7AA-E287099BAAD4}"/>
    <cellStyle name="GroupSectionHeaderRowBalance" xfId="8577" xr:uid="{FBC2C8B4-7544-432D-B5CE-65ED686F4FB7}"/>
    <cellStyle name="GroupSectionHeaderRowDescCol" xfId="8578" xr:uid="{1D4146FC-7232-4024-AF10-82C684ED26A0}"/>
    <cellStyle name="GroupSectionHeaderRowNameCol" xfId="8579" xr:uid="{98EC9202-D13D-4243-85F1-3F53E50A4C33}"/>
    <cellStyle name="GroupSelectionHeaderRowJERefCol" xfId="8580" xr:uid="{0AC71BE1-3D7B-4B4A-A927-A9F3B7EC7D74}"/>
    <cellStyle name="Heading 1" xfId="5865" builtinId="16" customBuiltin="1"/>
    <cellStyle name="Heading 1 2" xfId="414" xr:uid="{00000000-0005-0000-0000-00009D010000}"/>
    <cellStyle name="Heading 1 3" xfId="415" xr:uid="{00000000-0005-0000-0000-00009E010000}"/>
    <cellStyle name="Heading 1 4" xfId="30144" xr:uid="{9553B883-8C6B-40BB-BD4E-2B217C8FFBC9}"/>
    <cellStyle name="Heading 2" xfId="5866" builtinId="17" customBuiltin="1"/>
    <cellStyle name="Heading 2 2" xfId="416" xr:uid="{00000000-0005-0000-0000-00009F010000}"/>
    <cellStyle name="Heading 2 3" xfId="417" xr:uid="{00000000-0005-0000-0000-0000A0010000}"/>
    <cellStyle name="Heading 2 4" xfId="30145" xr:uid="{F5BABE44-8512-4457-9366-12DF6EFFD6F3}"/>
    <cellStyle name="Heading 3" xfId="5867" builtinId="18" customBuiltin="1"/>
    <cellStyle name="Heading 3 2" xfId="418" xr:uid="{00000000-0005-0000-0000-0000A1010000}"/>
    <cellStyle name="Heading 3 2 2" xfId="30146" xr:uid="{28287B04-965C-44DC-85D3-5F9417DCC614}"/>
    <cellStyle name="Heading 3 3" xfId="419" xr:uid="{00000000-0005-0000-0000-0000A2010000}"/>
    <cellStyle name="Heading 3 3 2" xfId="30147" xr:uid="{6DCCCCB5-E968-4481-8E80-FCB0C3641B83}"/>
    <cellStyle name="Heading 3 4" xfId="30148" xr:uid="{1755366A-B7D1-44B5-A8C0-874DC378D403}"/>
    <cellStyle name="Heading 4" xfId="5868" builtinId="19" customBuiltin="1"/>
    <cellStyle name="Heading 4 2" xfId="420" xr:uid="{00000000-0005-0000-0000-0000A3010000}"/>
    <cellStyle name="Heading 4 3" xfId="421" xr:uid="{00000000-0005-0000-0000-0000A4010000}"/>
    <cellStyle name="Heading 4 4" xfId="30149" xr:uid="{FA447FF5-37F8-412B-90EE-F930E9C8C5A9}"/>
    <cellStyle name="Hyperlink" xfId="422" builtinId="8"/>
    <cellStyle name="Hyperlink 2" xfId="423" xr:uid="{00000000-0005-0000-0000-0000A6010000}"/>
    <cellStyle name="Hyperlink 2 2" xfId="30185" xr:uid="{BDD2B87F-09D5-4FA8-B928-2F6F69FC209F}"/>
    <cellStyle name="Hyperlink 3" xfId="424" xr:uid="{00000000-0005-0000-0000-0000A7010000}"/>
    <cellStyle name="Hyperlink 4" xfId="425" xr:uid="{00000000-0005-0000-0000-0000A8010000}"/>
    <cellStyle name="Hyperlink 5" xfId="30186" xr:uid="{492F86A7-544A-4FAD-AF36-CAD4DFCC7022}"/>
    <cellStyle name="Input" xfId="5871" builtinId="20" customBuiltin="1"/>
    <cellStyle name="Input 2" xfId="426" xr:uid="{00000000-0005-0000-0000-0000A9010000}"/>
    <cellStyle name="Input 3" xfId="427" xr:uid="{00000000-0005-0000-0000-0000AA010000}"/>
    <cellStyle name="Input 4" xfId="30150" xr:uid="{A5E72167-1135-47A4-973D-F092756072DD}"/>
    <cellStyle name="JEDescriptionRowNameCol" xfId="8581" xr:uid="{66543AF4-7F79-4B93-8C38-401ED779A739}"/>
    <cellStyle name="JEDetailRowCreditCol" xfId="8582" xr:uid="{C86DEDF9-F44F-45CC-A970-8D33F90020F5}"/>
    <cellStyle name="JEDetailRowDebitCol" xfId="8583" xr:uid="{EFFE388E-CFE5-45C1-BA87-ACF62D9B1A5E}"/>
    <cellStyle name="JEDetailRowDescCol" xfId="8584" xr:uid="{25A08A62-66D7-42A7-8E41-699368F62D9F}"/>
    <cellStyle name="JEDetailRowNameCol" xfId="8585" xr:uid="{A7506590-0257-452C-B711-A1DE4500A067}"/>
    <cellStyle name="JEDetailRowWPRefCol" xfId="8586" xr:uid="{DF1B05C4-556A-4D86-A7FB-E09982D8926F}"/>
    <cellStyle name="JEIdentityRowDescCol" xfId="8587" xr:uid="{6722458A-4E34-4CEC-984F-2280F49A3F58}"/>
    <cellStyle name="JEIdentityRowNameCol" xfId="8588" xr:uid="{B64D07D0-3907-4F77-A4F5-ADA23A8D21B6}"/>
    <cellStyle name="JEIdentityRowWPRefCol" xfId="8589" xr:uid="{30A15698-9517-4BCD-9241-6879FEC3EA77}"/>
    <cellStyle name="JETotalRowCreditCol" xfId="8590" xr:uid="{9A493842-7C0B-4828-9AE0-D3197CF4AC6E}"/>
    <cellStyle name="JETotalRowDebitCol" xfId="8591" xr:uid="{53DF7511-E1E9-4F6C-A8CD-0E0B9FE30458}"/>
    <cellStyle name="JETotalRowDescCol" xfId="8592" xr:uid="{6E19688D-9D3A-47A8-89E5-228E4A368171}"/>
    <cellStyle name="JETotalRowNameCol" xfId="8593" xr:uid="{7BD811EC-F4CC-4789-8E52-52E4C4A2BCA9}"/>
    <cellStyle name="JETotalRowWPRefCol" xfId="8594" xr:uid="{93929645-98F7-484E-ADC1-172C6B1882E9}"/>
    <cellStyle name="JETypeDescriptionRowDescCol" xfId="8595" xr:uid="{1B9BBB42-295A-4101-A4A3-271B29F7367C}"/>
    <cellStyle name="JETypeDescriptionRowNameCol" xfId="8596" xr:uid="{B8DD85F7-BF15-4C04-AE0A-E6A9687F1871}"/>
    <cellStyle name="Linked Cell" xfId="5874" builtinId="24" customBuiltin="1"/>
    <cellStyle name="Linked Cell 2" xfId="428" xr:uid="{00000000-0005-0000-0000-0000AB010000}"/>
    <cellStyle name="Linked Cell 3" xfId="429" xr:uid="{00000000-0005-0000-0000-0000AC010000}"/>
    <cellStyle name="Linked Cell 4" xfId="30151" xr:uid="{C51A27A8-3D23-4176-99D4-A1F23D6C79A4}"/>
    <cellStyle name="NetIncomeLossRowBalance" xfId="8597" xr:uid="{B9818836-1365-4760-8F5B-9C25CA7DD78F}"/>
    <cellStyle name="NetIncomeLossRowDescCol" xfId="8598" xr:uid="{6B48C6B8-E4F7-4F43-B0B3-57379F9FE5E9}"/>
    <cellStyle name="NetIncomeLossRowJERefCol" xfId="8599" xr:uid="{BD281182-C8A2-41BE-9539-FA9B4259C342}"/>
    <cellStyle name="NetIncomeLossRowNameCol" xfId="8600" xr:uid="{72A61834-A8A1-4B61-8BE3-4F0005A161E9}"/>
    <cellStyle name="NetIncomeLossRowVarPectCol" xfId="8601" xr:uid="{6A36167E-49AC-44FD-A836-3A2F59D7B5AD}"/>
    <cellStyle name="NetIncomeLossRowWPRefCol" xfId="8602" xr:uid="{CE15E05E-B81C-487B-A217-740FFDBEA040}"/>
    <cellStyle name="Neutral 2" xfId="430" xr:uid="{00000000-0005-0000-0000-0000AD010000}"/>
    <cellStyle name="Neutral 3" xfId="431" xr:uid="{00000000-0005-0000-0000-0000AE010000}"/>
    <cellStyle name="Neutral 4" xfId="8511" xr:uid="{A8C06720-B78D-490D-8370-D713352A083A}"/>
    <cellStyle name="Neutral 4 2" xfId="30152" xr:uid="{16B91BCC-5677-4E4C-AA72-8224A3A77009}"/>
    <cellStyle name="Normal" xfId="0" builtinId="0"/>
    <cellStyle name="Normal 10" xfId="432" xr:uid="{00000000-0005-0000-0000-0000B0010000}"/>
    <cellStyle name="Normal 10 10" xfId="2120" xr:uid="{00000000-0005-0000-0000-000070080000}"/>
    <cellStyle name="Normal 10 10 2" xfId="2121" xr:uid="{00000000-0005-0000-0000-000071080000}"/>
    <cellStyle name="Normal 10 10 2 2" xfId="5559" xr:uid="{5CD86555-EE03-42EA-8A0E-8C8A9AD04BC5}"/>
    <cellStyle name="Normal 10 10 2 2 2" xfId="7599" xr:uid="{5886C09E-450D-4F02-BBF2-DC5D99D3E823}"/>
    <cellStyle name="Normal 10 10 2 2 3" xfId="10096" xr:uid="{AD3837EF-2F6E-4362-B1C3-D6342B845C32}"/>
    <cellStyle name="Normal 10 10 2 2 4" xfId="17198" xr:uid="{74F9635F-E50F-4764-B177-17EA81202517}"/>
    <cellStyle name="Normal 10 10 2 3" xfId="6471" xr:uid="{1C09332A-8594-4753-B234-CAF8E763533C}"/>
    <cellStyle name="Normal 10 10 2 3 2" xfId="29469" xr:uid="{1341522D-30A3-428D-B441-F1EF5311346A}"/>
    <cellStyle name="Normal 10 10 2 3 3" xfId="19981" xr:uid="{ED0B9513-292A-4C60-A22D-DDA8A833A4CD}"/>
    <cellStyle name="Normal 10 10 2 4" xfId="9248" xr:uid="{234C8F49-26D0-4AC0-80E6-2631E5C8C8C5}"/>
    <cellStyle name="Normal 10 10 2 4 2" xfId="22810" xr:uid="{9A293CCB-59F0-4441-9998-FC2194A85E7D}"/>
    <cellStyle name="Normal 10 10 2 5" xfId="24684" xr:uid="{98D49EFD-B83C-46C8-A38C-3D6B68E2ADFA}"/>
    <cellStyle name="Normal 10 10 2 6" xfId="15178" xr:uid="{33AB8E28-BA54-41EB-A0FA-DD7CBF29EA4D}"/>
    <cellStyle name="Normal 10 10 3" xfId="2122" xr:uid="{00000000-0005-0000-0000-000072080000}"/>
    <cellStyle name="Normal 10 10 3 2" xfId="7600" xr:uid="{F5E9DE09-32A2-4929-93C5-43F3C630243D}"/>
    <cellStyle name="Normal 10 10 3 2 2" xfId="29189" xr:uid="{6C47EFAD-1032-43BE-B13C-242AF8858F76}"/>
    <cellStyle name="Normal 10 10 3 2 3" xfId="17008" xr:uid="{540E6727-9C7F-41AC-8443-0D8EFD61EC8E}"/>
    <cellStyle name="Normal 10 10 3 3" xfId="10097" xr:uid="{CEB74B76-8888-45BD-B62E-3CC15D2568C0}"/>
    <cellStyle name="Normal 10 10 3 3 2" xfId="19762" xr:uid="{EBD5A248-1BA9-415B-B7B9-60CE7D659656}"/>
    <cellStyle name="Normal 10 10 3 4" xfId="12857" xr:uid="{D7DC27E0-4DB5-40D7-B046-CE833A6CDD46}"/>
    <cellStyle name="Normal 10 10 3 4 2" xfId="22591" xr:uid="{3303BB23-CDF7-4E6F-868E-568910E2C2EB}"/>
    <cellStyle name="Normal 10 10 3 5" xfId="26465" xr:uid="{729C8E95-DC14-4DD0-B664-08634C05B47E}"/>
    <cellStyle name="Normal 10 10 3 6" xfId="14909" xr:uid="{204ACF20-043D-442E-9E72-D39C021EADAB}"/>
    <cellStyle name="Normal 10 10 4" xfId="4731" xr:uid="{0CCAD23A-548E-4400-B94A-8457146BEBAC}"/>
    <cellStyle name="Normal 10 10 4 2" xfId="10095" xr:uid="{FA1D1E19-818D-4628-BB22-50E3BD02C085}"/>
    <cellStyle name="Normal 10 10 4 2 2" xfId="29622" xr:uid="{72750DC1-1B0C-4300-8A8D-72CF08857821}"/>
    <cellStyle name="Normal 10 10 4 2 3" xfId="20698" xr:uid="{B6610D17-F7CA-4B02-A6F6-6E3DAEFAE9B5}"/>
    <cellStyle name="Normal 10 10 4 3" xfId="13625" xr:uid="{00779EC8-E998-4D3E-9751-74AC91CD030F}"/>
    <cellStyle name="Normal 10 10 4 3 2" xfId="23527" xr:uid="{74A4D940-2424-4D0D-A3C9-B80FC76A1F40}"/>
    <cellStyle name="Normal 10 10 4 4" xfId="27252" xr:uid="{0A7D21D4-9655-4FD7-BB6C-B77FA5A472F2}"/>
    <cellStyle name="Normal 10 10 4 5" xfId="17905" xr:uid="{00C1A0E5-A2CE-4208-90F6-1178657C8207}"/>
    <cellStyle name="Normal 10 10 5" xfId="6077" xr:uid="{EF9B6293-08A3-4429-8DC7-8118FE6D3ADF}"/>
    <cellStyle name="Normal 10 10 5 2" xfId="28153" xr:uid="{A81CB800-CB9B-4AD0-9FD5-99C1AC282344}"/>
    <cellStyle name="Normal 10 10 5 3" xfId="15789" xr:uid="{19BA47A9-B237-491B-BF42-A6FE0D8CFB33}"/>
    <cellStyle name="Normal 10 10 6" xfId="8854" xr:uid="{C5651B1A-B83F-4535-9381-0DBB261FC5AC}"/>
    <cellStyle name="Normal 10 10 6 2" xfId="18547" xr:uid="{BCB2F4BE-6922-4AEF-B301-C8EECB554883}"/>
    <cellStyle name="Normal 10 10 7" xfId="11954" xr:uid="{458DBD18-D409-4A69-BD3F-B1937BA1C163}"/>
    <cellStyle name="Normal 10 10 7 2" xfId="21341" xr:uid="{DC554818-52BA-4109-95D0-247F00001E22}"/>
    <cellStyle name="Normal 10 10 8" xfId="24261" xr:uid="{13C628EB-29F0-4991-91F6-2F5BC2AAA9D4}"/>
    <cellStyle name="Normal 10 10 9" xfId="14262" xr:uid="{7F83ED24-E0C2-4EC1-8691-581CDFF9583F}"/>
    <cellStyle name="Normal 10 11" xfId="2123" xr:uid="{00000000-0005-0000-0000-000073080000}"/>
    <cellStyle name="Normal 10 11 2" xfId="5595" xr:uid="{7C1C6EB7-52D5-437F-BFBE-C24FE17AC0E0}"/>
    <cellStyle name="Normal 10 11 2 2" xfId="7601" xr:uid="{89D3AB6A-DB7F-43CE-94F3-212E437CEFE4}"/>
    <cellStyle name="Normal 10 11 2 3" xfId="10098" xr:uid="{70C121DA-4354-4A3B-B211-045C84196DE9}"/>
    <cellStyle name="Normal 10 11 2 4" xfId="15790" xr:uid="{EBF84E96-4C70-4600-A767-243FA14FD6AD}"/>
    <cellStyle name="Normal 10 11 3" xfId="6525" xr:uid="{D87E2815-EA64-47DB-B95E-C42CCF5890E8}"/>
    <cellStyle name="Normal 10 11 3 2" xfId="27784" xr:uid="{4C2F9975-4D42-45E0-B490-02E4DD84290B}"/>
    <cellStyle name="Normal 10 11 3 3" xfId="18548" xr:uid="{DB98451E-D839-427B-8896-1B8371B2F03A}"/>
    <cellStyle name="Normal 10 11 4" xfId="9321" xr:uid="{4EF6D491-3874-4B3F-9F83-26C380B0A10E}"/>
    <cellStyle name="Normal 10 11 4 2" xfId="21342" xr:uid="{A74D6A54-9329-41D8-A5B7-7197A3922444}"/>
    <cellStyle name="Normal 10 11 5" xfId="25735" xr:uid="{3BAD4D4A-EF29-4605-8F1D-BF27B73B99AF}"/>
    <cellStyle name="Normal 10 11 6" xfId="14930" xr:uid="{39CEB45A-24B8-4401-8E6C-182CF84B81DB}"/>
    <cellStyle name="Normal 10 12" xfId="2124" xr:uid="{00000000-0005-0000-0000-000074080000}"/>
    <cellStyle name="Normal 10 12 2" xfId="5746" xr:uid="{12E22721-F278-4974-A303-B2DFB6FB1EBC}"/>
    <cellStyle name="Normal 10 12 2 2" xfId="7602" xr:uid="{0E30CFF8-FE09-4566-A410-68AC2450590A}"/>
    <cellStyle name="Normal 10 12 2 3" xfId="10099" xr:uid="{115872AC-1F70-4B0A-9568-21B4F861E46F}"/>
    <cellStyle name="Normal 10 12 3" xfId="6820" xr:uid="{0EA10368-60A5-4882-B67C-5D98851ED3E3}"/>
    <cellStyle name="Normal 10 12 3 2" xfId="18549" xr:uid="{CDF9818D-FC59-46C9-BB1D-9D0183ABDE5E}"/>
    <cellStyle name="Normal 10 12 4" xfId="9616" xr:uid="{FD25A313-C5F3-411D-B331-4AF654C06C78}"/>
    <cellStyle name="Normal 10 12 4 2" xfId="21343" xr:uid="{A1C3F9F1-8E51-4D96-9AF7-C702A8B6EDE1}"/>
    <cellStyle name="Normal 10 12 5" xfId="26438" xr:uid="{817F02D1-89D3-4B7D-A566-C578EB087C96}"/>
    <cellStyle name="Normal 10 12 6" xfId="14395" xr:uid="{5AC9C704-92B8-4B88-B420-AA32AA43AC56}"/>
    <cellStyle name="Normal 10 13" xfId="2125" xr:uid="{00000000-0005-0000-0000-000075080000}"/>
    <cellStyle name="Normal 10 13 2" xfId="7603" xr:uid="{5AB236E4-FF09-47A5-BFA9-F2176176CE5B}"/>
    <cellStyle name="Normal 10 13 2 2" xfId="27207" xr:uid="{2FFA6F4B-2ABA-49B9-93E6-EEC5C3FEC330}"/>
    <cellStyle name="Normal 10 13 2 3" xfId="19105" xr:uid="{B9CBCD27-3F5D-4261-AE67-E1231B69E714}"/>
    <cellStyle name="Normal 10 13 3" xfId="10100" xr:uid="{F90CE389-7E8B-4BD0-B5E4-54D4AF7FD80E}"/>
    <cellStyle name="Normal 10 13 3 2" xfId="21910" xr:uid="{1C4073B0-EE98-4257-BE22-5A26750F5D18}"/>
    <cellStyle name="Normal 10 13 4" xfId="25811" xr:uid="{98EBB0BE-F2D7-4B7B-904C-E310ED92CF38}"/>
    <cellStyle name="Normal 10 13 5" xfId="16354" xr:uid="{E3CA55D1-A390-4DC0-9BE0-92F3EAC26B32}"/>
    <cellStyle name="Normal 10 14" xfId="4494" xr:uid="{E487E72F-FCB0-4829-AC6D-B8C6C4CC7ADC}"/>
    <cellStyle name="Normal 10 14 2" xfId="7034" xr:uid="{1BDEE932-1F0C-4D5E-A0B8-8D75974B20AB}"/>
    <cellStyle name="Normal 10 14 2 2" xfId="20517" xr:uid="{E58237F5-2815-4A89-99F7-C12DCA81A1B2}"/>
    <cellStyle name="Normal 10 14 3" xfId="9832" xr:uid="{559ACF17-7C3E-40B1-AC80-906A77A00564}"/>
    <cellStyle name="Normal 10 14 3 2" xfId="23346" xr:uid="{0025609C-077D-4F22-8CFB-7CBA392DBFC6}"/>
    <cellStyle name="Normal 10 14 4" xfId="25681" xr:uid="{D9DE43F0-EC17-47E6-B997-A9BBC5680F32}"/>
    <cellStyle name="Normal 10 14 5" xfId="17724" xr:uid="{3CAD22B8-EFBD-41F2-B4A4-9DB1E9F8AE06}"/>
    <cellStyle name="Normal 10 15" xfId="5910" xr:uid="{B52D3E7F-C874-4A9F-BAE3-C5FC0F51D946}"/>
    <cellStyle name="Normal 10 15 2" xfId="15788" xr:uid="{F4DA4C7B-5D8E-46FA-957C-1587F41DA07F}"/>
    <cellStyle name="Normal 10 16" xfId="8650" xr:uid="{2F160FA3-FDEF-46B7-A101-228A46521B89}"/>
    <cellStyle name="Normal 10 16 2" xfId="18546" xr:uid="{1D4AE799-CE2F-4811-8ED1-874FBC9F8A13}"/>
    <cellStyle name="Normal 10 17" xfId="11953" xr:uid="{99E4DED3-BABA-4F4F-B36C-0080720760EF}"/>
    <cellStyle name="Normal 10 17 2" xfId="21340" xr:uid="{6D82EF7E-36FE-405E-9405-E229638C3D1C}"/>
    <cellStyle name="Normal 10 18" xfId="24321" xr:uid="{E9C331A0-E3D0-4792-ADE8-F37DC97DDD63}"/>
    <cellStyle name="Normal 10 19" xfId="13974" xr:uid="{A645A2B7-CAA4-404C-A92E-CD20E9D7887C}"/>
    <cellStyle name="Normal 10 2" xfId="433" xr:uid="{00000000-0005-0000-0000-0000B1010000}"/>
    <cellStyle name="Normal 10 2 10" xfId="6078" xr:uid="{1674DB93-CEBF-47D8-A876-42B1A03F4CEA}"/>
    <cellStyle name="Normal 10 2 10 2" xfId="15791" xr:uid="{3F5B2B0F-B844-4D20-B4A9-709D8F2C66DD}"/>
    <cellStyle name="Normal 10 2 11" xfId="8855" xr:uid="{80DCC58F-6C18-467F-B904-86AD310BDEA5}"/>
    <cellStyle name="Normal 10 2 11 2" xfId="18550" xr:uid="{87B7B665-1E7B-4341-8095-19379EA4BE2D}"/>
    <cellStyle name="Normal 10 2 12" xfId="11955" xr:uid="{84B46DFF-26E8-4DEA-BFBB-D3FDE0866E42}"/>
    <cellStyle name="Normal 10 2 12 2" xfId="21344" xr:uid="{8C67B7EB-DD2F-43FC-B895-01F90C928B5C}"/>
    <cellStyle name="Normal 10 2 13" xfId="24048" xr:uid="{84701002-3527-427B-A139-01366A0EECC0}"/>
    <cellStyle name="Normal 10 2 14" xfId="13997" xr:uid="{55D64C60-22D9-417F-ACF4-685AF0836D0B}"/>
    <cellStyle name="Normal 10 2 2" xfId="434" xr:uid="{00000000-0005-0000-0000-0000B2010000}"/>
    <cellStyle name="Normal 10 2 2 10" xfId="8856" xr:uid="{62D2B23E-B071-4477-BE6D-87C391E9519C}"/>
    <cellStyle name="Normal 10 2 2 10 2" xfId="18551" xr:uid="{3F848B7E-55EB-4378-B026-68620F73D070}"/>
    <cellStyle name="Normal 10 2 2 11" xfId="11956" xr:uid="{F28945EF-06EB-430C-A3AC-396D984CFAB9}"/>
    <cellStyle name="Normal 10 2 2 11 2" xfId="21345" xr:uid="{C14B44E5-6A2C-45DD-BDF1-68D8F78C8DB2}"/>
    <cellStyle name="Normal 10 2 2 12" xfId="25130" xr:uid="{1447386B-FC63-40FE-82D0-CC0C052E177E}"/>
    <cellStyle name="Normal 10 2 2 13" xfId="14057" xr:uid="{460F7347-0D16-40E6-AA15-2B0FB4758E4F}"/>
    <cellStyle name="Normal 10 2 2 2" xfId="2126" xr:uid="{00000000-0005-0000-0000-000076080000}"/>
    <cellStyle name="Normal 10 2 2 2 10" xfId="14618" xr:uid="{6FE84AA5-43E2-4A07-8BF2-D60F6154E76B}"/>
    <cellStyle name="Normal 10 2 2 2 2" xfId="2127" xr:uid="{00000000-0005-0000-0000-000077080000}"/>
    <cellStyle name="Normal 10 2 2 2 2 2" xfId="2128" xr:uid="{00000000-0005-0000-0000-000078080000}"/>
    <cellStyle name="Normal 10 2 2 2 2 2 2" xfId="7604" xr:uid="{7C5F81E0-34E3-4E89-8A31-70C8BEFDF805}"/>
    <cellStyle name="Normal 10 2 2 2 2 2 2 2" xfId="24672" xr:uid="{EEDACF1F-32E7-488C-8DF5-CC26CBB494CD}"/>
    <cellStyle name="Normal 10 2 2 2 2 2 2 3" xfId="17201" xr:uid="{14CDBA56-7B40-4FF4-BFE6-6FA0AEF21651}"/>
    <cellStyle name="Normal 10 2 2 2 2 2 3" xfId="10103" xr:uid="{711ADFD7-992E-4728-96DC-A679D26220D3}"/>
    <cellStyle name="Normal 10 2 2 2 2 2 3 2" xfId="19984" xr:uid="{B7D5AB95-1CEC-4D51-8188-1EE2E6B893B5}"/>
    <cellStyle name="Normal 10 2 2 2 2 2 4" xfId="12999" xr:uid="{BF425034-D170-4002-A396-4683C5552CCC}"/>
    <cellStyle name="Normal 10 2 2 2 2 2 4 2" xfId="22813" xr:uid="{9CA53FFF-A1A5-41C2-81A3-0DAB6E016170}"/>
    <cellStyle name="Normal 10 2 2 2 2 2 5" xfId="25702" xr:uid="{BDAB0541-C9AE-4C22-A3E2-04548BE8DC39}"/>
    <cellStyle name="Normal 10 2 2 2 2 2 6" xfId="15181" xr:uid="{461E6FDE-919F-4993-9A99-030837D3C045}"/>
    <cellStyle name="Normal 10 2 2 2 2 3" xfId="4868" xr:uid="{316143ED-FF8A-4262-B41D-B61D8A5E74FC}"/>
    <cellStyle name="Normal 10 2 2 2 2 3 2" xfId="10102" xr:uid="{92085586-1F84-47D3-A933-9CDDD7EE75DF}"/>
    <cellStyle name="Normal 10 2 2 2 2 3 2 2" xfId="29701" xr:uid="{7E1AC49E-1B0B-4B12-A144-03CB4A8C3FCC}"/>
    <cellStyle name="Normal 10 2 2 2 2 3 2 3" xfId="20835" xr:uid="{B73959BF-CDED-4B0C-9068-CF6BAC317709}"/>
    <cellStyle name="Normal 10 2 2 2 2 3 3" xfId="13727" xr:uid="{B522CA37-5DFD-417D-8846-BA24E8971671}"/>
    <cellStyle name="Normal 10 2 2 2 2 3 3 2" xfId="23664" xr:uid="{D6C7A79E-0B09-4624-BEA0-F4991E877FE4}"/>
    <cellStyle name="Normal 10 2 2 2 2 3 4" xfId="25711" xr:uid="{F0D5933E-0003-4342-B418-FDA583F4BE5E}"/>
    <cellStyle name="Normal 10 2 2 2 2 3 5" xfId="18042" xr:uid="{830C27EF-A461-4C87-BB8E-BD323DDCC35F}"/>
    <cellStyle name="Normal 10 2 2 2 2 4" xfId="5984" xr:uid="{E0CEFACE-388C-45B0-AE4C-DD14CED4778B}"/>
    <cellStyle name="Normal 10 2 2 2 2 4 2" xfId="27200" xr:uid="{937A1430-5815-42D1-89F5-A2D771309D42}"/>
    <cellStyle name="Normal 10 2 2 2 2 4 3" xfId="15794" xr:uid="{3F570DDD-D495-4EF4-A221-A1720F63ECA6}"/>
    <cellStyle name="Normal 10 2 2 2 2 5" xfId="8757" xr:uid="{3522AF19-0F01-4055-AE76-69195A7FDF11}"/>
    <cellStyle name="Normal 10 2 2 2 2 5 2" xfId="18553" xr:uid="{9EFF2288-B66B-4F69-A231-BF5983ECB8D8}"/>
    <cellStyle name="Normal 10 2 2 2 2 6" xfId="11958" xr:uid="{3B45DC3D-CAEF-4AB2-AAAC-6914DE620A66}"/>
    <cellStyle name="Normal 10 2 2 2 2 6 2" xfId="21347" xr:uid="{BEF2CA51-D9F0-4AF3-9913-90D09DD27880}"/>
    <cellStyle name="Normal 10 2 2 2 2 7" xfId="25356" xr:uid="{D21E1933-059D-4049-8597-CC73FCF42079}"/>
    <cellStyle name="Normal 10 2 2 2 2 8" xfId="14688" xr:uid="{78C24405-B901-47E4-B830-058593396B2C}"/>
    <cellStyle name="Normal 10 2 2 2 3" xfId="2129" xr:uid="{00000000-0005-0000-0000-000079080000}"/>
    <cellStyle name="Normal 10 2 2 2 3 2" xfId="5025" xr:uid="{3FE3E43A-2E36-4BFD-A8CF-83D9835B1B6C}"/>
    <cellStyle name="Normal 10 2 2 2 3 2 2" xfId="11828" xr:uid="{19FAD86D-B154-46F1-ACBE-46001E448261}"/>
    <cellStyle name="Normal 10 2 2 2 3 2 2 2" xfId="20992" xr:uid="{FA434EB1-8DE0-4352-A49F-726AEA3B308A}"/>
    <cellStyle name="Normal 10 2 2 2 3 2 3" xfId="13884" xr:uid="{A7392B4A-46A6-43E8-AF13-E965A22B6403}"/>
    <cellStyle name="Normal 10 2 2 2 3 2 3 2" xfId="23821" xr:uid="{19EEB4A9-909F-4997-B846-689F0FAA9054}"/>
    <cellStyle name="Normal 10 2 2 2 3 2 4" xfId="28190" xr:uid="{8F51CCDA-DC4E-4E0A-867B-F85F53E64D7B}"/>
    <cellStyle name="Normal 10 2 2 2 3 2 5" xfId="18199" xr:uid="{7A62DA12-D448-4AB1-B3C0-8C63CA125748}"/>
    <cellStyle name="Normal 10 2 2 2 3 3" xfId="10104" xr:uid="{3B5BAE6D-9D22-4F85-8014-95312647D14B}"/>
    <cellStyle name="Normal 10 2 2 2 3 3 2" xfId="17202" xr:uid="{658DA502-0D90-4C71-98F5-297CB1098EB6}"/>
    <cellStyle name="Normal 10 2 2 2 3 4" xfId="11633" xr:uid="{70F7A4CF-826B-42AD-90EA-1B2ED64F8333}"/>
    <cellStyle name="Normal 10 2 2 2 3 4 2" xfId="19985" xr:uid="{55C05ABB-3E4F-4B69-84AA-8E46C3A1D60A}"/>
    <cellStyle name="Normal 10 2 2 2 3 5" xfId="13000" xr:uid="{2FC7E84B-D319-4C7E-BF5E-6B23D138F1B8}"/>
    <cellStyle name="Normal 10 2 2 2 3 5 2" xfId="22814" xr:uid="{7A344F9B-8B22-4F06-98EB-9C20FA912852}"/>
    <cellStyle name="Normal 10 2 2 2 3 6" xfId="26150" xr:uid="{61D61B5F-A083-4477-837B-6B50BFAC661F}"/>
    <cellStyle name="Normal 10 2 2 2 3 7" xfId="15182" xr:uid="{F550871C-5005-46C6-B397-93BC5D8A730F}"/>
    <cellStyle name="Normal 10 2 2 2 4" xfId="2130" xr:uid="{00000000-0005-0000-0000-00007A080000}"/>
    <cellStyle name="Normal 10 2 2 2 4 2" xfId="10105" xr:uid="{E2CE07D5-694C-480C-831A-BBFA709FB36B}"/>
    <cellStyle name="Normal 10 2 2 2 4 2 2" xfId="28533" xr:uid="{4E1289CE-1AAD-4C69-9BD4-1C5DEA902D8A}"/>
    <cellStyle name="Normal 10 2 2 2 4 2 3" xfId="17200" xr:uid="{7CD67A8A-9F93-47C7-A69B-B6F60C5C45F3}"/>
    <cellStyle name="Normal 10 2 2 2 4 3" xfId="11632" xr:uid="{2736C4EA-A5D2-4E36-87A4-ED0A0A6FC302}"/>
    <cellStyle name="Normal 10 2 2 2 4 3 2" xfId="19983" xr:uid="{6C6407C6-C99D-429D-9FB4-59C9EB13793F}"/>
    <cellStyle name="Normal 10 2 2 2 4 4" xfId="12998" xr:uid="{1B0FA187-6124-45E4-A75C-422E51838DB6}"/>
    <cellStyle name="Normal 10 2 2 2 4 4 2" xfId="22812" xr:uid="{8299B884-D331-4115-AC99-D9B75E6D3801}"/>
    <cellStyle name="Normal 10 2 2 2 4 5" xfId="26338" xr:uid="{8995D494-F225-4EAA-8713-9BE83848280A}"/>
    <cellStyle name="Normal 10 2 2 2 4 6" xfId="15180" xr:uid="{9FAAB05B-5D14-4E64-B154-C499E4751544}"/>
    <cellStyle name="Normal 10 2 2 2 5" xfId="4836" xr:uid="{196FE64E-BF29-4285-82FC-B61ECCA5700E}"/>
    <cellStyle name="Normal 10 2 2 2 5 2" xfId="10101" xr:uid="{BDAEEF9D-AD75-4560-AADE-A472CBF84D55}"/>
    <cellStyle name="Normal 10 2 2 2 5 2 2" xfId="29697" xr:uid="{3FE7B974-2AD6-4E02-BD66-5F4FC5181413}"/>
    <cellStyle name="Normal 10 2 2 2 5 2 3" xfId="20803" xr:uid="{350795F8-F110-43DF-A4D5-659A8F28F1C1}"/>
    <cellStyle name="Normal 10 2 2 2 5 3" xfId="13695" xr:uid="{24BBEC4B-3F43-4462-AE12-DA5B9D23159E}"/>
    <cellStyle name="Normal 10 2 2 2 5 3 2" xfId="23632" xr:uid="{9EC4F0E0-E5C0-4680-9A08-ECFD235E573A}"/>
    <cellStyle name="Normal 10 2 2 2 5 4" xfId="25998" xr:uid="{C64D50B8-2327-435A-9499-D36A24968E0E}"/>
    <cellStyle name="Normal 10 2 2 2 5 5" xfId="18010" xr:uid="{14E42D3F-B66D-4CC0-918C-0E32DD131504}"/>
    <cellStyle name="Normal 10 2 2 2 6" xfId="5963" xr:uid="{0EF3D8FF-5296-425C-BE00-9007592448C2}"/>
    <cellStyle name="Normal 10 2 2 2 6 2" xfId="27997" xr:uid="{32C7C68E-3D43-4974-8714-49E3A3698EDA}"/>
    <cellStyle name="Normal 10 2 2 2 6 3" xfId="15793" xr:uid="{6610D159-2989-4C6F-A955-48C06DF2897A}"/>
    <cellStyle name="Normal 10 2 2 2 7" xfId="8709" xr:uid="{F435219B-3BE1-4E9B-B28C-CF2EB236CA93}"/>
    <cellStyle name="Normal 10 2 2 2 7 2" xfId="18552" xr:uid="{EC6B57FB-8C46-4633-B3E1-885FB112C70C}"/>
    <cellStyle name="Normal 10 2 2 2 8" xfId="11957" xr:uid="{7B8CC974-53A1-4651-A284-EF271C428DBF}"/>
    <cellStyle name="Normal 10 2 2 2 8 2" xfId="21346" xr:uid="{1E414897-C9D4-4D9B-A2FA-56A96223D37A}"/>
    <cellStyle name="Normal 10 2 2 2 9" xfId="25204" xr:uid="{2A410476-AF1B-406E-AA02-7694C9D5A1EB}"/>
    <cellStyle name="Normal 10 2 2 3" xfId="2131" xr:uid="{00000000-0005-0000-0000-00007B080000}"/>
    <cellStyle name="Normal 10 2 2 3 2" xfId="2132" xr:uid="{00000000-0005-0000-0000-00007C080000}"/>
    <cellStyle name="Normal 10 2 2 3 2 2" xfId="7605" xr:uid="{7EB5D2E4-8401-4979-B754-F5B10CC735C7}"/>
    <cellStyle name="Normal 10 2 2 3 2 2 2" xfId="27426" xr:uid="{BCEAA4B3-08BC-44F9-80D5-12AF401A081A}"/>
    <cellStyle name="Normal 10 2 2 3 2 2 3" xfId="17203" xr:uid="{85BC76B6-1FA5-4463-9DBA-A314F2569795}"/>
    <cellStyle name="Normal 10 2 2 3 2 3" xfId="10107" xr:uid="{E4E64A06-DFA4-4F09-87E4-0634AB3C465A}"/>
    <cellStyle name="Normal 10 2 2 3 2 3 2" xfId="19986" xr:uid="{8AFBF8E0-B357-4ADE-8F35-7C844E5B03A2}"/>
    <cellStyle name="Normal 10 2 2 3 2 4" xfId="13001" xr:uid="{52BCFFBF-3DA7-4439-90AE-0923CCD0A2BD}"/>
    <cellStyle name="Normal 10 2 2 3 2 4 2" xfId="22815" xr:uid="{5E20F6C7-FF0C-4736-812B-8B5D7EBD5C5B}"/>
    <cellStyle name="Normal 10 2 2 3 2 5" xfId="26204" xr:uid="{92069579-AC59-420C-9ACE-EC45370BF852}"/>
    <cellStyle name="Normal 10 2 2 3 2 6" xfId="15183" xr:uid="{64316FC8-3268-4E0C-B4B5-A540E9CAFCA1}"/>
    <cellStyle name="Normal 10 2 2 3 3" xfId="4867" xr:uid="{43190682-D9A6-4B37-ABA2-E0EB165ED56C}"/>
    <cellStyle name="Normal 10 2 2 3 3 2" xfId="10106" xr:uid="{EB77C1AF-056F-4761-BCF7-524C04EA92AC}"/>
    <cellStyle name="Normal 10 2 2 3 3 2 2" xfId="29700" xr:uid="{706D5EB8-F701-4A2D-A2E2-E2B919847698}"/>
    <cellStyle name="Normal 10 2 2 3 3 2 3" xfId="20834" xr:uid="{2E084F5D-F946-4763-8ADE-C5A4EC2408A8}"/>
    <cellStyle name="Normal 10 2 2 3 3 3" xfId="13726" xr:uid="{2AA11C56-1195-4585-94EB-6CB623FE821F}"/>
    <cellStyle name="Normal 10 2 2 3 3 3 2" xfId="23663" xr:uid="{E5444957-3B3B-499F-890B-1DFF94E38D00}"/>
    <cellStyle name="Normal 10 2 2 3 3 4" xfId="24272" xr:uid="{D39CB12D-AF9D-48E7-ACCC-16E987BB5E0A}"/>
    <cellStyle name="Normal 10 2 2 3 3 5" xfId="18041" xr:uid="{98ACC9DC-1A0B-47EC-8C7E-F01ECE5E65CA}"/>
    <cellStyle name="Normal 10 2 2 3 4" xfId="5983" xr:uid="{E6580842-672A-4077-999E-BF5FF7EB6F9C}"/>
    <cellStyle name="Normal 10 2 2 3 4 2" xfId="28884" xr:uid="{BDA2C95A-F7AC-44A5-8744-9054DE6E9479}"/>
    <cellStyle name="Normal 10 2 2 3 4 3" xfId="16872" xr:uid="{BCBED464-37F8-493F-BF49-7CB30EC56CED}"/>
    <cellStyle name="Normal 10 2 2 3 5" xfId="8756" xr:uid="{071D97C9-1E1C-4D57-97E9-6687AA21706F}"/>
    <cellStyle name="Normal 10 2 2 3 5 2" xfId="19611" xr:uid="{CE2E8F59-F827-485B-B0B4-6F9EFA70984E}"/>
    <cellStyle name="Normal 10 2 2 3 6" xfId="12721" xr:uid="{7E84293B-1006-48E7-88DD-26CE4E069AD3}"/>
    <cellStyle name="Normal 10 2 2 3 6 2" xfId="22440" xr:uid="{40BADF53-7208-4363-B872-A527371D3BC3}"/>
    <cellStyle name="Normal 10 2 2 3 7" xfId="26239" xr:uid="{968A6E32-0B88-483C-ACBE-E676EA7D97B2}"/>
    <cellStyle name="Normal 10 2 2 3 8" xfId="14687" xr:uid="{AD26E74D-79E4-4EB3-BC6D-BC185B124DB9}"/>
    <cellStyle name="Normal 10 2 2 4" xfId="2133" xr:uid="{00000000-0005-0000-0000-00007D080000}"/>
    <cellStyle name="Normal 10 2 2 4 2" xfId="5026" xr:uid="{040185FC-25B4-4923-ACF1-0901D6FDCB42}"/>
    <cellStyle name="Normal 10 2 2 4 2 2" xfId="7606" xr:uid="{03539A8C-2872-46EE-96A7-910F75C0211B}"/>
    <cellStyle name="Normal 10 2 2 4 2 2 2" xfId="20993" xr:uid="{015F3376-F557-467C-9FDE-92AC75ABD46C}"/>
    <cellStyle name="Normal 10 2 2 4 2 3" xfId="10108" xr:uid="{7FE73E18-A175-4342-B3AE-25E0C79E59DB}"/>
    <cellStyle name="Normal 10 2 2 4 2 3 2" xfId="23822" xr:uid="{6318A218-3D0D-4CCB-B87A-A7218D5DB934}"/>
    <cellStyle name="Normal 10 2 2 4 2 4" xfId="28978" xr:uid="{839E9EB3-860E-41A0-9A39-80B56E40F28E}"/>
    <cellStyle name="Normal 10 2 2 4 2 5" xfId="18200" xr:uid="{DF9A06BD-531A-4DB8-8B6D-6D204D97C431}"/>
    <cellStyle name="Normal 10 2 2 4 3" xfId="6527" xr:uid="{960873A8-F412-4D2C-9295-ADADA7527A96}"/>
    <cellStyle name="Normal 10 2 2 4 3 2" xfId="17204" xr:uid="{80EF3F90-FBF9-4A21-AFBA-69ADA7A61C56}"/>
    <cellStyle name="Normal 10 2 2 4 4" xfId="9323" xr:uid="{D5174B77-8946-4BC0-9C69-75ED33CC1DFB}"/>
    <cellStyle name="Normal 10 2 2 4 4 2" xfId="19987" xr:uid="{960066EB-64D1-4E20-B8D5-FDCC137850AB}"/>
    <cellStyle name="Normal 10 2 2 4 5" xfId="13002" xr:uid="{2AF599D6-D66A-4177-A632-FC55B02D17C1}"/>
    <cellStyle name="Normal 10 2 2 4 5 2" xfId="22816" xr:uid="{8170FA6F-F797-49D3-B6A9-3261CC5366E8}"/>
    <cellStyle name="Normal 10 2 2 4 6" xfId="26544" xr:uid="{4DB2ACE6-A83C-46BD-80CA-6E7E0019B167}"/>
    <cellStyle name="Normal 10 2 2 4 7" xfId="15184" xr:uid="{3D6AAB27-80EE-4586-AAD7-5319B5858ACB}"/>
    <cellStyle name="Normal 10 2 2 5" xfId="2134" xr:uid="{00000000-0005-0000-0000-00007E080000}"/>
    <cellStyle name="Normal 10 2 2 5 2" xfId="7607" xr:uid="{D31CB9A6-05DF-4E6D-B5E2-E699E7CE7E6E}"/>
    <cellStyle name="Normal 10 2 2 5 2 2" xfId="27860" xr:uid="{F908BE90-1736-4516-B8F2-1CFD16FF59ED}"/>
    <cellStyle name="Normal 10 2 2 5 2 3" xfId="17199" xr:uid="{CB5C4CC2-5BC3-470B-AACB-5210B3E46986}"/>
    <cellStyle name="Normal 10 2 2 5 3" xfId="10109" xr:uid="{6E8E93F5-3515-4BB6-825C-E399F37DB905}"/>
    <cellStyle name="Normal 10 2 2 5 3 2" xfId="19982" xr:uid="{B4FAE12A-F17B-4B97-9C65-5B09D9F87D5E}"/>
    <cellStyle name="Normal 10 2 2 5 4" xfId="12997" xr:uid="{C231C8EE-E480-46CC-A695-A239DBFF1F4E}"/>
    <cellStyle name="Normal 10 2 2 5 4 2" xfId="22811" xr:uid="{9E8C22FC-D5F3-460A-A241-73B2B54666BA}"/>
    <cellStyle name="Normal 10 2 2 5 5" xfId="25786" xr:uid="{30F71402-221F-4A92-95AD-1AE51DAA9BAC}"/>
    <cellStyle name="Normal 10 2 2 5 6" xfId="15179" xr:uid="{798A9CE2-4AC7-45CF-9145-591174F53030}"/>
    <cellStyle name="Normal 10 2 2 6" xfId="2135" xr:uid="{00000000-0005-0000-0000-00007F080000}"/>
    <cellStyle name="Normal 10 2 2 6 2" xfId="7608" xr:uid="{8143A9B1-2DFF-4CB4-AB05-B9E7BEC8206C}"/>
    <cellStyle name="Normal 10 2 2 6 2 2" xfId="28476" xr:uid="{D8011F08-97C5-43A3-9A06-A45BCB0F448B}"/>
    <cellStyle name="Normal 10 2 2 6 2 3" xfId="16731" xr:uid="{4A234D63-AB1B-42CE-9BCF-EAD276DCF704}"/>
    <cellStyle name="Normal 10 2 2 6 3" xfId="10110" xr:uid="{9DE91D38-9E47-4774-B866-D33E47DE5464}"/>
    <cellStyle name="Normal 10 2 2 6 3 2" xfId="19468" xr:uid="{53D561B9-78DE-4542-82D4-0DD8104231B8}"/>
    <cellStyle name="Normal 10 2 2 6 4" xfId="12580" xr:uid="{87DA97CE-0BC6-432D-A42D-1BA1B96EFBB2}"/>
    <cellStyle name="Normal 10 2 2 6 4 2" xfId="22297" xr:uid="{2FDA550F-F0A8-4AD3-B39C-4D6601D6E2AA}"/>
    <cellStyle name="Normal 10 2 2 6 5" xfId="24571" xr:uid="{1A556252-A3E4-45F6-A1CE-645CD33DB7A7}"/>
    <cellStyle name="Normal 10 2 2 6 6" xfId="14515" xr:uid="{3E4937E4-7B9D-4F17-ACBD-36D6251F8359}"/>
    <cellStyle name="Normal 10 2 2 7" xfId="2136" xr:uid="{00000000-0005-0000-0000-000080080000}"/>
    <cellStyle name="Normal 10 2 2 7 2" xfId="10111" xr:uid="{56E0BC08-76D5-49FF-90C8-A24CBB580FC6}"/>
    <cellStyle name="Normal 10 2 2 7 2 2" xfId="19188" xr:uid="{CB376E96-10D0-4755-A10E-1EA6ACB9516E}"/>
    <cellStyle name="Normal 10 2 2 7 3" xfId="12364" xr:uid="{70E57E16-E83B-40A2-8EE5-28B13D794936}"/>
    <cellStyle name="Normal 10 2 2 7 3 2" xfId="21993" xr:uid="{063877F9-78D4-421A-9E2B-FFA7D0B8A873}"/>
    <cellStyle name="Normal 10 2 2 7 4" xfId="26404" xr:uid="{48CD789F-680F-4D7A-A9BC-869AD6E43147}"/>
    <cellStyle name="Normal 10 2 2 7 5" xfId="16437" xr:uid="{262133D9-2E39-4593-AFC8-6D379EA6E953}"/>
    <cellStyle name="Normal 10 2 2 8" xfId="4399" xr:uid="{B5324417-3831-40F6-8815-AE7991273274}"/>
    <cellStyle name="Normal 10 2 2 8 2" xfId="9834" xr:uid="{DE47A3CC-C139-4DC5-A7AC-09A3B129750A}"/>
    <cellStyle name="Normal 10 2 2 8 2 2" xfId="20423" xr:uid="{F887FF09-2C22-496A-B11F-AE5309A2C4F6}"/>
    <cellStyle name="Normal 10 2 2 8 3" xfId="13403" xr:uid="{F82CA6B1-EEBE-4874-85BC-59F565772810}"/>
    <cellStyle name="Normal 10 2 2 8 3 2" xfId="23252" xr:uid="{4E4FF57F-9136-46E7-A58A-9E948875E47F}"/>
    <cellStyle name="Normal 10 2 2 8 4" xfId="17630" xr:uid="{1BA53222-6CF1-4E77-84C7-798EBCD3E904}"/>
    <cellStyle name="Normal 10 2 2 9" xfId="6079" xr:uid="{44BB6F91-C533-4FD9-88AC-6600EA491338}"/>
    <cellStyle name="Normal 10 2 2 9 2" xfId="15792" xr:uid="{20DA9C65-AE62-4CE8-A8CF-E4B82981BA55}"/>
    <cellStyle name="Normal 10 2 3" xfId="2137" xr:uid="{00000000-0005-0000-0000-000081080000}"/>
    <cellStyle name="Normal 10 2 3 10" xfId="11959" xr:uid="{193974B5-7764-4842-BCD8-4D5E3721BC82}"/>
    <cellStyle name="Normal 10 2 3 10 2" xfId="21348" xr:uid="{8B91F7EB-8EA5-453A-8B2A-4C5EBA930E27}"/>
    <cellStyle name="Normal 10 2 3 11" xfId="24983" xr:uid="{5B9B435A-07E1-451C-A6AA-E1179A5F9C94}"/>
    <cellStyle name="Normal 10 2 3 12" xfId="14105" xr:uid="{763CA1F4-D1D3-4495-A245-E8D2666EBDB6}"/>
    <cellStyle name="Normal 10 2 3 2" xfId="2138" xr:uid="{00000000-0005-0000-0000-000082080000}"/>
    <cellStyle name="Normal 10 2 3 2 2" xfId="2139" xr:uid="{00000000-0005-0000-0000-000083080000}"/>
    <cellStyle name="Normal 10 2 3 2 2 2" xfId="7609" xr:uid="{B1E62BDA-A233-48E8-8B74-0D4FA32D4557}"/>
    <cellStyle name="Normal 10 2 3 2 2 2 2" xfId="27578" xr:uid="{4B482396-7C16-4109-8B4A-C83FCF586FC6}"/>
    <cellStyle name="Normal 10 2 3 2 2 2 3" xfId="17206" xr:uid="{DE5D6169-D21C-4949-979A-1AB47590A3CD}"/>
    <cellStyle name="Normal 10 2 3 2 2 3" xfId="10114" xr:uid="{0B2999C5-0DB1-4E0A-AA0A-7A4B9FF8929D}"/>
    <cellStyle name="Normal 10 2 3 2 2 3 2" xfId="19989" xr:uid="{A5FAE079-7605-4A3C-8496-742E4D667885}"/>
    <cellStyle name="Normal 10 2 3 2 2 4" xfId="13004" xr:uid="{8514EB76-3AE2-433F-801E-FEF12BC4ED86}"/>
    <cellStyle name="Normal 10 2 3 2 2 4 2" xfId="22818" xr:uid="{0A058EFE-C554-482D-A5F8-6F8E7BB3E433}"/>
    <cellStyle name="Normal 10 2 3 2 2 5" xfId="24779" xr:uid="{20D29553-778A-4A58-A397-9E7786F2655A}"/>
    <cellStyle name="Normal 10 2 3 2 2 6" xfId="15186" xr:uid="{68C36745-3E3A-43E2-A8C4-8C71C575DDC4}"/>
    <cellStyle name="Normal 10 2 3 2 3" xfId="4869" xr:uid="{A8D59D76-0316-404B-B3EA-5FB2A24D10AB}"/>
    <cellStyle name="Normal 10 2 3 2 3 2" xfId="10113" xr:uid="{20EB0D56-1AF0-4C23-80F7-829425C3973E}"/>
    <cellStyle name="Normal 10 2 3 2 3 2 2" xfId="29702" xr:uid="{1002DA5C-C51A-4993-BED0-2191AAB1C508}"/>
    <cellStyle name="Normal 10 2 3 2 3 2 3" xfId="20836" xr:uid="{41E1A0BB-0E43-48D7-83BD-EF5EA4DF3C4A}"/>
    <cellStyle name="Normal 10 2 3 2 3 3" xfId="13728" xr:uid="{8987F088-111B-4119-BD8C-EC24A230B4A8}"/>
    <cellStyle name="Normal 10 2 3 2 3 3 2" xfId="23665" xr:uid="{877ED073-94EA-4484-8093-94E485317F08}"/>
    <cellStyle name="Normal 10 2 3 2 3 4" xfId="25648" xr:uid="{4F0FC0CA-CCE6-48E4-A749-7D95EA2D353B}"/>
    <cellStyle name="Normal 10 2 3 2 3 5" xfId="18043" xr:uid="{D00BD8F2-0E89-4CBF-9C31-09B2B82023A1}"/>
    <cellStyle name="Normal 10 2 3 2 4" xfId="5985" xr:uid="{222ACC4B-700D-4D05-BA48-412E964FED28}"/>
    <cellStyle name="Normal 10 2 3 2 4 2" xfId="29296" xr:uid="{6A6F3CDB-C566-4076-A4C3-5BFB25EA74FB}"/>
    <cellStyle name="Normal 10 2 3 2 4 3" xfId="16873" xr:uid="{BC526FF5-7A6D-4DDC-BB2A-81F04736DFBF}"/>
    <cellStyle name="Normal 10 2 3 2 5" xfId="8758" xr:uid="{556F5075-44AE-4703-8083-5FB3F1868312}"/>
    <cellStyle name="Normal 10 2 3 2 5 2" xfId="19612" xr:uid="{3832EFB5-B755-489E-B61A-6769E4CD8BB8}"/>
    <cellStyle name="Normal 10 2 3 2 6" xfId="12722" xr:uid="{7B42BABF-D6BF-45C4-B12B-E7439CE75836}"/>
    <cellStyle name="Normal 10 2 3 2 6 2" xfId="22441" xr:uid="{9CFCDA1C-6163-4EE8-8482-A367FBC97989}"/>
    <cellStyle name="Normal 10 2 3 2 7" xfId="26103" xr:uid="{A385ABE9-D79C-4381-AF1A-5C035A5B847F}"/>
    <cellStyle name="Normal 10 2 3 2 8" xfId="14689" xr:uid="{D8C1051C-092C-48DE-A841-E9FDF965A8E3}"/>
    <cellStyle name="Normal 10 2 3 3" xfId="2140" xr:uid="{00000000-0005-0000-0000-000084080000}"/>
    <cellStyle name="Normal 10 2 3 3 2" xfId="5027" xr:uid="{AFB374B3-6467-49C1-937D-03DAB526FCEF}"/>
    <cellStyle name="Normal 10 2 3 3 2 2" xfId="11829" xr:uid="{179422DB-3186-47A7-B0AF-C280A53F31F8}"/>
    <cellStyle name="Normal 10 2 3 3 2 2 2" xfId="29810" xr:uid="{239CBA69-A715-42AF-8A89-FEB6183B7DE2}"/>
    <cellStyle name="Normal 10 2 3 3 2 2 3" xfId="20994" xr:uid="{5A762D2B-E958-410A-A152-7D3C41F89669}"/>
    <cellStyle name="Normal 10 2 3 3 2 3" xfId="13885" xr:uid="{021261A2-995F-40AF-AA09-D39F800DA47D}"/>
    <cellStyle name="Normal 10 2 3 3 2 3 2" xfId="23823" xr:uid="{11C65183-FB89-4D8E-AD4D-804129AE1B62}"/>
    <cellStyle name="Normal 10 2 3 3 2 4" xfId="26852" xr:uid="{20162198-E088-48A6-ABF2-60FCCABCF037}"/>
    <cellStyle name="Normal 10 2 3 3 2 5" xfId="18201" xr:uid="{1AE11038-0884-4E88-B3D1-610AAAFA5247}"/>
    <cellStyle name="Normal 10 2 3 3 3" xfId="10115" xr:uid="{5E84A560-E27A-4F3C-B5C1-C755B1A31E2F}"/>
    <cellStyle name="Normal 10 2 3 3 3 2" xfId="27202" xr:uid="{3407C6E8-7444-41A2-8848-0645A4A002B8}"/>
    <cellStyle name="Normal 10 2 3 3 3 3" xfId="17207" xr:uid="{CAC6FC92-9F15-4584-B031-C5BE05653B2B}"/>
    <cellStyle name="Normal 10 2 3 3 4" xfId="11635" xr:uid="{9A674AF5-D1CC-423B-B7A8-7FE430EFE923}"/>
    <cellStyle name="Normal 10 2 3 3 4 2" xfId="19990" xr:uid="{7631135A-FB33-49DC-8CB6-DEF812FBB531}"/>
    <cellStyle name="Normal 10 2 3 3 5" xfId="13005" xr:uid="{ED35E71B-2C10-4039-8F14-EC83A5C418E1}"/>
    <cellStyle name="Normal 10 2 3 3 5 2" xfId="22819" xr:uid="{D3ED6FC6-4225-406C-87B6-BD50DB6DDDEE}"/>
    <cellStyle name="Normal 10 2 3 3 6" xfId="25058" xr:uid="{7CD18703-A071-4A9A-9A6F-9D0462F02439}"/>
    <cellStyle name="Normal 10 2 3 3 7" xfId="15187" xr:uid="{908CDE2C-BA63-417E-8872-D7104032F580}"/>
    <cellStyle name="Normal 10 2 3 4" xfId="2141" xr:uid="{00000000-0005-0000-0000-000085080000}"/>
    <cellStyle name="Normal 10 2 3 4 2" xfId="10116" xr:uid="{80BC223D-C4EC-4FA9-9B60-909C366CCC04}"/>
    <cellStyle name="Normal 10 2 3 4 2 2" xfId="28735" xr:uid="{EC580DFE-D2C0-4567-BBF9-190CD54F32A3}"/>
    <cellStyle name="Normal 10 2 3 4 2 3" xfId="17205" xr:uid="{F68B2FD5-C1E6-4420-BC11-F4D6F9173218}"/>
    <cellStyle name="Normal 10 2 3 4 3" xfId="11634" xr:uid="{E78F9E68-27AB-4AF1-81DF-4930EE172FEB}"/>
    <cellStyle name="Normal 10 2 3 4 3 2" xfId="19988" xr:uid="{90F242C8-3CB7-4896-8CE4-688BEA5373EA}"/>
    <cellStyle name="Normal 10 2 3 4 4" xfId="13003" xr:uid="{1AD09695-E5A6-451C-8CA7-9898B8477D0E}"/>
    <cellStyle name="Normal 10 2 3 4 4 2" xfId="22817" xr:uid="{7BA530F2-DE94-4E1D-9DB9-49DD961BAAD2}"/>
    <cellStyle name="Normal 10 2 3 4 5" xfId="25021" xr:uid="{DB6102B2-98AC-4637-8A3F-9BD0298470F8}"/>
    <cellStyle name="Normal 10 2 3 4 6" xfId="15185" xr:uid="{A17439FF-E155-4ECF-AE01-41D3F37D99BA}"/>
    <cellStyle name="Normal 10 2 3 5" xfId="2142" xr:uid="{00000000-0005-0000-0000-000086080000}"/>
    <cellStyle name="Normal 10 2 3 5 2" xfId="10117" xr:uid="{B6429015-130E-480D-B538-517BE87C8EDB}"/>
    <cellStyle name="Normal 10 2 3 5 2 2" xfId="28773" xr:uid="{23935C3C-5AA9-41E4-B0DB-D4D929136CEE}"/>
    <cellStyle name="Normal 10 2 3 5 2 3" xfId="16774" xr:uid="{BA1B818F-4870-48A8-88DF-9F145D26C4DA}"/>
    <cellStyle name="Normal 10 2 3 5 3" xfId="11544" xr:uid="{74BE8A51-759E-4244-9E47-70880E527680}"/>
    <cellStyle name="Normal 10 2 3 5 3 2" xfId="19511" xr:uid="{B8E4D00F-550F-4721-AD2D-2CC8D8295CC4}"/>
    <cellStyle name="Normal 10 2 3 5 4" xfId="12623" xr:uid="{8884BEC3-F23D-4CB0-9762-7732D317DADA}"/>
    <cellStyle name="Normal 10 2 3 5 4 2" xfId="22340" xr:uid="{CB91704B-6F68-4884-9309-57898F8DB7F5}"/>
    <cellStyle name="Normal 10 2 3 5 5" xfId="25081" xr:uid="{DAE1E3FE-5C5B-490A-8733-3FB10398C6DA}"/>
    <cellStyle name="Normal 10 2 3 5 6" xfId="14558" xr:uid="{105DFD0C-AF4D-44C2-B959-6C0F565A26DF}"/>
    <cellStyle name="Normal 10 2 3 6" xfId="2143" xr:uid="{00000000-0005-0000-0000-000087080000}"/>
    <cellStyle name="Normal 10 2 3 6 2" xfId="10118" xr:uid="{C8A932C9-E99F-4A9E-AC1B-28AA4E6C7A8F}"/>
    <cellStyle name="Normal 10 2 3 6 2 2" xfId="19236" xr:uid="{99FB8719-6F3C-439A-8A9B-E7C2EDF9756B}"/>
    <cellStyle name="Normal 10 2 3 6 3" xfId="12399" xr:uid="{27C9B6B9-13E9-4A97-B1FF-257994979D05}"/>
    <cellStyle name="Normal 10 2 3 6 3 2" xfId="22041" xr:uid="{E9C4AC6F-DDE9-4C84-9AB1-A32CF9510B48}"/>
    <cellStyle name="Normal 10 2 3 6 4" xfId="25757" xr:uid="{D87717CF-FC01-4AE0-BF30-B33AEF706D6F}"/>
    <cellStyle name="Normal 10 2 3 6 5" xfId="16485" xr:uid="{2F6AE40F-AB8D-4BC4-BBD4-FC168083C7A5}"/>
    <cellStyle name="Normal 10 2 3 7" xfId="4426" xr:uid="{845F71A1-391A-4C00-AF20-1B2C366DB78C}"/>
    <cellStyle name="Normal 10 2 3 7 2" xfId="10112" xr:uid="{BA1E2AD9-ADF3-41AD-9ECC-D9A182468F69}"/>
    <cellStyle name="Normal 10 2 3 7 2 2" xfId="20449" xr:uid="{5D4F69F5-2931-4F0D-8C75-474BDCFF38BE}"/>
    <cellStyle name="Normal 10 2 3 7 3" xfId="13427" xr:uid="{AA1C1838-D7D3-49F4-99DD-67FCCD826AD4}"/>
    <cellStyle name="Normal 10 2 3 7 3 2" xfId="23278" xr:uid="{99464B0E-C596-4B8C-A7C9-F61980471C5E}"/>
    <cellStyle name="Normal 10 2 3 7 4" xfId="17656" xr:uid="{0607B379-C520-4480-9ED6-81842DBD2D44}"/>
    <cellStyle name="Normal 10 2 3 8" xfId="5934" xr:uid="{FE0BE0AD-2282-48DD-89D0-86F79F78B2BF}"/>
    <cellStyle name="Normal 10 2 3 8 2" xfId="15795" xr:uid="{D10D9B4C-64A3-457C-A547-B5649383006A}"/>
    <cellStyle name="Normal 10 2 3 9" xfId="8675" xr:uid="{BD04F432-013B-4321-9225-658A3F363768}"/>
    <cellStyle name="Normal 10 2 3 9 2" xfId="18554" xr:uid="{C9D4A078-D969-49C4-9571-3C22AABFD00D}"/>
    <cellStyle name="Normal 10 2 4" xfId="2144" xr:uid="{00000000-0005-0000-0000-000088080000}"/>
    <cellStyle name="Normal 10 2 4 2" xfId="2145" xr:uid="{00000000-0005-0000-0000-000089080000}"/>
    <cellStyle name="Normal 10 2 4 2 2" xfId="7610" xr:uid="{E8049359-883C-48F0-80BB-8401E627EAC9}"/>
    <cellStyle name="Normal 10 2 4 2 2 2" xfId="29008" xr:uid="{1AC00ED1-1E4D-4043-B01E-107E5E28125F}"/>
    <cellStyle name="Normal 10 2 4 2 2 3" xfId="17208" xr:uid="{9F4C694C-EDFB-48B7-9B6D-33D3CA2C1A70}"/>
    <cellStyle name="Normal 10 2 4 2 3" xfId="10120" xr:uid="{2811A0A6-96B7-4F3A-A187-44DA2571C44C}"/>
    <cellStyle name="Normal 10 2 4 2 3 2" xfId="19991" xr:uid="{80369ED6-2BA6-4EB5-B79A-3F2C1BC5AB55}"/>
    <cellStyle name="Normal 10 2 4 2 4" xfId="13006" xr:uid="{5C6DC69A-207E-4385-9343-AF8C07E9647A}"/>
    <cellStyle name="Normal 10 2 4 2 4 2" xfId="22820" xr:uid="{A025A01A-FBE3-481A-BC97-412928654B83}"/>
    <cellStyle name="Normal 10 2 4 2 5" xfId="25708" xr:uid="{74AF0791-3D0C-4DA6-87B4-08311D619916}"/>
    <cellStyle name="Normal 10 2 4 2 6" xfId="15188" xr:uid="{7EAFF059-85C3-46FD-BBB0-0D8EF79E5E00}"/>
    <cellStyle name="Normal 10 2 4 3" xfId="2146" xr:uid="{00000000-0005-0000-0000-00008A080000}"/>
    <cellStyle name="Normal 10 2 4 3 2" xfId="10121" xr:uid="{CFF5F70C-76A4-49E3-B972-544C295BC0AA}"/>
    <cellStyle name="Normal 10 2 4 3 2 2" xfId="27537" xr:uid="{E8C8577A-1BE9-435E-92FC-7F8417B2BF49}"/>
    <cellStyle name="Normal 10 2 4 3 2 3" xfId="16871" xr:uid="{E7610253-C94D-486E-AF5B-D6B272900DFA}"/>
    <cellStyle name="Normal 10 2 4 3 3" xfId="11570" xr:uid="{AF35B208-1EC6-46A8-9558-0AF67347C3C0}"/>
    <cellStyle name="Normal 10 2 4 3 3 2" xfId="19610" xr:uid="{A99FE7B8-5C9F-4E94-A001-7C09EA7C5A42}"/>
    <cellStyle name="Normal 10 2 4 3 4" xfId="12720" xr:uid="{620E2019-5BD3-49DD-A651-EDEEB4D1FDFB}"/>
    <cellStyle name="Normal 10 2 4 3 4 2" xfId="22439" xr:uid="{6E5BD458-8D5A-4964-BC3B-045DAAC33B30}"/>
    <cellStyle name="Normal 10 2 4 3 5" xfId="25425" xr:uid="{4446B591-DA0F-472D-A000-F2C552AF6D82}"/>
    <cellStyle name="Normal 10 2 4 3 6" xfId="14686" xr:uid="{E6FAB3B4-9643-45D8-B53D-BBB1137D3484}"/>
    <cellStyle name="Normal 10 2 4 4" xfId="4732" xr:uid="{244FC965-9A19-4DAD-97B5-BFCDB01C7852}"/>
    <cellStyle name="Normal 10 2 4 4 2" xfId="10119" xr:uid="{E1C56AA6-E4F5-45F7-9576-6B43ED8E1543}"/>
    <cellStyle name="Normal 10 2 4 4 2 2" xfId="20699" xr:uid="{D9F81EF2-A3A7-422E-B629-610FC268F344}"/>
    <cellStyle name="Normal 10 2 4 4 3" xfId="13626" xr:uid="{7FA66119-4FA8-4FBB-BE39-A38B3121A77A}"/>
    <cellStyle name="Normal 10 2 4 4 3 2" xfId="23528" xr:uid="{0AB88731-CCF5-429C-8C19-50474CB69123}"/>
    <cellStyle name="Normal 10 2 4 4 4" xfId="24305" xr:uid="{7E26EFCA-0AF2-486C-AED4-9EC3AAFD58E9}"/>
    <cellStyle name="Normal 10 2 4 4 5" xfId="17906" xr:uid="{60F3B354-1A03-4C37-9669-F6593491FE4F}"/>
    <cellStyle name="Normal 10 2 4 5" xfId="5982" xr:uid="{B7AEF549-9B4B-403E-A54E-BB8A3E2A9166}"/>
    <cellStyle name="Normal 10 2 4 5 2" xfId="15796" xr:uid="{4750B12B-A0F2-44E2-8CE6-A294D9AB395F}"/>
    <cellStyle name="Normal 10 2 4 6" xfId="8755" xr:uid="{A912D249-20B9-4615-BC03-4922B7ECA6BF}"/>
    <cellStyle name="Normal 10 2 4 6 2" xfId="18555" xr:uid="{EF858896-229B-4160-AD48-81D51D112D59}"/>
    <cellStyle name="Normal 10 2 4 7" xfId="11960" xr:uid="{A60DDA56-B4FD-42E3-A984-E6E1279B2492}"/>
    <cellStyle name="Normal 10 2 4 7 2" xfId="21349" xr:uid="{0BDADF48-DA66-4B01-9A62-C739F1D7B287}"/>
    <cellStyle name="Normal 10 2 4 8" xfId="26311" xr:uid="{9210D22A-0FE9-451C-B6C1-22EDDBDC9344}"/>
    <cellStyle name="Normal 10 2 4 9" xfId="14263" xr:uid="{F3FB074B-518B-4C5A-A56C-2B91398EF7ED}"/>
    <cellStyle name="Normal 10 2 5" xfId="2147" xr:uid="{00000000-0005-0000-0000-00008B080000}"/>
    <cellStyle name="Normal 10 2 5 2" xfId="5028" xr:uid="{4C73A3CE-21A1-406E-9E29-67747065E4E1}"/>
    <cellStyle name="Normal 10 2 5 2 2" xfId="7611" xr:uid="{2A0CB348-FF59-4A4B-BC2A-D538EE2BF6FD}"/>
    <cellStyle name="Normal 10 2 5 2 2 2" xfId="29811" xr:uid="{D589A736-93CD-47F9-844F-F1E472200E35}"/>
    <cellStyle name="Normal 10 2 5 2 2 3" xfId="20995" xr:uid="{D8BFBED2-88DE-462E-B25F-CAD53F62E5CB}"/>
    <cellStyle name="Normal 10 2 5 2 3" xfId="10122" xr:uid="{F986B250-F4B9-4883-B3F7-966C369375BF}"/>
    <cellStyle name="Normal 10 2 5 2 3 2" xfId="23824" xr:uid="{F7E5E8F5-937B-45A2-A5A3-C22C92FC385E}"/>
    <cellStyle name="Normal 10 2 5 2 4" xfId="26688" xr:uid="{E1046F5A-9B7A-4C4D-87BA-10B3366B5B0E}"/>
    <cellStyle name="Normal 10 2 5 2 5" xfId="18202" xr:uid="{FEBDA1CE-675A-4B1A-A766-E6B630EFE92D}"/>
    <cellStyle name="Normal 10 2 5 3" xfId="6526" xr:uid="{535A4687-2159-4AB1-9D09-88007949B257}"/>
    <cellStyle name="Normal 10 2 5 3 2" xfId="28886" xr:uid="{76450076-5F4A-41C8-AC91-602109FD99AD}"/>
    <cellStyle name="Normal 10 2 5 3 3" xfId="17209" xr:uid="{5652FC7F-5135-448B-892A-7CD63132BFDB}"/>
    <cellStyle name="Normal 10 2 5 4" xfId="9322" xr:uid="{09BBF0E3-D9DD-42BD-8855-64417F55B590}"/>
    <cellStyle name="Normal 10 2 5 4 2" xfId="19992" xr:uid="{2D6C92FB-4344-4ADD-B93D-C628F4D44BE6}"/>
    <cellStyle name="Normal 10 2 5 5" xfId="13007" xr:uid="{DFCB4EA5-1740-44CA-BE9A-58763948D25A}"/>
    <cellStyle name="Normal 10 2 5 5 2" xfId="22821" xr:uid="{896938BF-E370-434F-96C1-E76E4C747088}"/>
    <cellStyle name="Normal 10 2 5 6" xfId="25714" xr:uid="{DAF62F5E-0430-469D-AFAD-E121111C3A6F}"/>
    <cellStyle name="Normal 10 2 5 7" xfId="15189" xr:uid="{02B25E70-534A-47DE-A00E-E610291241CB}"/>
    <cellStyle name="Normal 10 2 6" xfId="2148" xr:uid="{00000000-0005-0000-0000-00008C080000}"/>
    <cellStyle name="Normal 10 2 6 2" xfId="5862" xr:uid="{65E78690-D2AB-456A-803C-C3049016DC97}"/>
    <cellStyle name="Normal 10 2 6 2 2" xfId="7612" xr:uid="{C705EDD0-D48C-42DA-8ECB-0E2123BA4C14}"/>
    <cellStyle name="Normal 10 2 6 2 3" xfId="10123" xr:uid="{E38CBADC-35F3-4F28-BF3E-965F8A36C560}"/>
    <cellStyle name="Normal 10 2 6 3" xfId="6961" xr:uid="{7D78B9FB-3B3A-4170-A303-2E3EF596F0CE}"/>
    <cellStyle name="Normal 10 2 6 3 2" xfId="19788" xr:uid="{239110E8-4F97-4D26-8091-1C47853589C0}"/>
    <cellStyle name="Normal 10 2 6 4" xfId="9757" xr:uid="{AA566212-3086-4D29-B909-294AD8F0DB07}"/>
    <cellStyle name="Normal 10 2 6 4 2" xfId="22617" xr:uid="{183A5C7F-F25A-42C7-AEF5-77D283242218}"/>
    <cellStyle name="Normal 10 2 6 5" xfId="25986" xr:uid="{2BACDEAF-0DF7-488B-8591-34B1BF5A0CA1}"/>
    <cellStyle name="Normal 10 2 6 6" xfId="14931" xr:uid="{1E98A180-2BEF-4E45-99DB-9EF15751A898}"/>
    <cellStyle name="Normal 10 2 7" xfId="2149" xr:uid="{00000000-0005-0000-0000-00008D080000}"/>
    <cellStyle name="Normal 10 2 7 2" xfId="7613" xr:uid="{61B3BBAC-278A-4697-B166-78ED9FC684B2}"/>
    <cellStyle name="Normal 10 2 7 2 2" xfId="27967" xr:uid="{0B7119F5-9503-438A-9458-0B27F09C1F18}"/>
    <cellStyle name="Normal 10 2 7 2 3" xfId="16671" xr:uid="{DEF8F4CC-DF8A-40AE-9F43-2F038A0CCC55}"/>
    <cellStyle name="Normal 10 2 7 3" xfId="10124" xr:uid="{A30E9DF4-2F27-4554-BEF1-83A4C59775DF}"/>
    <cellStyle name="Normal 10 2 7 3 2" xfId="19408" xr:uid="{2DB1E0DD-F433-491C-8C29-0D019A00CEF6}"/>
    <cellStyle name="Normal 10 2 7 4" xfId="12520" xr:uid="{F9C7D6EC-AB0A-4A62-AEC1-472E7BAB4696}"/>
    <cellStyle name="Normal 10 2 7 4 2" xfId="22237" xr:uid="{4608525F-6509-4A73-B40C-EADB80AE731A}"/>
    <cellStyle name="Normal 10 2 7 5" xfId="24308" xr:uid="{C469CE32-1844-489F-A801-1C93D4243011}"/>
    <cellStyle name="Normal 10 2 7 6" xfId="14455" xr:uid="{AC2D2EF3-C7FA-4C12-80AF-FA88BDF1DC5B}"/>
    <cellStyle name="Normal 10 2 8" xfId="2150" xr:uid="{00000000-0005-0000-0000-00008E080000}"/>
    <cellStyle name="Normal 10 2 8 2" xfId="7614" xr:uid="{1A4A7761-BDF5-4700-A2C0-E580956FA563}"/>
    <cellStyle name="Normal 10 2 8 2 2" xfId="19128" xr:uid="{BAE8D6F7-52E3-45FF-8893-49877E41D5D7}"/>
    <cellStyle name="Normal 10 2 8 3" xfId="10125" xr:uid="{CAD6B034-185F-477D-ACD9-4E4A27EF51A4}"/>
    <cellStyle name="Normal 10 2 8 3 2" xfId="21933" xr:uid="{3380D769-15FC-4425-9F8F-069112C8B526}"/>
    <cellStyle name="Normal 10 2 8 4" xfId="25197" xr:uid="{76743EF6-FAF8-42A4-A449-7B5EEA1AA952}"/>
    <cellStyle name="Normal 10 2 8 5" xfId="16377" xr:uid="{F6126048-215C-4B48-98FB-483DD41C0BAE}"/>
    <cellStyle name="Normal 10 2 9" xfId="4495" xr:uid="{73F067EE-379F-4BCF-B885-9BC26C6416F8}"/>
    <cellStyle name="Normal 10 2 9 2" xfId="9833" xr:uid="{D91E6513-D992-4F17-BD92-11DE6084B59A}"/>
    <cellStyle name="Normal 10 2 9 2 2" xfId="20518" xr:uid="{97E8240A-0007-4848-8A7D-26CEF97258A2}"/>
    <cellStyle name="Normal 10 2 9 3" xfId="13492" xr:uid="{40B96C41-1DED-47EC-B06C-F32977248DF2}"/>
    <cellStyle name="Normal 10 2 9 3 2" xfId="23347" xr:uid="{147D7A54-2956-4E1C-A881-9CDC49DFB887}"/>
    <cellStyle name="Normal 10 2 9 4" xfId="17725" xr:uid="{02380307-DADA-41CD-8B2F-D7805CFD7750}"/>
    <cellStyle name="Normal 10 3" xfId="435" xr:uid="{00000000-0005-0000-0000-0000B3010000}"/>
    <cellStyle name="Normal 10 3 10" xfId="6080" xr:uid="{EE25046F-06D8-4958-9968-A4973FE1DE02}"/>
    <cellStyle name="Normal 10 3 10 2" xfId="15797" xr:uid="{E23A9FAB-EC45-4590-9E7D-57924F873478}"/>
    <cellStyle name="Normal 10 3 11" xfId="8857" xr:uid="{CE00D523-3DCD-43B5-8E96-AACC5295EC56}"/>
    <cellStyle name="Normal 10 3 11 2" xfId="18556" xr:uid="{AD3BB061-7A14-46F6-BF32-E53866B00507}"/>
    <cellStyle name="Normal 10 3 12" xfId="11961" xr:uid="{8146825B-E25B-44F6-A5CD-9F90A649EF40}"/>
    <cellStyle name="Normal 10 3 12 2" xfId="21350" xr:uid="{B4F6709E-F0D6-44F6-AD22-2E7458872AFF}"/>
    <cellStyle name="Normal 10 3 13" xfId="25145" xr:uid="{356635D3-972C-441B-972E-2CB0EFD3D4C8}"/>
    <cellStyle name="Normal 10 3 14" xfId="14034" xr:uid="{6C99CEB9-810D-4C3D-8515-4411F00B8B2B}"/>
    <cellStyle name="Normal 10 3 2" xfId="436" xr:uid="{00000000-0005-0000-0000-0000B4010000}"/>
    <cellStyle name="Normal 10 3 2 10" xfId="11962" xr:uid="{863635F5-5C15-441E-B79D-84A83C58A2FD}"/>
    <cellStyle name="Normal 10 3 2 10 2" xfId="21351" xr:uid="{9DFD8E62-3540-4109-AF2E-E0BC7D5C17A7}"/>
    <cellStyle name="Normal 10 3 2 11" xfId="24367" xr:uid="{FB6DBBC7-9EAE-484B-A8A4-DF6DE2E05377}"/>
    <cellStyle name="Normal 10 3 2 12" xfId="14106" xr:uid="{63EF3005-F9FF-4BDF-9265-0908ED2FE9CD}"/>
    <cellStyle name="Normal 10 3 2 2" xfId="2151" xr:uid="{00000000-0005-0000-0000-00008F080000}"/>
    <cellStyle name="Normal 10 3 2 2 2" xfId="2152" xr:uid="{00000000-0005-0000-0000-000090080000}"/>
    <cellStyle name="Normal 10 3 2 2 2 2" xfId="7615" xr:uid="{33893B00-5BA1-4635-B8FF-F04D677F6BB9}"/>
    <cellStyle name="Normal 10 3 2 2 2 2 2" xfId="27155" xr:uid="{6B42C3BC-312A-46FC-9FBF-D3850B411966}"/>
    <cellStyle name="Normal 10 3 2 2 2 2 3" xfId="26904" xr:uid="{FD268296-549D-4519-9A3D-DFAA42BEDD26}"/>
    <cellStyle name="Normal 10 3 2 2 2 2 4" xfId="17211" xr:uid="{B761469E-55DB-4C0D-A4B8-7DD358F1C918}"/>
    <cellStyle name="Normal 10 3 2 2 2 3" xfId="10127" xr:uid="{1CAF927F-E9A5-431D-AED7-A690E3F25C63}"/>
    <cellStyle name="Normal 10 3 2 2 2 3 2" xfId="29470" xr:uid="{C1D78600-5FED-4AB0-BAE8-50F3132BAA2E}"/>
    <cellStyle name="Normal 10 3 2 2 2 3 3" xfId="19994" xr:uid="{DABEEB2B-F4F6-452C-90BE-1C2E8294F888}"/>
    <cellStyle name="Normal 10 3 2 2 2 4" xfId="13009" xr:uid="{891126C2-EBB0-4D26-B86D-57704E1B0557}"/>
    <cellStyle name="Normal 10 3 2 2 2 4 2" xfId="22823" xr:uid="{4D4F3FFD-5D50-4372-9515-89808110B67A}"/>
    <cellStyle name="Normal 10 3 2 2 2 5" xfId="24244" xr:uid="{CE17E9F3-2746-4A1E-A73B-16D311E8355C}"/>
    <cellStyle name="Normal 10 3 2 2 2 6" xfId="15191" xr:uid="{4BB2FD1D-319B-4EC2-998D-2EA8228F8568}"/>
    <cellStyle name="Normal 10 3 2 2 3" xfId="4871" xr:uid="{94B2FE24-88E9-4032-905F-FFDD71D939FC}"/>
    <cellStyle name="Normal 10 3 2 2 3 2" xfId="10126" xr:uid="{DC12478B-55A0-4606-B372-DF8FD4006F3B}"/>
    <cellStyle name="Normal 10 3 2 2 3 2 2" xfId="29704" xr:uid="{E391A70A-C0BC-42CE-BEE6-71C7D3D7D32D}"/>
    <cellStyle name="Normal 10 3 2 2 3 2 3" xfId="20838" xr:uid="{6766F80F-5D65-4427-A9A5-F1FD0DCA434C}"/>
    <cellStyle name="Normal 10 3 2 2 3 3" xfId="13730" xr:uid="{4753B6A7-7729-4EE9-8D9E-59A08D0D338C}"/>
    <cellStyle name="Normal 10 3 2 2 3 3 2" xfId="23667" xr:uid="{2C22CD99-5D27-494B-B7A7-772D66215E46}"/>
    <cellStyle name="Normal 10 3 2 2 3 4" xfId="25928" xr:uid="{9C029A7F-9173-4FE3-B165-14CE417D18BE}"/>
    <cellStyle name="Normal 10 3 2 2 3 5" xfId="18045" xr:uid="{878EE095-EEEF-4435-9B24-F92257E64A99}"/>
    <cellStyle name="Normal 10 3 2 2 4" xfId="5987" xr:uid="{ABD4B4E8-2466-4E89-9F5F-95E5743A99E0}"/>
    <cellStyle name="Normal 10 3 2 2 4 2" xfId="27218" xr:uid="{0A2FDB90-FD7D-42D8-9D05-3D118A52D2FB}"/>
    <cellStyle name="Normal 10 3 2 2 4 3" xfId="15799" xr:uid="{39D7E273-604A-4D0D-9333-7CC16DAA21E1}"/>
    <cellStyle name="Normal 10 3 2 2 5" xfId="8760" xr:uid="{852F7F33-7584-4370-B509-223071926564}"/>
    <cellStyle name="Normal 10 3 2 2 5 2" xfId="18558" xr:uid="{59F04B32-2A82-47AE-9DD3-9B207953910F}"/>
    <cellStyle name="Normal 10 3 2 2 6" xfId="11963" xr:uid="{3733C361-16A2-4958-A756-AEF29083A599}"/>
    <cellStyle name="Normal 10 3 2 2 6 2" xfId="21352" xr:uid="{53D8F08B-FE6A-4296-A97F-A2DD79C56179}"/>
    <cellStyle name="Normal 10 3 2 2 7" xfId="26292" xr:uid="{878C14D8-669B-4F78-A7C7-53F691A527CE}"/>
    <cellStyle name="Normal 10 3 2 2 8" xfId="14691" xr:uid="{8C4BE8DF-4251-4FF7-BD4B-0BA385AF3955}"/>
    <cellStyle name="Normal 10 3 2 3" xfId="2153" xr:uid="{00000000-0005-0000-0000-000091080000}"/>
    <cellStyle name="Normal 10 3 2 3 2" xfId="5029" xr:uid="{A6763CEA-87EB-4300-B896-B42C2410B307}"/>
    <cellStyle name="Normal 10 3 2 3 2 2" xfId="7616" xr:uid="{E8D86FBB-3D9A-4D8C-AD77-E6EA078034A1}"/>
    <cellStyle name="Normal 10 3 2 3 2 2 2" xfId="29812" xr:uid="{E10E2256-D176-46BE-9C4C-4AAA812E4E29}"/>
    <cellStyle name="Normal 10 3 2 3 2 2 3" xfId="20996" xr:uid="{667D8A91-1D2D-4867-B3F2-FC22CDE4F769}"/>
    <cellStyle name="Normal 10 3 2 3 2 3" xfId="10128" xr:uid="{B27735F1-05FD-48AB-B787-347016C1752C}"/>
    <cellStyle name="Normal 10 3 2 3 2 3 2" xfId="23825" xr:uid="{90DDD67F-95B2-473E-9C37-705B1C0F0662}"/>
    <cellStyle name="Normal 10 3 2 3 2 4" xfId="26046" xr:uid="{105C529C-CD7B-4907-B2C7-6D8280FDAEB9}"/>
    <cellStyle name="Normal 10 3 2 3 2 5" xfId="18203" xr:uid="{B5BC7878-A745-4697-9432-F8AD96BBD445}"/>
    <cellStyle name="Normal 10 3 2 3 3" xfId="6529" xr:uid="{BF3C48A4-C5DA-4D2D-8975-905566EB4398}"/>
    <cellStyle name="Normal 10 3 2 3 3 2" xfId="28822" xr:uid="{E0A9B6EA-6AF0-4DEC-9DF2-56CC5E2BD255}"/>
    <cellStyle name="Normal 10 3 2 3 3 3" xfId="17212" xr:uid="{6FDB5D70-6D61-4B27-813A-5F8B75CE064B}"/>
    <cellStyle name="Normal 10 3 2 3 4" xfId="9325" xr:uid="{FE6DA889-D64D-4D3E-857A-53C310156803}"/>
    <cellStyle name="Normal 10 3 2 3 4 2" xfId="19995" xr:uid="{09FA64D9-6D17-4BBE-BE45-95B9748C64FE}"/>
    <cellStyle name="Normal 10 3 2 3 5" xfId="13010" xr:uid="{BB3CCB03-3BE9-4EE8-A2E2-94484FEAAC5E}"/>
    <cellStyle name="Normal 10 3 2 3 5 2" xfId="22824" xr:uid="{A0FCE416-811E-489F-940E-4C6A1B55DAC1}"/>
    <cellStyle name="Normal 10 3 2 3 6" xfId="26183" xr:uid="{7A1E608D-58D8-435D-BA1E-094C001BC341}"/>
    <cellStyle name="Normal 10 3 2 3 7" xfId="15192" xr:uid="{9D16F917-9F26-4884-BE58-21B922CF126A}"/>
    <cellStyle name="Normal 10 3 2 4" xfId="2154" xr:uid="{00000000-0005-0000-0000-000092080000}"/>
    <cellStyle name="Normal 10 3 2 4 2" xfId="7617" xr:uid="{74837CB2-AC15-418F-A364-76F324E7543D}"/>
    <cellStyle name="Normal 10 3 2 4 2 2" xfId="27525" xr:uid="{376067BB-DC5D-4B03-BD1E-D070286D3DEB}"/>
    <cellStyle name="Normal 10 3 2 4 2 3" xfId="17210" xr:uid="{8E18083C-5A4B-4751-B552-7585059FA938}"/>
    <cellStyle name="Normal 10 3 2 4 3" xfId="10129" xr:uid="{D36E7CBA-9F2E-4751-B970-2D87C6B0CD7F}"/>
    <cellStyle name="Normal 10 3 2 4 3 2" xfId="19993" xr:uid="{DBED02F5-DA01-4D7F-8B28-AF2558BEC41F}"/>
    <cellStyle name="Normal 10 3 2 4 4" xfId="13008" xr:uid="{32FEBCA4-D0C9-4B52-AB47-029812531E66}"/>
    <cellStyle name="Normal 10 3 2 4 4 2" xfId="22822" xr:uid="{0E00662B-9FD7-4DB2-BC44-F89CB5C12814}"/>
    <cellStyle name="Normal 10 3 2 4 5" xfId="24613" xr:uid="{69957D1F-F0D1-4C3C-A63D-2A8A07260379}"/>
    <cellStyle name="Normal 10 3 2 4 6" xfId="15190" xr:uid="{4F9456F1-CDB2-41AC-8394-1DE672C1DD3B}"/>
    <cellStyle name="Normal 10 3 2 5" xfId="2155" xr:uid="{00000000-0005-0000-0000-000093080000}"/>
    <cellStyle name="Normal 10 3 2 5 2" xfId="7618" xr:uid="{35585F0B-837F-4733-85D0-51897C86802D}"/>
    <cellStyle name="Normal 10 3 2 5 2 2" xfId="29145" xr:uid="{93E4641B-35F0-43E7-AAA8-89319B6EB4BB}"/>
    <cellStyle name="Normal 10 3 2 5 2 3" xfId="16708" xr:uid="{0CFAAFD5-6777-4A53-A8B9-7002BFA2BD09}"/>
    <cellStyle name="Normal 10 3 2 5 3" xfId="10130" xr:uid="{E8DC8877-594E-4479-8329-7CE99624D6F0}"/>
    <cellStyle name="Normal 10 3 2 5 3 2" xfId="19445" xr:uid="{E2E1EA39-CEB7-4A40-BE3F-F6851C69EAA9}"/>
    <cellStyle name="Normal 10 3 2 5 4" xfId="12557" xr:uid="{AED23F38-69DF-4BEB-85F1-D6DB33198609}"/>
    <cellStyle name="Normal 10 3 2 5 4 2" xfId="22274" xr:uid="{EC52700F-951D-42D2-9807-7099BBECFE9C}"/>
    <cellStyle name="Normal 10 3 2 5 5" xfId="25327" xr:uid="{8780E436-F226-4C5E-A1FD-AAB55277EC34}"/>
    <cellStyle name="Normal 10 3 2 5 6" xfId="14492" xr:uid="{28D47E89-3CB0-4985-95AD-F518C4F95B2B}"/>
    <cellStyle name="Normal 10 3 2 6" xfId="2156" xr:uid="{00000000-0005-0000-0000-000094080000}"/>
    <cellStyle name="Normal 10 3 2 6 2" xfId="10131" xr:uid="{341080D3-DEAB-483C-9AEF-2B496A167450}"/>
    <cellStyle name="Normal 10 3 2 6 2 2" xfId="19237" xr:uid="{A5C8A956-AFD9-4D0F-9FF8-C8FEE20CFF65}"/>
    <cellStyle name="Normal 10 3 2 6 3" xfId="12400" xr:uid="{422B9AD0-96BD-4756-90F3-1DFE5E0BE283}"/>
    <cellStyle name="Normal 10 3 2 6 3 2" xfId="22042" xr:uid="{CB29188A-F044-4768-BD70-7B8127A82161}"/>
    <cellStyle name="Normal 10 3 2 6 4" xfId="25446" xr:uid="{AA2CB23F-A2B7-4A84-A0AF-1599A332D96F}"/>
    <cellStyle name="Normal 10 3 2 6 5" xfId="16486" xr:uid="{BB7AD7CC-A859-4B71-97B2-BE326946D586}"/>
    <cellStyle name="Normal 10 3 2 7" xfId="4427" xr:uid="{FE77184F-329A-4D12-B838-2101945B0648}"/>
    <cellStyle name="Normal 10 3 2 7 2" xfId="9836" xr:uid="{551ABAEB-20DC-4592-B9EE-AECD69ADF1BA}"/>
    <cellStyle name="Normal 10 3 2 7 2 2" xfId="20450" xr:uid="{15D6463B-9BFC-47B1-8F6C-962449A3AA63}"/>
    <cellStyle name="Normal 10 3 2 7 3" xfId="13428" xr:uid="{D8D8AE38-23FF-4502-9C73-77BFCE9AB00C}"/>
    <cellStyle name="Normal 10 3 2 7 3 2" xfId="23279" xr:uid="{8F922A59-DE9F-47F1-8821-F14483E1893C}"/>
    <cellStyle name="Normal 10 3 2 7 4" xfId="17657" xr:uid="{F3E15421-EEB4-43E7-AA14-28F3F8639AF7}"/>
    <cellStyle name="Normal 10 3 2 8" xfId="6081" xr:uid="{F5B761C2-29DB-4172-B40C-C49D7E1136EA}"/>
    <cellStyle name="Normal 10 3 2 8 2" xfId="15798" xr:uid="{F40B6E1E-A355-466E-97BD-93CC733089EA}"/>
    <cellStyle name="Normal 10 3 2 9" xfId="8858" xr:uid="{36E9A69B-83DE-4741-9B1B-101C401D4641}"/>
    <cellStyle name="Normal 10 3 2 9 2" xfId="18557" xr:uid="{E58956D9-60F4-4F21-9C35-627D7C07973D}"/>
    <cellStyle name="Normal 10 3 3" xfId="2157" xr:uid="{00000000-0005-0000-0000-000095080000}"/>
    <cellStyle name="Normal 10 3 3 10" xfId="25819" xr:uid="{59895D46-7F45-4A13-9C8F-585283CB7221}"/>
    <cellStyle name="Normal 10 3 3 11" xfId="14264" xr:uid="{1E1C4FD1-5464-4A68-87E5-FAF861DCDFC8}"/>
    <cellStyle name="Normal 10 3 3 2" xfId="2158" xr:uid="{00000000-0005-0000-0000-000096080000}"/>
    <cellStyle name="Normal 10 3 3 2 2" xfId="2159" xr:uid="{00000000-0005-0000-0000-000097080000}"/>
    <cellStyle name="Normal 10 3 3 2 2 2" xfId="7619" xr:uid="{45A5CD26-658B-4B0C-9B41-79E6326BB9F9}"/>
    <cellStyle name="Normal 10 3 3 2 2 2 2" xfId="28326" xr:uid="{CE1FCC9F-511A-46F5-8038-6407D4C85EA8}"/>
    <cellStyle name="Normal 10 3 3 2 2 2 3" xfId="17214" xr:uid="{1DC0B85B-9BE7-44D7-B734-C99BF37BC70C}"/>
    <cellStyle name="Normal 10 3 3 2 2 3" xfId="10134" xr:uid="{4A841B29-FED9-4203-8B4E-E296423FECE0}"/>
    <cellStyle name="Normal 10 3 3 2 2 3 2" xfId="19997" xr:uid="{26BDE958-EBCA-48B3-B6F2-D6F899AE194E}"/>
    <cellStyle name="Normal 10 3 3 2 2 4" xfId="13012" xr:uid="{5B9B8FE0-91CE-45D6-866B-AA66150B9D52}"/>
    <cellStyle name="Normal 10 3 3 2 2 4 2" xfId="22826" xr:uid="{2B0A295B-1217-4598-A127-17D77DA12FF5}"/>
    <cellStyle name="Normal 10 3 3 2 2 5" xfId="26211" xr:uid="{295A4873-5F58-4F68-A912-3EBED7EEF5C7}"/>
    <cellStyle name="Normal 10 3 3 2 2 6" xfId="15194" xr:uid="{45E8902F-2C70-4460-9046-1F69ABF9CE64}"/>
    <cellStyle name="Normal 10 3 3 2 3" xfId="4872" xr:uid="{BB9D5E85-5E4B-48B7-A4F6-F6F49FF967E2}"/>
    <cellStyle name="Normal 10 3 3 2 3 2" xfId="10133" xr:uid="{6A1D763C-5502-488E-B497-80E32CC7FEB3}"/>
    <cellStyle name="Normal 10 3 3 2 3 2 2" xfId="29705" xr:uid="{E21F9959-BB7E-4133-B4D5-CF0E90DDFBD3}"/>
    <cellStyle name="Normal 10 3 3 2 3 2 3" xfId="20839" xr:uid="{DB9F97F8-97C3-4D9F-849A-88EED0E69003}"/>
    <cellStyle name="Normal 10 3 3 2 3 3" xfId="13731" xr:uid="{02FABE94-3776-48F6-A825-35E3C5A3AACF}"/>
    <cellStyle name="Normal 10 3 3 2 3 3 2" xfId="23668" xr:uid="{9F186DC4-ECDF-4778-B719-7505911E72DE}"/>
    <cellStyle name="Normal 10 3 3 2 3 4" xfId="25435" xr:uid="{9DA358FF-CD50-4CF7-9473-5E046295BB56}"/>
    <cellStyle name="Normal 10 3 3 2 3 5" xfId="18046" xr:uid="{903264DC-BF3A-4323-B6FF-4B5922E73B9A}"/>
    <cellStyle name="Normal 10 3 3 2 4" xfId="5988" xr:uid="{F6C771F3-1625-4AE3-860A-F9B2E2997C12}"/>
    <cellStyle name="Normal 10 3 3 2 4 2" xfId="28962" xr:uid="{8F6195FF-B32B-4557-982A-3788E03D982F}"/>
    <cellStyle name="Normal 10 3 3 2 4 3" xfId="16874" xr:uid="{B3B54210-88AC-495C-90B1-ED9C977A1917}"/>
    <cellStyle name="Normal 10 3 3 2 5" xfId="8761" xr:uid="{DA72B414-6E93-48A8-931A-C496B027B6D9}"/>
    <cellStyle name="Normal 10 3 3 2 5 2" xfId="19613" xr:uid="{61FA1F7C-F996-46D9-AAAD-8E407B172D4A}"/>
    <cellStyle name="Normal 10 3 3 2 6" xfId="12723" xr:uid="{6386783A-5280-43B9-A892-599D05105819}"/>
    <cellStyle name="Normal 10 3 3 2 6 2" xfId="22442" xr:uid="{1AD55659-216E-4ECA-B90E-782CF01C406E}"/>
    <cellStyle name="Normal 10 3 3 2 7" xfId="25877" xr:uid="{7E15C012-0B14-4D28-A9BF-F26AD864FF1D}"/>
    <cellStyle name="Normal 10 3 3 2 8" xfId="14692" xr:uid="{DABA2759-6383-4D35-9537-E3DCF23A77E4}"/>
    <cellStyle name="Normal 10 3 3 3" xfId="2160" xr:uid="{00000000-0005-0000-0000-000098080000}"/>
    <cellStyle name="Normal 10 3 3 3 2" xfId="5030" xr:uid="{3A53C56F-1030-4E49-8CA8-FFA0130C934A}"/>
    <cellStyle name="Normal 10 3 3 3 2 2" xfId="11830" xr:uid="{3D01BAAC-B4F3-455D-8FCB-82F1E060B8A0}"/>
    <cellStyle name="Normal 10 3 3 3 2 2 2" xfId="29813" xr:uid="{4668E22D-868B-4618-8207-E0E1443FAA23}"/>
    <cellStyle name="Normal 10 3 3 3 2 2 3" xfId="20997" xr:uid="{5D23EA33-50F5-4112-832B-178BA53282A0}"/>
    <cellStyle name="Normal 10 3 3 3 2 3" xfId="13886" xr:uid="{176B4357-37CB-4C7E-8D13-417DE4D950A1}"/>
    <cellStyle name="Normal 10 3 3 3 2 3 2" xfId="23826" xr:uid="{D74A440A-F8BB-4180-9B7A-CC86425933F5}"/>
    <cellStyle name="Normal 10 3 3 3 2 4" xfId="26736" xr:uid="{C0467E79-B931-4904-81F5-16048D33E960}"/>
    <cellStyle name="Normal 10 3 3 3 2 5" xfId="18204" xr:uid="{08D0FC59-912F-45D0-B4E3-CB6238B188B9}"/>
    <cellStyle name="Normal 10 3 3 3 3" xfId="10135" xr:uid="{06509E09-9FB7-4AF0-A9CA-66D2DC303BE3}"/>
    <cellStyle name="Normal 10 3 3 3 3 2" xfId="27738" xr:uid="{9E13712D-E4F9-4F08-B86E-D9E6CDE288B8}"/>
    <cellStyle name="Normal 10 3 3 3 3 3" xfId="17215" xr:uid="{22E77D10-1E05-488F-933C-D1A178EC8E1C}"/>
    <cellStyle name="Normal 10 3 3 3 4" xfId="11637" xr:uid="{E17098FA-5CEB-4EED-B175-9D2FB1AFDAF8}"/>
    <cellStyle name="Normal 10 3 3 3 4 2" xfId="19998" xr:uid="{EEC05918-0565-4F87-8B6A-C753890A6C22}"/>
    <cellStyle name="Normal 10 3 3 3 5" xfId="13013" xr:uid="{36AA1E83-7712-419F-8FB1-A46B9A02D96D}"/>
    <cellStyle name="Normal 10 3 3 3 5 2" xfId="22827" xr:uid="{67E263D3-6324-4D09-9EE3-639F95029D74}"/>
    <cellStyle name="Normal 10 3 3 3 6" xfId="24382" xr:uid="{3577D2FF-1FCB-4533-A2DB-15F3303EA806}"/>
    <cellStyle name="Normal 10 3 3 3 7" xfId="15195" xr:uid="{84F993AA-D796-44A7-8D42-58CF9FDC4148}"/>
    <cellStyle name="Normal 10 3 3 4" xfId="2161" xr:uid="{00000000-0005-0000-0000-000099080000}"/>
    <cellStyle name="Normal 10 3 3 4 2" xfId="10136" xr:uid="{8B7A1EA7-6AA9-451E-A6F0-173C848639F4}"/>
    <cellStyle name="Normal 10 3 3 4 2 2" xfId="28587" xr:uid="{4A9E6BB6-FCF2-4293-A230-86724F9DB151}"/>
    <cellStyle name="Normal 10 3 3 4 2 3" xfId="17213" xr:uid="{F91B640E-00EF-46F2-A53E-EC71D4D2D063}"/>
    <cellStyle name="Normal 10 3 3 4 3" xfId="11636" xr:uid="{ABE4BADA-C260-4B56-904C-1EB25635C3DF}"/>
    <cellStyle name="Normal 10 3 3 4 3 2" xfId="19996" xr:uid="{872199D4-4857-4105-8ED5-B40810C6C3D7}"/>
    <cellStyle name="Normal 10 3 3 4 4" xfId="13011" xr:uid="{1AB9C3E2-2810-4BF8-8B87-8D41E9E13B6F}"/>
    <cellStyle name="Normal 10 3 3 4 4 2" xfId="22825" xr:uid="{E0F77A0A-96B2-486D-93F6-7DD8BEB1AB03}"/>
    <cellStyle name="Normal 10 3 3 4 5" xfId="24789" xr:uid="{99159713-6B32-48AC-A4A2-8C73C1C8A371}"/>
    <cellStyle name="Normal 10 3 3 4 6" xfId="15193" xr:uid="{8E3122C1-88A5-4DAC-B32C-BC4F523D811A}"/>
    <cellStyle name="Normal 10 3 3 5" xfId="2162" xr:uid="{00000000-0005-0000-0000-00009A080000}"/>
    <cellStyle name="Normal 10 3 3 5 2" xfId="10137" xr:uid="{F9D09CA1-11C4-4F4A-9E7D-8A40E394AA21}"/>
    <cellStyle name="Normal 10 3 3 5 2 2" xfId="28747" xr:uid="{8906B10B-978E-4842-9723-08CDF920F379}"/>
    <cellStyle name="Normal 10 3 3 5 2 3" xfId="16810" xr:uid="{E9420B11-1333-472C-8F05-FD43FF8C9C8D}"/>
    <cellStyle name="Normal 10 3 3 5 3" xfId="11563" xr:uid="{A7B0F981-DA98-46E5-B535-087DCE294E1B}"/>
    <cellStyle name="Normal 10 3 3 5 3 2" xfId="19547" xr:uid="{163ED9A8-BC12-4588-B4EF-C449EC135346}"/>
    <cellStyle name="Normal 10 3 3 5 4" xfId="12659" xr:uid="{55780FA8-A3A4-48B3-9340-4B906E645D97}"/>
    <cellStyle name="Normal 10 3 3 5 4 2" xfId="22376" xr:uid="{3417C72C-E2FB-4DFC-AE61-D76F15E09CBC}"/>
    <cellStyle name="Normal 10 3 3 5 5" xfId="25484" xr:uid="{AB71F86D-E331-4A5C-933F-394D511E7662}"/>
    <cellStyle name="Normal 10 3 3 5 6" xfId="14595" xr:uid="{B8E192EF-ACED-4357-A0D9-42142409B023}"/>
    <cellStyle name="Normal 10 3 3 6" xfId="4733" xr:uid="{45408CE8-419A-40B1-8A0E-97B8B58B5660}"/>
    <cellStyle name="Normal 10 3 3 6 2" xfId="10132" xr:uid="{1FA87843-109B-40AB-B867-7B53B993C09B}"/>
    <cellStyle name="Normal 10 3 3 6 2 2" xfId="20700" xr:uid="{99541E7A-FB6A-463E-B1C0-66B68CD385DB}"/>
    <cellStyle name="Normal 10 3 3 6 3" xfId="13627" xr:uid="{2A21BD9E-F55A-4EE6-9C74-65E44A37A724}"/>
    <cellStyle name="Normal 10 3 3 6 3 2" xfId="23529" xr:uid="{D3C638C6-CBF0-45A7-ADCC-2DB4DFF175DE}"/>
    <cellStyle name="Normal 10 3 3 6 4" xfId="26021" xr:uid="{EE315344-F5F8-4018-B6D6-B2EE17722EF6}"/>
    <cellStyle name="Normal 10 3 3 6 5" xfId="17907" xr:uid="{F09F0D57-94F0-4DD7-98D8-CD5CF3217A2D}"/>
    <cellStyle name="Normal 10 3 3 7" xfId="5950" xr:uid="{D0BA0897-C95C-4BA9-A6A1-5FA55A7D6DE9}"/>
    <cellStyle name="Normal 10 3 3 7 2" xfId="15800" xr:uid="{57E5CD76-7BD5-4CC2-A270-2ABBF68B8955}"/>
    <cellStyle name="Normal 10 3 3 8" xfId="8695" xr:uid="{6A77FFD3-4AE0-4E55-A2A7-C97D61D6216E}"/>
    <cellStyle name="Normal 10 3 3 8 2" xfId="18559" xr:uid="{74837682-D518-4438-A292-28D931B95794}"/>
    <cellStyle name="Normal 10 3 3 9" xfId="11964" xr:uid="{1C7EE5B2-6FEA-405F-946B-EC81542BE722}"/>
    <cellStyle name="Normal 10 3 3 9 2" xfId="21353" xr:uid="{2825E011-2E86-4651-8991-9A2CC900C476}"/>
    <cellStyle name="Normal 10 3 4" xfId="2163" xr:uid="{00000000-0005-0000-0000-00009B080000}"/>
    <cellStyle name="Normal 10 3 4 2" xfId="2164" xr:uid="{00000000-0005-0000-0000-00009C080000}"/>
    <cellStyle name="Normal 10 3 4 2 2" xfId="7620" xr:uid="{3CBAB526-4C78-4765-9F4C-6CF9DF906799}"/>
    <cellStyle name="Normal 10 3 4 2 2 2" xfId="27073" xr:uid="{CF931B3F-015C-4F4B-AA64-15B17B0BBDAA}"/>
    <cellStyle name="Normal 10 3 4 2 2 3" xfId="17216" xr:uid="{B6490589-EDFC-48A9-A237-0E35224DB150}"/>
    <cellStyle name="Normal 10 3 4 2 3" xfId="10139" xr:uid="{BB4E6784-853B-4B93-AA2F-00160D134E47}"/>
    <cellStyle name="Normal 10 3 4 2 3 2" xfId="19999" xr:uid="{1AB00DEE-6EEF-450B-99F2-39782264C9FE}"/>
    <cellStyle name="Normal 10 3 4 2 4" xfId="13014" xr:uid="{10F0C9B4-B354-47D6-B594-1F2267B32AEE}"/>
    <cellStyle name="Normal 10 3 4 2 4 2" xfId="22828" xr:uid="{31E59259-CF0A-4962-A883-4FCADDDF7EAB}"/>
    <cellStyle name="Normal 10 3 4 2 5" xfId="24362" xr:uid="{6D6F3C3E-05A8-4600-9234-6A2AAC3F34C4}"/>
    <cellStyle name="Normal 10 3 4 2 6" xfId="15196" xr:uid="{056420DF-9802-4F09-9298-91EFEDCE010F}"/>
    <cellStyle name="Normal 10 3 4 3" xfId="4870" xr:uid="{CBDAF694-D088-4A62-97AA-E6A9F8128594}"/>
    <cellStyle name="Normal 10 3 4 3 2" xfId="10138" xr:uid="{CE259139-C0E9-422F-B137-110C162C4599}"/>
    <cellStyle name="Normal 10 3 4 3 2 2" xfId="29703" xr:uid="{88233CBE-ACCE-4491-89EF-1F258A81A4FA}"/>
    <cellStyle name="Normal 10 3 4 3 2 3" xfId="20837" xr:uid="{D4A2AE20-6763-4D50-B58E-23A6E66B8FFE}"/>
    <cellStyle name="Normal 10 3 4 3 3" xfId="13729" xr:uid="{DC4B2AD5-6E4C-4282-8057-D09812DF1186}"/>
    <cellStyle name="Normal 10 3 4 3 3 2" xfId="23666" xr:uid="{42ECF0BB-C2CE-4132-BA69-439681999E6C}"/>
    <cellStyle name="Normal 10 3 4 3 4" xfId="25991" xr:uid="{93FAD312-8AE2-4BFA-B568-757C45F7EC09}"/>
    <cellStyle name="Normal 10 3 4 3 5" xfId="18044" xr:uid="{B8C0FABF-BEEB-414A-8D0D-B4ED4DC5BED3}"/>
    <cellStyle name="Normal 10 3 4 4" xfId="5986" xr:uid="{667BB4DD-2523-40FC-B4A6-1368E91A093B}"/>
    <cellStyle name="Normal 10 3 4 4 2" xfId="28466" xr:uid="{F2AF5565-D7BE-4432-B752-8783FAEC81A6}"/>
    <cellStyle name="Normal 10 3 4 4 3" xfId="15801" xr:uid="{95AC4E7E-B375-490A-B8F9-71A3790D9C23}"/>
    <cellStyle name="Normal 10 3 4 5" xfId="8759" xr:uid="{0236AB11-6409-4116-B113-562088BDEF14}"/>
    <cellStyle name="Normal 10 3 4 5 2" xfId="18560" xr:uid="{50E3D233-E6C9-4F7F-8465-8FFCFB28659D}"/>
    <cellStyle name="Normal 10 3 4 6" xfId="11965" xr:uid="{BB2684E4-6483-438F-A15F-0F0F99BF9A57}"/>
    <cellStyle name="Normal 10 3 4 6 2" xfId="21354" xr:uid="{B129BF71-0C6E-4A69-92B5-A96D2C16C2E4}"/>
    <cellStyle name="Normal 10 3 4 7" xfId="26365" xr:uid="{A0843459-05C5-4B12-9F35-5361C5616160}"/>
    <cellStyle name="Normal 10 3 4 8" xfId="14690" xr:uid="{C8C5748E-EB9C-40D8-BD4F-4F3BAD366AA6}"/>
    <cellStyle name="Normal 10 3 5" xfId="2165" xr:uid="{00000000-0005-0000-0000-00009D080000}"/>
    <cellStyle name="Normal 10 3 5 2" xfId="5031" xr:uid="{CD14AD16-3014-41C2-8D64-0179EDEEB0D0}"/>
    <cellStyle name="Normal 10 3 5 2 2" xfId="7621" xr:uid="{D7E288D1-4535-46C6-B7A6-E1A82374209C}"/>
    <cellStyle name="Normal 10 3 5 2 2 2" xfId="29814" xr:uid="{4802C98F-C9CC-4BD5-8CE2-FADA455D625C}"/>
    <cellStyle name="Normal 10 3 5 2 2 3" xfId="20998" xr:uid="{AC8F0A00-D9B0-4935-A612-F0A1D60028CE}"/>
    <cellStyle name="Normal 10 3 5 2 3" xfId="10140" xr:uid="{FBFA5C69-2C48-4818-9458-CA3A01D9CE94}"/>
    <cellStyle name="Normal 10 3 5 2 3 2" xfId="23827" xr:uid="{8AB24E9C-4135-4C88-92C2-A0BC45D00E3F}"/>
    <cellStyle name="Normal 10 3 5 2 4" xfId="24278" xr:uid="{34B19683-CF8A-4D1F-8DE4-FD9E119DCB93}"/>
    <cellStyle name="Normal 10 3 5 2 5" xfId="18205" xr:uid="{B89650C4-5B2A-47B2-9BAB-0CB08911B7B4}"/>
    <cellStyle name="Normal 10 3 5 3" xfId="6528" xr:uid="{72AF31F4-3F44-455A-B556-D20A3E65FD95}"/>
    <cellStyle name="Normal 10 3 5 3 2" xfId="29020" xr:uid="{31052C72-ABC2-4D02-8AB3-8A8A7EC92104}"/>
    <cellStyle name="Normal 10 3 5 3 3" xfId="17217" xr:uid="{257BC6A3-9A9F-4042-B281-577E9FDC80D0}"/>
    <cellStyle name="Normal 10 3 5 4" xfId="9324" xr:uid="{519F03AB-0F5B-4F7E-AAD4-344823DE67F2}"/>
    <cellStyle name="Normal 10 3 5 4 2" xfId="20000" xr:uid="{C68AADF0-CB2E-4A93-8884-CB30640F789A}"/>
    <cellStyle name="Normal 10 3 5 5" xfId="13015" xr:uid="{370CE154-C559-4DCC-ADA7-A09B6486A9B5}"/>
    <cellStyle name="Normal 10 3 5 5 2" xfId="22829" xr:uid="{A899B7D7-E074-4FE3-9141-39F77E1F072B}"/>
    <cellStyle name="Normal 10 3 5 6" xfId="25076" xr:uid="{F744AD2A-340B-4555-8149-3CFF977512B7}"/>
    <cellStyle name="Normal 10 3 5 7" xfId="15197" xr:uid="{7BA0D989-26E8-40A9-9B95-43161C16EAF3}"/>
    <cellStyle name="Normal 10 3 6" xfId="2166" xr:uid="{00000000-0005-0000-0000-00009E080000}"/>
    <cellStyle name="Normal 10 3 6 2" xfId="5845" xr:uid="{DE95FCCE-B2A0-4196-94A0-D13D6055F49F}"/>
    <cellStyle name="Normal 10 3 6 2 2" xfId="7622" xr:uid="{EFE6B4EA-A3D8-4188-A4A4-11EA4F25A35B}"/>
    <cellStyle name="Normal 10 3 6 2 3" xfId="10141" xr:uid="{CE845183-76FD-4233-AAC0-BFE011898FAA}"/>
    <cellStyle name="Normal 10 3 6 3" xfId="6938" xr:uid="{1F8C83ED-9AC3-4281-B275-DA43B3402819}"/>
    <cellStyle name="Normal 10 3 6 3 2" xfId="19789" xr:uid="{0F1E981D-4634-4C1A-B1CB-1497D021F984}"/>
    <cellStyle name="Normal 10 3 6 4" xfId="9734" xr:uid="{39955AB8-FBAB-4F90-A10B-9CB5BB44BB7D}"/>
    <cellStyle name="Normal 10 3 6 4 2" xfId="22618" xr:uid="{A850BBBD-F160-4EA5-895F-64C822C1D80B}"/>
    <cellStyle name="Normal 10 3 6 5" xfId="25915" xr:uid="{39730831-F518-4AC5-89BE-F934A80AA476}"/>
    <cellStyle name="Normal 10 3 6 6" xfId="14932" xr:uid="{78AEB2DD-997C-44B2-B0A8-F8F878536048}"/>
    <cellStyle name="Normal 10 3 7" xfId="2167" xr:uid="{00000000-0005-0000-0000-00009F080000}"/>
    <cellStyle name="Normal 10 3 7 2" xfId="7623" xr:uid="{2A9B683A-6F0D-417C-9075-5B38BDFDAD2A}"/>
    <cellStyle name="Normal 10 3 7 2 2" xfId="27009" xr:uid="{DD3E7A64-AA78-4708-8FF6-F859CAFC54D4}"/>
    <cellStyle name="Normal 10 3 7 2 3" xfId="16648" xr:uid="{AB9E5B1C-9C94-4B21-AB69-8DA298F96AED}"/>
    <cellStyle name="Normal 10 3 7 3" xfId="10142" xr:uid="{A671D3A2-1D38-4253-88BD-0894F4A5B2A7}"/>
    <cellStyle name="Normal 10 3 7 3 2" xfId="19385" xr:uid="{2A4AE793-45AD-4A8A-96C3-1DDA3208C22E}"/>
    <cellStyle name="Normal 10 3 7 4" xfId="12497" xr:uid="{04E7FF4B-A272-42F5-8C2A-1476C24B8A4F}"/>
    <cellStyle name="Normal 10 3 7 4 2" xfId="22214" xr:uid="{3255494C-2229-4598-B400-9350BAC6419F}"/>
    <cellStyle name="Normal 10 3 7 5" xfId="26576" xr:uid="{20D282EF-2A4D-4DDC-9449-2A97634F05EC}"/>
    <cellStyle name="Normal 10 3 7 6" xfId="14432" xr:uid="{AF3B97B3-7D1E-44FA-8DA5-565975DD7FEC}"/>
    <cellStyle name="Normal 10 3 8" xfId="2168" xr:uid="{00000000-0005-0000-0000-0000A0080000}"/>
    <cellStyle name="Normal 10 3 8 2" xfId="7624" xr:uid="{FB891F74-0E2F-46D0-B644-D5D898705DF6}"/>
    <cellStyle name="Normal 10 3 8 2 2" xfId="19165" xr:uid="{0159A408-5189-40E6-A3BC-19F6D397828B}"/>
    <cellStyle name="Normal 10 3 8 3" xfId="10143" xr:uid="{D59C6FC0-84E9-47E0-BB25-8092EC7ED7DD}"/>
    <cellStyle name="Normal 10 3 8 3 2" xfId="21970" xr:uid="{2EF39885-E196-4252-AEE0-F5C468920CA5}"/>
    <cellStyle name="Normal 10 3 8 4" xfId="24830" xr:uid="{F0C70304-2DFE-4BAD-916C-72A2432CA16F}"/>
    <cellStyle name="Normal 10 3 8 5" xfId="16414" xr:uid="{F0E52C3D-63E0-4367-9EBA-58554041403B}"/>
    <cellStyle name="Normal 10 3 9" xfId="4496" xr:uid="{3633628D-96BA-4759-BE64-F97C1FC14C7A}"/>
    <cellStyle name="Normal 10 3 9 2" xfId="9835" xr:uid="{217B8780-9AF2-43FD-AE63-B94F8F801E7F}"/>
    <cellStyle name="Normal 10 3 9 2 2" xfId="20519" xr:uid="{F3015FB7-6C7F-4A37-9528-9020CF023D4C}"/>
    <cellStyle name="Normal 10 3 9 3" xfId="13493" xr:uid="{9A4574C4-1FB7-4CEB-BFEA-5C652F3B88E4}"/>
    <cellStyle name="Normal 10 3 9 3 2" xfId="23348" xr:uid="{6DBFA2B3-605B-4E14-9703-412F8A248C20}"/>
    <cellStyle name="Normal 10 3 9 4" xfId="17726" xr:uid="{E2042E19-9E6E-4EFB-BF43-6279FAF14FB8}"/>
    <cellStyle name="Normal 10 4" xfId="437" xr:uid="{00000000-0005-0000-0000-0000B5010000}"/>
    <cellStyle name="Normal 10 4 10" xfId="8859" xr:uid="{D8D0F7B9-F888-4520-9C22-961E6D49A2D3}"/>
    <cellStyle name="Normal 10 4 10 2" xfId="18561" xr:uid="{DF4C4EDB-6A57-407F-9FB5-F02649433C99}"/>
    <cellStyle name="Normal 10 4 11" xfId="11966" xr:uid="{26EA3B86-4BE6-4C36-AD0A-5261A5A94ED5}"/>
    <cellStyle name="Normal 10 4 11 2" xfId="21355" xr:uid="{692E3E10-FC5F-4CB6-B8C3-64D747BA4D31}"/>
    <cellStyle name="Normal 10 4 12" xfId="25858" xr:uid="{102EDE46-8A64-416C-BDD9-48F7570567F0}"/>
    <cellStyle name="Normal 10 4 13" xfId="14014" xr:uid="{CB4244BE-7D7C-43BB-A742-6B8F9B6CF321}"/>
    <cellStyle name="Normal 10 4 2" xfId="438" xr:uid="{00000000-0005-0000-0000-0000B6010000}"/>
    <cellStyle name="Normal 10 4 2 10" xfId="11967" xr:uid="{5D1A32DB-6784-4FA4-BBFD-54CC230DDB68}"/>
    <cellStyle name="Normal 10 4 2 10 2" xfId="21356" xr:uid="{C333FC80-C4D0-45F0-8559-4CC78758E765}"/>
    <cellStyle name="Normal 10 4 2 11" xfId="26248" xr:uid="{ACB54C5E-DE2F-4372-8D8A-6FD605ABC6AC}"/>
    <cellStyle name="Normal 10 4 2 12" xfId="14107" xr:uid="{97AC950E-B482-4FD9-9F31-95142F444D01}"/>
    <cellStyle name="Normal 10 4 2 2" xfId="2169" xr:uid="{00000000-0005-0000-0000-0000A1080000}"/>
    <cellStyle name="Normal 10 4 2 2 2" xfId="2170" xr:uid="{00000000-0005-0000-0000-0000A2080000}"/>
    <cellStyle name="Normal 10 4 2 2 2 2" xfId="7625" xr:uid="{996941C2-C0BF-49BE-A401-C4EA5C8BDEA9}"/>
    <cellStyle name="Normal 10 4 2 2 2 2 2" xfId="27122" xr:uid="{5A497900-95F5-46B9-AE1D-3F58116D6E58}"/>
    <cellStyle name="Normal 10 4 2 2 2 2 3" xfId="28968" xr:uid="{A575C76B-7F94-4BCB-BDBD-CE5A6A4F5B07}"/>
    <cellStyle name="Normal 10 4 2 2 2 2 4" xfId="17219" xr:uid="{48E6C410-60AD-4B95-9500-CC35E288D295}"/>
    <cellStyle name="Normal 10 4 2 2 2 3" xfId="10145" xr:uid="{FE1EC79A-78BC-4AC1-8F6E-D3B18FBBA7D2}"/>
    <cellStyle name="Normal 10 4 2 2 2 3 2" xfId="29471" xr:uid="{67760789-B716-43AF-96F6-F4FB6C5FE732}"/>
    <cellStyle name="Normal 10 4 2 2 2 3 3" xfId="20002" xr:uid="{C2B24ECF-0E2E-4D34-9629-2C56E8558B41}"/>
    <cellStyle name="Normal 10 4 2 2 2 4" xfId="13017" xr:uid="{D59A3443-A7B3-428C-AD19-3804924898D0}"/>
    <cellStyle name="Normal 10 4 2 2 2 4 2" xfId="22831" xr:uid="{C7CA98EE-D629-4AF6-8E0C-287220C97B24}"/>
    <cellStyle name="Normal 10 4 2 2 2 5" xfId="25885" xr:uid="{F382137F-99D8-4306-8402-CDF7FA841BA8}"/>
    <cellStyle name="Normal 10 4 2 2 2 6" xfId="15199" xr:uid="{4DA3FBB8-D6AA-4E93-8330-ABA86027519A}"/>
    <cellStyle name="Normal 10 4 2 2 3" xfId="4873" xr:uid="{5E087B14-49CE-4669-8746-9143374CDAF8}"/>
    <cellStyle name="Normal 10 4 2 2 3 2" xfId="10144" xr:uid="{B0FD1376-3F62-45AE-BA53-C37EA2E5D022}"/>
    <cellStyle name="Normal 10 4 2 2 3 2 2" xfId="29706" xr:uid="{EC518AE7-724D-4C74-8553-A3C1E3DCE399}"/>
    <cellStyle name="Normal 10 4 2 2 3 2 3" xfId="20840" xr:uid="{BB7BADC3-668E-4EF0-9C88-0F37F3E34DB8}"/>
    <cellStyle name="Normal 10 4 2 2 3 3" xfId="13732" xr:uid="{357B244E-FEDB-4601-B6CB-BAAEFD3C1437}"/>
    <cellStyle name="Normal 10 4 2 2 3 3 2" xfId="23669" xr:uid="{C9617433-6922-4911-8561-275E47AC6EB0}"/>
    <cellStyle name="Normal 10 4 2 2 3 4" xfId="25971" xr:uid="{83DBEB29-06D3-4578-85DF-9E74E98B5618}"/>
    <cellStyle name="Normal 10 4 2 2 3 5" xfId="18047" xr:uid="{5839686D-ABA1-4860-872A-D5E0312F8A56}"/>
    <cellStyle name="Normal 10 4 2 2 4" xfId="5990" xr:uid="{D8AA50E3-5832-4F5E-866D-AE1560644593}"/>
    <cellStyle name="Normal 10 4 2 2 4 2" xfId="28023" xr:uid="{103B2450-C88A-47B9-91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0 4 2 2 6" xfId="11968" xr:uid="{98944186-FDAF-45C7-A52A-BD6D476D369E}"/>
    <cellStyle name="Normal 10 4 2 2 6 2" xfId="21357" xr:uid="{785B443C-937D-4E72-837D-330B700D3EB9}"/>
    <cellStyle name="Normal 10 4 2 2 7" xfId="24411" xr:uid="{B7219FD3-4D62-471E-8EE9-F74FD07D42AC}"/>
    <cellStyle name="Normal 10 4 2 2 8" xfId="14694" xr:uid="{7B50D24C-6D03-4002-9B59-222F093D78EB}"/>
    <cellStyle name="Normal 10 4 2 3" xfId="2171" xr:uid="{00000000-0005-0000-0000-0000A3080000}"/>
    <cellStyle name="Normal 10 4 2 3 2" xfId="5032" xr:uid="{C635A608-F871-431B-B2A0-9550B86AEE22}"/>
    <cellStyle name="Normal 10 4 2 3 2 2" xfId="7626" xr:uid="{1052FBBC-F449-453D-B3B9-6A90117AD5C4}"/>
    <cellStyle name="Normal 10 4 2 3 2 2 2" xfId="29815" xr:uid="{10A2AFCB-C91F-4C32-86C3-005CABA3CEDB}"/>
    <cellStyle name="Normal 10 4 2 3 2 2 3" xfId="20999" xr:uid="{CA20223E-D4AD-4354-99F0-2C0FEFD9C1AA}"/>
    <cellStyle name="Normal 10 4 2 3 2 3" xfId="10146" xr:uid="{027B6550-09DC-4576-81E2-91097F44F2B0}"/>
    <cellStyle name="Normal 10 4 2 3 2 3 2" xfId="23828" xr:uid="{DAFA8085-BDFB-4FBA-B273-DC8FAE247FA6}"/>
    <cellStyle name="Normal 10 4 2 3 2 4" xfId="26707" xr:uid="{EC620436-9644-4CB4-83D7-D9DADA97E418}"/>
    <cellStyle name="Normal 10 4 2 3 2 5" xfId="18206" xr:uid="{000D0E87-863B-4D49-B85A-6BF885924C81}"/>
    <cellStyle name="Normal 10 4 2 3 3" xfId="6531" xr:uid="{342A00BE-819D-4B25-819F-41BD6B28EDF1}"/>
    <cellStyle name="Normal 10 4 2 3 3 2" xfId="27219" xr:uid="{9836CDE0-AFB3-4593-9068-7256456A1F68}"/>
    <cellStyle name="Normal 10 4 2 3 3 3" xfId="17220" xr:uid="{ECDDC761-28C5-4A42-A040-E3C98AFA0A72}"/>
    <cellStyle name="Normal 10 4 2 3 4" xfId="9327" xr:uid="{98A306C1-87D0-4125-B730-FA0D0437F74C}"/>
    <cellStyle name="Normal 10 4 2 3 4 2" xfId="20003" xr:uid="{5F7A6B25-A8EF-411E-B25A-E84B6D7C6B39}"/>
    <cellStyle name="Normal 10 4 2 3 5" xfId="13018" xr:uid="{1813B021-BC0E-4055-8B5C-577C9E335D5E}"/>
    <cellStyle name="Normal 10 4 2 3 5 2" xfId="22832" xr:uid="{56875633-E30C-4167-9BEC-D943B6EDF58D}"/>
    <cellStyle name="Normal 10 4 2 3 6" xfId="24312" xr:uid="{3676AC16-6DEF-495A-968B-1A7B5542C671}"/>
    <cellStyle name="Normal 10 4 2 3 7" xfId="15200" xr:uid="{A8A02E7F-ACB4-4B52-8847-876D3A511147}"/>
    <cellStyle name="Normal 10 4 2 4" xfId="2172" xr:uid="{00000000-0005-0000-0000-0000A4080000}"/>
    <cellStyle name="Normal 10 4 2 4 2" xfId="7627" xr:uid="{FCAE3890-9E4D-480E-B5CD-81A7B087198C}"/>
    <cellStyle name="Normal 10 4 2 4 2 2" xfId="28586" xr:uid="{66828CF4-444E-4A50-A24F-E2FF6EC38BEC}"/>
    <cellStyle name="Normal 10 4 2 4 2 3" xfId="17218" xr:uid="{5FACE6A5-3EDF-4CD8-ABCB-5F0D52AD9603}"/>
    <cellStyle name="Normal 10 4 2 4 3" xfId="10147" xr:uid="{593F2DDF-9E6C-4F9B-8DEE-554C906E6735}"/>
    <cellStyle name="Normal 10 4 2 4 3 2" xfId="20001" xr:uid="{39BE7D53-20C2-45E9-B7CF-13ABD6271A4C}"/>
    <cellStyle name="Normal 10 4 2 4 4" xfId="13016" xr:uid="{60794011-E69E-4688-8FC8-37B71EC84529}"/>
    <cellStyle name="Normal 10 4 2 4 4 2" xfId="22830" xr:uid="{3E590C5C-FACB-4F3B-ADD6-9E0F5AE64801}"/>
    <cellStyle name="Normal 10 4 2 4 5" xfId="26020" xr:uid="{79046EDB-647E-47A5-B4D5-53A39D167DE3}"/>
    <cellStyle name="Normal 10 4 2 4 6" xfId="15198" xr:uid="{1049BD0E-8EDC-497A-B749-62DD8E78F29E}"/>
    <cellStyle name="Normal 10 4 2 5" xfId="2173" xr:uid="{00000000-0005-0000-0000-0000A5080000}"/>
    <cellStyle name="Normal 10 4 2 5 2" xfId="7628" xr:uid="{BB489711-427D-4FEB-9105-9BA0A3B609CD}"/>
    <cellStyle name="Normal 10 4 2 5 2 2" xfId="28508" xr:uid="{66D94296-875F-49A5-B498-7BC39A1C271D}"/>
    <cellStyle name="Normal 10 4 2 5 2 3" xfId="16791" xr:uid="{A8061E9D-B8F5-4BEB-92F6-2E3CF5A524D1}"/>
    <cellStyle name="Normal 10 4 2 5 3" xfId="10148" xr:uid="{0F4AB282-55FD-48D6-BFD9-1BF6E1BE71FA}"/>
    <cellStyle name="Normal 10 4 2 5 3 2" xfId="19528" xr:uid="{8EBF8694-4D19-4E48-B2DA-EF6B5176594A}"/>
    <cellStyle name="Normal 10 4 2 5 4" xfId="12640" xr:uid="{F7BBB354-582D-4533-B4FC-C4E280D12327}"/>
    <cellStyle name="Normal 10 4 2 5 4 2" xfId="22357" xr:uid="{B129492B-8FF1-4ED7-B899-3EAEA62B5706}"/>
    <cellStyle name="Normal 10 4 2 5 5" xfId="24984" xr:uid="{FB94A571-73A5-44F1-8E33-D3B38DD03803}"/>
    <cellStyle name="Normal 10 4 2 5 6" xfId="14575" xr:uid="{E5BAB4FE-D5BE-42FE-9EF2-D1B6500A331D}"/>
    <cellStyle name="Normal 10 4 2 6" xfId="2174" xr:uid="{00000000-0005-0000-0000-0000A6080000}"/>
    <cellStyle name="Normal 10 4 2 6 2" xfId="10149" xr:uid="{44E9B98E-DABE-43A7-8592-276B8851A72A}"/>
    <cellStyle name="Normal 10 4 2 6 2 2" xfId="19238" xr:uid="{3E3487D4-C1E0-42EC-8590-154DA5A689AB}"/>
    <cellStyle name="Normal 10 4 2 6 3" xfId="12401" xr:uid="{5A659657-6CDC-47B4-A063-888523394C09}"/>
    <cellStyle name="Normal 10 4 2 6 3 2" xfId="22043" xr:uid="{3036FA12-B609-4B8C-B123-885907B45B58}"/>
    <cellStyle name="Normal 10 4 2 6 4" xfId="26442" xr:uid="{BFE724A0-A9EF-4F70-9524-610C425F57A1}"/>
    <cellStyle name="Normal 10 4 2 6 5" xfId="16487" xr:uid="{A6121B53-11C1-4253-AED1-16DE5B3ABFC2}"/>
    <cellStyle name="Normal 10 4 2 7" xfId="4428" xr:uid="{01C9C017-C3B8-4B58-AC81-A348BA02391F}"/>
    <cellStyle name="Normal 10 4 2 7 2" xfId="9838" xr:uid="{EE28432D-1DD9-40CA-AA37-C0CB690C56F2}"/>
    <cellStyle name="Normal 10 4 2 7 2 2" xfId="20451" xr:uid="{C751473A-4404-45BF-BEE4-8A75EB5231DD}"/>
    <cellStyle name="Normal 10 4 2 7 3" xfId="13429" xr:uid="{323604A5-48AD-4978-A1DD-A6E633500AC9}"/>
    <cellStyle name="Normal 10 4 2 7 3 2" xfId="23280" xr:uid="{B4E13770-30D0-4F50-B355-8D93BE94F9F1}"/>
    <cellStyle name="Normal 10 4 2 7 4" xfId="17658" xr:uid="{D6B2D587-1203-4599-BD13-0F087C5071EE}"/>
    <cellStyle name="Normal 10 4 2 8" xfId="6083" xr:uid="{9C787232-3FC7-48E5-91B9-579652E77239}"/>
    <cellStyle name="Normal 10 4 2 8 2" xfId="15803" xr:uid="{3F2F3706-7CBC-4440-9B6E-830CE1E90AA7}"/>
    <cellStyle name="Normal 10 4 2 9" xfId="8860" xr:uid="{49377590-8D2A-4416-9A9A-C8F670C90CAD}"/>
    <cellStyle name="Normal 10 4 2 9 2" xfId="18562" xr:uid="{227BA186-3753-4FE4-A3C4-662000B94515}"/>
    <cellStyle name="Normal 10 4 3" xfId="2175" xr:uid="{00000000-0005-0000-0000-0000A7080000}"/>
    <cellStyle name="Normal 10 4 3 2" xfId="2176" xr:uid="{00000000-0005-0000-0000-0000A8080000}"/>
    <cellStyle name="Normal 10 4 3 2 2" xfId="7629" xr:uid="{D3095699-E06D-40B6-8CE6-97E58B83D5DB}"/>
    <cellStyle name="Normal 10 4 3 2 2 2" xfId="25878" xr:uid="{CE083FB1-1FED-41B7-9303-7E696DED559B}"/>
    <cellStyle name="Normal 10 4 3 2 2 3" xfId="26969" xr:uid="{D79D5D18-D0CA-4ADC-8C6F-9A8F9C3EB9AF}"/>
    <cellStyle name="Normal 10 4 3 2 2 4" xfId="17221" xr:uid="{FE7F9D32-6E17-4969-B5AA-BBD6FA932347}"/>
    <cellStyle name="Normal 10 4 3 2 3" xfId="10151" xr:uid="{A047D230-D605-422E-AF12-DA18B8309CEF}"/>
    <cellStyle name="Normal 10 4 3 2 3 2" xfId="29472" xr:uid="{BF735710-D31D-464E-BD9A-3B5CC7295592}"/>
    <cellStyle name="Normal 10 4 3 2 3 3" xfId="20004" xr:uid="{F29431E1-82A9-4008-8BE0-C7CABB30F07C}"/>
    <cellStyle name="Normal 10 4 3 2 4" xfId="13019" xr:uid="{847D6330-9A33-4173-AA89-BA608F557196}"/>
    <cellStyle name="Normal 10 4 3 2 4 2" xfId="22833" xr:uid="{1CF05442-FD7D-44AB-BA4D-A3E92EF8EC99}"/>
    <cellStyle name="Normal 10 4 3 2 5" xfId="26613" xr:uid="{7F3A9023-A7A3-4E80-B35D-FB19D048E843}"/>
    <cellStyle name="Normal 10 4 3 2 6" xfId="15201" xr:uid="{1015BB73-E56A-4226-B485-D4364BB6A3F8}"/>
    <cellStyle name="Normal 10 4 3 3" xfId="2177" xr:uid="{00000000-0005-0000-0000-0000A9080000}"/>
    <cellStyle name="Normal 10 4 3 3 2" xfId="10152" xr:uid="{6A481EB8-9AA6-4D0C-83AA-99722661ED86}"/>
    <cellStyle name="Normal 10 4 3 3 2 2" xfId="27751" xr:uid="{52C87A7E-AE65-4E79-A2D2-D0A763D26499}"/>
    <cellStyle name="Normal 10 4 3 3 2 3" xfId="16875" xr:uid="{6BFFAE4F-E34C-4844-B302-3038C6967393}"/>
    <cellStyle name="Normal 10 4 3 3 3" xfId="11571" xr:uid="{2AB4944E-C0D8-420D-B4A0-5B31B5330300}"/>
    <cellStyle name="Normal 10 4 3 3 3 2" xfId="19614" xr:uid="{374DFC57-F242-42F2-8DB9-2899A75D89E1}"/>
    <cellStyle name="Normal 10 4 3 3 4" xfId="12724" xr:uid="{41D109E3-531A-4572-B88E-0FCB580D9B4F}"/>
    <cellStyle name="Normal 10 4 3 3 4 2" xfId="22443" xr:uid="{C4DB0D7E-963E-4222-8303-223EE0D09A7E}"/>
    <cellStyle name="Normal 10 4 3 3 5" xfId="25314" xr:uid="{BD6386CA-D810-4733-B19B-FAB7504E4E9B}"/>
    <cellStyle name="Normal 10 4 3 3 6" xfId="14693" xr:uid="{EE6B440F-2943-475A-B9EC-889B02D1235C}"/>
    <cellStyle name="Normal 10 4 3 4" xfId="4734" xr:uid="{EE008BE3-42FD-41BE-9480-4E8A7A442184}"/>
    <cellStyle name="Normal 10 4 3 4 2" xfId="10150" xr:uid="{CCDD194C-F3D0-4A6D-B67B-D3344D3CBE28}"/>
    <cellStyle name="Normal 10 4 3 4 2 2" xfId="29623" xr:uid="{446AF23F-5149-483C-8149-ACBDD420DC77}"/>
    <cellStyle name="Normal 10 4 3 4 2 3" xfId="20701" xr:uid="{5C847272-8F52-4C67-941C-DFEEA265D48E}"/>
    <cellStyle name="Normal 10 4 3 4 3" xfId="13628" xr:uid="{E4C096D6-3B8D-4F5F-992E-FC2007731E47}"/>
    <cellStyle name="Normal 10 4 3 4 3 2" xfId="23530" xr:uid="{2BECD7A6-8A5A-4791-87BA-384EEFD34589}"/>
    <cellStyle name="Normal 10 4 3 4 4" xfId="26149" xr:uid="{25C797F8-801A-4770-A720-EAEF831BEC72}"/>
    <cellStyle name="Normal 10 4 3 4 5" xfId="17908" xr:uid="{703E14AA-CB63-4100-A30C-A6864EA6909E}"/>
    <cellStyle name="Normal 10 4 3 5" xfId="5989" xr:uid="{7AADCE4B-744F-4C30-A716-F7C6433FDF01}"/>
    <cellStyle name="Normal 10 4 3 5 2" xfId="28048" xr:uid="{40632CF9-2F8C-40D4-8955-5AC62E69B921}"/>
    <cellStyle name="Normal 10 4 3 5 3" xfId="15805" xr:uid="{FC399935-7A3A-41B9-9379-6B53CF459D78}"/>
    <cellStyle name="Normal 10 4 3 6" xfId="8762" xr:uid="{46B76682-5B83-44F4-903B-A078F81F197D}"/>
    <cellStyle name="Normal 10 4 3 6 2" xfId="18564" xr:uid="{E4025ACD-D6F5-48C4-9AE4-9E77D1A9C3C3}"/>
    <cellStyle name="Normal 10 4 3 7" xfId="11969" xr:uid="{2DCE8749-2A34-47C6-9AD8-1A25EFC48752}"/>
    <cellStyle name="Normal 10 4 3 7 2" xfId="21358" xr:uid="{32FDF961-BF3B-429F-8D00-634130E8AF14}"/>
    <cellStyle name="Normal 10 4 3 8" xfId="25017" xr:uid="{C4EADE41-A88E-4E1A-B551-6328AA6F2525}"/>
    <cellStyle name="Normal 10 4 3 9" xfId="14265" xr:uid="{3D0362EF-C66F-4F23-ADF1-56C7BA00292E}"/>
    <cellStyle name="Normal 10 4 4" xfId="2178" xr:uid="{00000000-0005-0000-0000-0000AA080000}"/>
    <cellStyle name="Normal 10 4 4 2" xfId="5033" xr:uid="{AA0976E5-A602-4E1A-9377-564082D5CA26}"/>
    <cellStyle name="Normal 10 4 4 2 2" xfId="7630" xr:uid="{4BD84565-B15F-4BC7-B8D7-399B41C33087}"/>
    <cellStyle name="Normal 10 4 4 2 2 2" xfId="29816" xr:uid="{2A7EB8AA-EB4A-496F-BBA1-8C1C4D602E5F}"/>
    <cellStyle name="Normal 10 4 4 2 2 3" xfId="21000" xr:uid="{328B83D3-2CAD-4C79-B0DA-BA21C530AA8F}"/>
    <cellStyle name="Normal 10 4 4 2 3" xfId="10153" xr:uid="{7123C256-74B7-41F3-ADC2-8D3BE54C48DD}"/>
    <cellStyle name="Normal 10 4 4 2 3 2" xfId="23829" xr:uid="{8C71AE3D-6221-47FB-9AE2-D69AB4042C55}"/>
    <cellStyle name="Normal 10 4 4 2 4" xfId="25994" xr:uid="{ADFE853A-FB6D-42B4-972D-D20CABDC4798}"/>
    <cellStyle name="Normal 10 4 4 2 5" xfId="18207" xr:uid="{490B55B3-CEED-4F66-ACFF-F4D4EA31AEFE}"/>
    <cellStyle name="Normal 10 4 4 3" xfId="6530" xr:uid="{2CF205A7-368A-4396-BB88-3C9991D9A642}"/>
    <cellStyle name="Normal 10 4 4 3 2" xfId="27534" xr:uid="{BC303F2F-43E8-476F-89B4-78CFE600F553}"/>
    <cellStyle name="Normal 10 4 4 3 3" xfId="15806" xr:uid="{135253CF-14AE-400D-8270-42D5B0462E3A}"/>
    <cellStyle name="Normal 10 4 4 4" xfId="9326" xr:uid="{E81D1DA0-F1DF-4DCB-889C-9BB7279C7C33}"/>
    <cellStyle name="Normal 10 4 4 4 2" xfId="18565" xr:uid="{2F06B916-DEF9-49FA-88A9-7C3261C2B93B}"/>
    <cellStyle name="Normal 10 4 4 5" xfId="11970" xr:uid="{D980CB09-FBBF-414A-81BA-5B3A5BD81546}"/>
    <cellStyle name="Normal 10 4 4 5 2" xfId="21359" xr:uid="{43E7AFC8-96B4-4B4C-9828-632B5C9E5F56}"/>
    <cellStyle name="Normal 10 4 4 6" xfId="24082" xr:uid="{AE4031C4-DBC7-40FE-B7E6-D660AE033484}"/>
    <cellStyle name="Normal 10 4 4 7" xfId="15202" xr:uid="{18AC6BF4-2227-4BD0-809A-19ED9F7F8C46}"/>
    <cellStyle name="Normal 10 4 5" xfId="2179" xr:uid="{00000000-0005-0000-0000-0000AB080000}"/>
    <cellStyle name="Normal 10 4 5 2" xfId="5829" xr:uid="{8ACE0679-6215-4527-BEB7-E303109A5A0D}"/>
    <cellStyle name="Normal 10 4 5 2 2" xfId="7631" xr:uid="{801246D2-ACC5-494C-B638-DBB090746B97}"/>
    <cellStyle name="Normal 10 4 5 2 3" xfId="10154" xr:uid="{067802FB-1583-4215-9C3D-96B31226E96E}"/>
    <cellStyle name="Normal 10 4 5 2 4" xfId="17033" xr:uid="{9C9E3663-9016-4EE8-9D4C-FFB7E307C3D1}"/>
    <cellStyle name="Normal 10 4 5 3" xfId="6918" xr:uid="{B3904A6D-6DF3-4E3E-A0EA-6B590A54CDF4}"/>
    <cellStyle name="Normal 10 4 5 3 2" xfId="28651" xr:uid="{8F5265B1-803E-4B02-BFBE-40DE3850339B}"/>
    <cellStyle name="Normal 10 4 5 3 3" xfId="19790" xr:uid="{C8D530F6-9777-4C22-8AA1-B120F824CB11}"/>
    <cellStyle name="Normal 10 4 5 4" xfId="9714" xr:uid="{897D4612-1327-4213-BBF3-3E21863C0F6A}"/>
    <cellStyle name="Normal 10 4 5 4 2" xfId="22619" xr:uid="{B274EDD7-C645-4A4D-9B4B-A6FF158F5BAE}"/>
    <cellStyle name="Normal 10 4 5 5" xfId="25062" xr:uid="{9F7A64B9-B604-4891-9C06-B3CFDE3141FB}"/>
    <cellStyle name="Normal 10 4 5 6" xfId="14933" xr:uid="{3663A914-C21C-43FA-A9A5-73EA7F5B869B}"/>
    <cellStyle name="Normal 10 4 6" xfId="2180" xr:uid="{00000000-0005-0000-0000-0000AC080000}"/>
    <cellStyle name="Normal 10 4 6 2" xfId="7632" xr:uid="{BBF73EF3-5D5E-4589-BF68-8362CC16777A}"/>
    <cellStyle name="Normal 10 4 6 2 2" xfId="28761" xr:uid="{9FC36CCD-8D72-410E-8FEA-265B9ADB3383}"/>
    <cellStyle name="Normal 10 4 6 2 3" xfId="16628" xr:uid="{D885294F-B80E-4947-8B92-E88531B1CD2D}"/>
    <cellStyle name="Normal 10 4 6 3" xfId="10155" xr:uid="{43B5FF2B-19E8-40DA-AAA9-BC198B63F008}"/>
    <cellStyle name="Normal 10 4 6 3 2" xfId="19365" xr:uid="{1903E407-2DF2-4A93-B155-859BB1C710A3}"/>
    <cellStyle name="Normal 10 4 6 4" xfId="12477" xr:uid="{009A8BDF-253E-4F6F-BAE7-3557869D9CA6}"/>
    <cellStyle name="Normal 10 4 6 4 2" xfId="22194" xr:uid="{79BC5DEA-8154-414E-8C87-DAD2905CAB09}"/>
    <cellStyle name="Normal 10 4 6 5" xfId="25850" xr:uid="{02F04AE9-A26E-4380-A659-11D6A7094F26}"/>
    <cellStyle name="Normal 10 4 6 6" xfId="14412" xr:uid="{13A0068B-605D-46E1-ABC6-6E714073B362}"/>
    <cellStyle name="Normal 10 4 7" xfId="2181" xr:uid="{00000000-0005-0000-0000-0000AD080000}"/>
    <cellStyle name="Normal 10 4 7 2" xfId="7633" xr:uid="{11B1A112-2506-42AD-A933-58E26BE552EB}"/>
    <cellStyle name="Normal 10 4 7 2 2" xfId="19145" xr:uid="{76B79FBD-D0E3-4BCF-8614-960966B12D9C}"/>
    <cellStyle name="Normal 10 4 7 3" xfId="10156" xr:uid="{72275AEF-CEDC-466F-A97A-8FADC329471D}"/>
    <cellStyle name="Normal 10 4 7 3 2" xfId="21950" xr:uid="{890FA2F1-3633-4E11-93CC-5DB5153D459B}"/>
    <cellStyle name="Normal 10 4 7 4" xfId="25064" xr:uid="{AD1449BD-888E-4B8B-9003-8A6FD77BDE77}"/>
    <cellStyle name="Normal 10 4 7 5" xfId="16394" xr:uid="{8440EA0B-11F5-4F4C-BD78-EF83FFAFABFC}"/>
    <cellStyle name="Normal 10 4 8" xfId="4497" xr:uid="{FEF42FC9-38A5-4441-8EFD-A74F3FB58ACC}"/>
    <cellStyle name="Normal 10 4 8 2" xfId="9837" xr:uid="{01FB1B35-73B5-40E0-A232-E995E44CB247}"/>
    <cellStyle name="Normal 10 4 8 2 2" xfId="20520" xr:uid="{E6158C30-9EB9-4C2F-9DC0-C4E017933310}"/>
    <cellStyle name="Normal 10 4 8 3" xfId="13494" xr:uid="{D410D2AA-CD8B-4EFF-A3B1-2A7D17F3D351}"/>
    <cellStyle name="Normal 10 4 8 3 2" xfId="23349" xr:uid="{7BA79B95-32C2-45D6-AC9B-F602739B1379}"/>
    <cellStyle name="Normal 10 4 8 4" xfId="17727" xr:uid="{60FE0FE4-1F7C-4D7F-AB62-2D37AB3E680A}"/>
    <cellStyle name="Normal 10 4 9" xfId="6082" xr:uid="{94A3A5D5-7F29-4804-AE3B-09717C264754}"/>
    <cellStyle name="Normal 10 4 9 2" xfId="15802" xr:uid="{64B3CC9F-1A0D-4DDF-BC1C-01B3E0BDD058}"/>
    <cellStyle name="Normal 10 5" xfId="439" xr:uid="{00000000-0005-0000-0000-0000B7010000}"/>
    <cellStyle name="Normal 10 5 10" xfId="11971" xr:uid="{04090813-A682-4A5F-89D1-65549AA60339}"/>
    <cellStyle name="Normal 10 5 10 2" xfId="21360" xr:uid="{8D61DE82-8F2B-44C4-A8E0-F6AF2DC0E977}"/>
    <cellStyle name="Normal 10 5 11" xfId="24129" xr:uid="{006E1C45-071F-4A98-BAC4-349D893F3C64}"/>
    <cellStyle name="Normal 10 5 12" xfId="14108" xr:uid="{66F0CC16-DBCB-40A7-870B-E2EB74EE7453}"/>
    <cellStyle name="Normal 10 5 2" xfId="440" xr:uid="{00000000-0005-0000-0000-0000B8010000}"/>
    <cellStyle name="Normal 10 5 2 2" xfId="2182" xr:uid="{00000000-0005-0000-0000-0000AE080000}"/>
    <cellStyle name="Normal 10 5 2 2 2" xfId="5596" xr:uid="{E1D076D6-AB8D-4501-AD37-32FA9389ECCD}"/>
    <cellStyle name="Normal 10 5 2 2 2 2" xfId="7634" xr:uid="{4792FB11-8E7A-4873-9210-FC3907CC1EBB}"/>
    <cellStyle name="Normal 10 5 2 2 2 3" xfId="10157" xr:uid="{E738500A-9DFE-4BA0-9234-DF2A0515FFBB}"/>
    <cellStyle name="Normal 10 5 2 2 2 4" xfId="15809" xr:uid="{C43EAF76-EBAA-4A5E-BA82-CFD0C9BD688C}"/>
    <cellStyle name="Normal 10 5 2 2 3" xfId="6533" xr:uid="{99ABE0AF-5ED5-4E25-AE6B-BB9E1BBB0F9C}"/>
    <cellStyle name="Normal 10 5 2 2 3 2" xfId="28334" xr:uid="{88CA51AC-DDA0-42EC-B28D-E17474A207F8}"/>
    <cellStyle name="Normal 10 5 2 2 3 3" xfId="28908" xr:uid="{61615A56-D0A4-4FFC-BE48-AB45878CF5A1}"/>
    <cellStyle name="Normal 10 5 2 2 3 4" xfId="18568" xr:uid="{DA3E5B8F-963F-4C17-AA3F-B42D856CBD6D}"/>
    <cellStyle name="Normal 10 5 2 2 4" xfId="9329" xr:uid="{C6C6FF4D-0C49-4F56-9563-D02DF4AB06A0}"/>
    <cellStyle name="Normal 10 5 2 2 4 2" xfId="29966" xr:uid="{C1371342-9141-4B7C-BFDE-AA27C6D331E0}"/>
    <cellStyle name="Normal 10 5 2 2 4 3" xfId="21362" xr:uid="{818A02EF-9360-467E-B4FC-A10A03A037AE}"/>
    <cellStyle name="Normal 10 5 2 2 5" xfId="25632" xr:uid="{115EFB7A-E2D0-4F96-83AB-D316FBB12AC7}"/>
    <cellStyle name="Normal 10 5 2 2 6" xfId="15203" xr:uid="{EC3D9BAC-08AD-4F48-AC0B-D0DA1B94E69B}"/>
    <cellStyle name="Normal 10 5 2 3" xfId="2183" xr:uid="{00000000-0005-0000-0000-0000AF080000}"/>
    <cellStyle name="Normal 10 5 2 3 2" xfId="7635" xr:uid="{EB3A771B-C83B-42FC-8708-09EDF1A5874D}"/>
    <cellStyle name="Normal 10 5 2 3 2 2" xfId="28187" xr:uid="{F2C55624-7B66-4B7A-A3FB-9558AB10288C}"/>
    <cellStyle name="Normal 10 5 2 3 2 3" xfId="16876" xr:uid="{B2979D04-9D9C-4A49-8B8E-78DDBDB3B0A8}"/>
    <cellStyle name="Normal 10 5 2 3 3" xfId="10158" xr:uid="{5CE098D5-5C01-4179-A6B2-69A9F79DD73B}"/>
    <cellStyle name="Normal 10 5 2 3 3 2" xfId="19615" xr:uid="{A95EF5A5-F827-4104-B1FF-4B0135A6DFF6}"/>
    <cellStyle name="Normal 10 5 2 3 4" xfId="12725" xr:uid="{9D758E51-006E-47CC-AD7C-ABB19D983E07}"/>
    <cellStyle name="Normal 10 5 2 3 4 2" xfId="22444" xr:uid="{BFA39E67-28C9-4673-823A-A72AB0A0E8AA}"/>
    <cellStyle name="Normal 10 5 2 3 5" xfId="24617" xr:uid="{A492086E-065A-42DA-B7B7-DC01C4F16944}"/>
    <cellStyle name="Normal 10 5 2 3 6" xfId="14695" xr:uid="{69D45685-4061-4D05-9BAE-CDB31DD0E9E9}"/>
    <cellStyle name="Normal 10 5 2 4" xfId="4735" xr:uid="{D6E7269E-2E29-4CD9-8DE4-9A97CFB2B590}"/>
    <cellStyle name="Normal 10 5 2 4 2" xfId="7035" xr:uid="{185E851C-9D12-41F1-B999-7F0CF1CDB0BA}"/>
    <cellStyle name="Normal 10 5 2 4 2 2" xfId="29624" xr:uid="{37A619F0-D6A1-42F4-B0B8-8A2E89F09F88}"/>
    <cellStyle name="Normal 10 5 2 4 2 3" xfId="20702" xr:uid="{E9127D8B-7F78-4874-9231-83E89D166D81}"/>
    <cellStyle name="Normal 10 5 2 4 3" xfId="9840" xr:uid="{6067827B-C6DB-4999-BBA5-45BCE68DE0A2}"/>
    <cellStyle name="Normal 10 5 2 4 3 2" xfId="23531" xr:uid="{9F87368B-077F-4FEE-8F74-A5D91FD6DEE2}"/>
    <cellStyle name="Normal 10 5 2 4 4" xfId="25452" xr:uid="{02B3931A-38DA-4FD2-BCD2-77248673F9A8}"/>
    <cellStyle name="Normal 10 5 2 4 5" xfId="17909" xr:uid="{359CCE0D-2CCC-428A-BE43-CCCBD1175404}"/>
    <cellStyle name="Normal 10 5 2 5" xfId="6085" xr:uid="{0091BFAA-9D8B-4655-A32E-0A0729576A28}"/>
    <cellStyle name="Normal 10 5 2 5 2" xfId="28061" xr:uid="{E3B14B46-3236-4D6E-B7F9-3FD0FB041523}"/>
    <cellStyle name="Normal 10 5 2 5 3" xfId="15808" xr:uid="{0F3EB9CE-EF83-464E-AC9A-0AE80E70102C}"/>
    <cellStyle name="Normal 10 5 2 6" xfId="8862" xr:uid="{17DB1E59-79A9-494D-AB52-17BCE8D82AE7}"/>
    <cellStyle name="Normal 10 5 2 6 2" xfId="18567" xr:uid="{C0C83421-DAB5-442C-A39D-0E142D1491FE}"/>
    <cellStyle name="Normal 10 5 2 7" xfId="11972" xr:uid="{E9626BDA-9D6F-4006-9B5D-A01D234547C2}"/>
    <cellStyle name="Normal 10 5 2 7 2" xfId="21361" xr:uid="{6A3BDCB9-3C76-4D05-B6FE-19C228F1BBF3}"/>
    <cellStyle name="Normal 10 5 2 8" xfId="26000" xr:uid="{7B8C08B5-350E-4D04-AE1B-44A4D9ED8C37}"/>
    <cellStyle name="Normal 10 5 2 9" xfId="14266" xr:uid="{857C29FA-E23E-4F48-8E6E-5620CB13962A}"/>
    <cellStyle name="Normal 10 5 3" xfId="2184" xr:uid="{00000000-0005-0000-0000-0000B0080000}"/>
    <cellStyle name="Normal 10 5 3 2" xfId="5034" xr:uid="{63E87119-A400-4CF2-91F8-BE93FBAC645C}"/>
    <cellStyle name="Normal 10 5 3 2 2" xfId="7636" xr:uid="{B1DC8237-C7B9-4F1E-B815-6103B92EFB1E}"/>
    <cellStyle name="Normal 10 5 3 2 2 2" xfId="29817" xr:uid="{084164BC-9E6F-495F-8CC8-DACF5D7C9B1F}"/>
    <cellStyle name="Normal 10 5 3 2 2 3" xfId="21001" xr:uid="{CA5D6A3A-C2DA-4F07-B214-D444BC527911}"/>
    <cellStyle name="Normal 10 5 3 2 3" xfId="10159" xr:uid="{511D045D-8267-46EC-82F5-6D761446337E}"/>
    <cellStyle name="Normal 10 5 3 2 3 2" xfId="23830" xr:uid="{94A12432-551E-40D7-A6FC-9291591AF36B}"/>
    <cellStyle name="Normal 10 5 3 2 4" xfId="24908" xr:uid="{59498F3E-C8E3-4CDB-A85B-7D1F2773C5A3}"/>
    <cellStyle name="Normal 10 5 3 2 5" xfId="18208" xr:uid="{52A01836-CD19-4E88-85A6-B88B3EDC1897}"/>
    <cellStyle name="Normal 10 5 3 3" xfId="6532" xr:uid="{DBB3F0E4-2033-434C-B12A-58FF3D7C113A}"/>
    <cellStyle name="Normal 10 5 3 3 2" xfId="26837" xr:uid="{0FF08C02-6573-4DDF-8DF7-2FC91258159C}"/>
    <cellStyle name="Normal 10 5 3 3 3" xfId="27931" xr:uid="{C5FD302E-3A1F-4B19-923C-CC67173E6F80}"/>
    <cellStyle name="Normal 10 5 3 3 4" xfId="15810" xr:uid="{E8481B57-33CE-485D-86FF-0C5C84B39B4A}"/>
    <cellStyle name="Normal 10 5 3 4" xfId="9328" xr:uid="{01FC6A55-0936-4D19-82F0-3207924E6EB3}"/>
    <cellStyle name="Normal 10 5 3 4 2" xfId="24860" xr:uid="{4B8D16A9-F9B8-4CFF-A739-71E1B6A24B12}"/>
    <cellStyle name="Normal 10 5 3 4 3" xfId="26885" xr:uid="{9DFE50A5-698C-46D3-976F-EE7B9D80C009}"/>
    <cellStyle name="Normal 10 5 3 4 4" xfId="18569" xr:uid="{C90431D6-449A-4958-ACB5-A2EC7EF56B34}"/>
    <cellStyle name="Normal 10 5 3 5" xfId="11973" xr:uid="{5C5B7AFF-5AE0-4351-827B-228804C5831D}"/>
    <cellStyle name="Normal 10 5 3 5 2" xfId="29967" xr:uid="{62D60AC9-1F69-4F4C-B58F-8CADCAF796CF}"/>
    <cellStyle name="Normal 10 5 3 5 3" xfId="21363" xr:uid="{61D4720E-C1E2-4D87-963E-7C051BCDC158}"/>
    <cellStyle name="Normal 10 5 3 6" xfId="24315" xr:uid="{1BA2CDB2-D672-44B8-8F10-8EE12D99B9CC}"/>
    <cellStyle name="Normal 10 5 3 7" xfId="15204" xr:uid="{3EACBE5D-EAE7-45DB-93DF-0B1228C781C4}"/>
    <cellStyle name="Normal 10 5 4" xfId="2185" xr:uid="{00000000-0005-0000-0000-0000B1080000}"/>
    <cellStyle name="Normal 10 5 4 2" xfId="5815" xr:uid="{237E8801-A5D5-45A5-AE38-AAD3A2F24E5B}"/>
    <cellStyle name="Normal 10 5 4 2 2" xfId="7637" xr:uid="{2EDCC071-58E9-4852-9085-E75FE4D92E00}"/>
    <cellStyle name="Normal 10 5 4 2 3" xfId="10160" xr:uid="{5E70333C-D2A8-477C-BE7D-7FCD82E00146}"/>
    <cellStyle name="Normal 10 5 4 2 4" xfId="15811" xr:uid="{A8EC33E8-BD00-432F-B7A5-1E30915CE083}"/>
    <cellStyle name="Normal 10 5 4 3" xfId="6901" xr:uid="{7788D980-B7DB-4C8F-8FDD-7975729FA3CE}"/>
    <cellStyle name="Normal 10 5 4 3 2" xfId="27977" xr:uid="{41620283-DF83-47F9-A8AB-76E3424E88B8}"/>
    <cellStyle name="Normal 10 5 4 3 3" xfId="18570" xr:uid="{5AB67CAC-0A24-49B2-B6B7-D2B3D68915E7}"/>
    <cellStyle name="Normal 10 5 4 4" xfId="9697" xr:uid="{A1BE30C9-0729-4DEC-9805-8F4EB29C91B3}"/>
    <cellStyle name="Normal 10 5 4 4 2" xfId="21364" xr:uid="{A56D6616-50FF-4C3F-833D-11ED84A1B9D9}"/>
    <cellStyle name="Normal 10 5 4 5" xfId="26120" xr:uid="{0931D28E-BB5F-4C35-83E3-56839FA84B16}"/>
    <cellStyle name="Normal 10 5 4 6" xfId="14934" xr:uid="{9225B220-60C6-4CC7-937D-5176C79D61E2}"/>
    <cellStyle name="Normal 10 5 5" xfId="2186" xr:uid="{00000000-0005-0000-0000-0000B2080000}"/>
    <cellStyle name="Normal 10 5 5 2" xfId="7638" xr:uid="{0172D8E0-1FC4-49B9-9B2A-060BD773ADB2}"/>
    <cellStyle name="Normal 10 5 5 2 2" xfId="28097" xr:uid="{FFFB3DBF-55D1-43B6-8614-8DA691F770A8}"/>
    <cellStyle name="Normal 10 5 5 2 3" xfId="16688" xr:uid="{FE35007E-95BA-4EA9-9A9F-6FD5AD5686AF}"/>
    <cellStyle name="Normal 10 5 5 3" xfId="10161" xr:uid="{B52F6767-17D5-468B-8A80-D64619E420BE}"/>
    <cellStyle name="Normal 10 5 5 3 2" xfId="19425" xr:uid="{84290E27-4F49-4C58-ABBD-5BF2B0895D52}"/>
    <cellStyle name="Normal 10 5 5 4" xfId="12537" xr:uid="{97DFB529-B528-4842-88E8-1A80C2B0FDCA}"/>
    <cellStyle name="Normal 10 5 5 4 2" xfId="22254" xr:uid="{0E507884-C24B-4D0B-AE14-4D743B8F67E7}"/>
    <cellStyle name="Normal 10 5 5 5" xfId="24091" xr:uid="{5A94D29C-541F-429D-B8B5-2A1710A8911F}"/>
    <cellStyle name="Normal 10 5 5 6" xfId="14472" xr:uid="{916D8E36-A1A0-44D0-BC58-5C3CC3CBC90C}"/>
    <cellStyle name="Normal 10 5 6" xfId="2187" xr:uid="{00000000-0005-0000-0000-0000B3080000}"/>
    <cellStyle name="Normal 10 5 6 2" xfId="7639" xr:uid="{3DAFFFB1-A587-4FDF-BC82-6F3C0339D390}"/>
    <cellStyle name="Normal 10 5 6 2 2" xfId="29338" xr:uid="{AB86C13C-E152-4ECE-B298-3D719427BA63}"/>
    <cellStyle name="Normal 10 5 6 2 3" xfId="19239" xr:uid="{E49954A0-B8F7-40CE-87C9-D696363261A6}"/>
    <cellStyle name="Normal 10 5 6 3" xfId="10162" xr:uid="{78CAEF7E-C48A-4052-841D-106230C7285F}"/>
    <cellStyle name="Normal 10 5 6 3 2" xfId="22044" xr:uid="{E8367C08-593B-4F10-972D-5285621EB479}"/>
    <cellStyle name="Normal 10 5 6 4" xfId="24555" xr:uid="{691805F2-947F-4D3A-8E1F-CE43B6E8535F}"/>
    <cellStyle name="Normal 10 5 6 5" xfId="16488" xr:uid="{02D68C53-EC38-4D31-800D-1F25759C43CC}"/>
    <cellStyle name="Normal 10 5 7" xfId="4498" xr:uid="{DD5377BE-A1C0-4B25-9485-2A772BA3E198}"/>
    <cellStyle name="Normal 10 5 7 2" xfId="9839" xr:uid="{D56BA3C9-2192-47D0-885E-1EBA26EFB2BD}"/>
    <cellStyle name="Normal 10 5 7 2 2" xfId="20521" xr:uid="{9CEE0FBA-F0A7-4930-8D51-42419926BA3C}"/>
    <cellStyle name="Normal 10 5 7 3" xfId="13495" xr:uid="{F14BD8E3-359A-4147-B051-4E2DA5B007ED}"/>
    <cellStyle name="Normal 10 5 7 3 2" xfId="23350" xr:uid="{B9B45884-801E-4728-A7EC-651008063590}"/>
    <cellStyle name="Normal 10 5 7 4" xfId="28091" xr:uid="{A956E0E4-B46F-4C1F-8548-35C9BDFF3FFB}"/>
    <cellStyle name="Normal 10 5 7 5" xfId="17728" xr:uid="{D6018651-8F2D-4DB5-8CC7-6E56B9C8275E}"/>
    <cellStyle name="Normal 10 5 8" xfId="6084" xr:uid="{86E4D752-13FB-4DF3-BC20-1C3E21B09D23}"/>
    <cellStyle name="Normal 10 5 8 2" xfId="15807" xr:uid="{F3734304-4E4D-4B33-969D-0FABDCCB2F04}"/>
    <cellStyle name="Normal 10 5 9" xfId="8861" xr:uid="{9578F562-1D87-49FB-B13D-680A168D2063}"/>
    <cellStyle name="Normal 10 5 9 2" xfId="18566" xr:uid="{5E11BAA0-3DB3-4AA5-A5AD-B4D09B966986}"/>
    <cellStyle name="Normal 10 6" xfId="441" xr:uid="{00000000-0005-0000-0000-0000B9010000}"/>
    <cellStyle name="Normal 10 6 10" xfId="11974" xr:uid="{9A10D0A4-9B8C-4204-AA0C-9C092AB2FDF1}"/>
    <cellStyle name="Normal 10 6 10 2" xfId="21365" xr:uid="{D210FD13-4569-4C70-B795-CE7B85D7CB0C}"/>
    <cellStyle name="Normal 10 6 11" xfId="24116" xr:uid="{3BAAA747-6B1F-4FF9-8531-7A2F30EDBB09}"/>
    <cellStyle name="Normal 10 6 12" xfId="14109" xr:uid="{F7DA2F54-4317-4321-AD98-871AF451E00F}"/>
    <cellStyle name="Normal 10 6 2" xfId="442" xr:uid="{00000000-0005-0000-0000-0000BA010000}"/>
    <cellStyle name="Normal 10 6 2 2" xfId="2188" xr:uid="{00000000-0005-0000-0000-0000B4080000}"/>
    <cellStyle name="Normal 10 6 2 2 2" xfId="5597" xr:uid="{A109BC8A-4763-4801-A11E-E6AEAC535FDF}"/>
    <cellStyle name="Normal 10 6 2 2 2 2" xfId="7640" xr:uid="{377AFE17-1D73-44EF-829E-DA5B7FAFA66B}"/>
    <cellStyle name="Normal 10 6 2 2 2 3" xfId="10163" xr:uid="{641028DA-D6F7-436F-9E96-F6E7B47528E5}"/>
    <cellStyle name="Normal 10 6 2 2 2 4" xfId="15814" xr:uid="{61759392-4868-438C-B5EB-B10B6867639C}"/>
    <cellStyle name="Normal 10 6 2 2 3" xfId="6535" xr:uid="{2C082B86-6F0D-4AD8-BFE7-B446E768B303}"/>
    <cellStyle name="Normal 10 6 2 2 3 2" xfId="28336" xr:uid="{ADA7C13A-0342-43D5-815F-A8B5E0A1ECFD}"/>
    <cellStyle name="Normal 10 6 2 2 3 3" xfId="27551" xr:uid="{A649301C-EAA1-4825-BCED-2E1272461C42}"/>
    <cellStyle name="Normal 10 6 2 2 3 4" xfId="18573" xr:uid="{9624D9D1-0BAB-4E32-A608-BA17DF02DF44}"/>
    <cellStyle name="Normal 10 6 2 2 4" xfId="9331" xr:uid="{2133672F-97FB-41D7-9431-F32C2002F499}"/>
    <cellStyle name="Normal 10 6 2 2 4 2" xfId="29968" xr:uid="{8B83F1F2-901B-46A0-A9C3-E0A4E5E7483D}"/>
    <cellStyle name="Normal 10 6 2 2 4 3" xfId="21367" xr:uid="{604F28EB-01EA-4B05-8BBB-E05148743BE4}"/>
    <cellStyle name="Normal 10 6 2 2 5" xfId="24823" xr:uid="{A2AD6463-6516-4F7C-BBB3-1D56482EF441}"/>
    <cellStyle name="Normal 10 6 2 2 6" xfId="15205" xr:uid="{C736819F-026A-4581-A0F2-E2B3A23FA4A7}"/>
    <cellStyle name="Normal 10 6 2 3" xfId="2189" xr:uid="{00000000-0005-0000-0000-0000B5080000}"/>
    <cellStyle name="Normal 10 6 2 3 2" xfId="7641" xr:uid="{139F5276-F30F-44F3-8175-59AFF983DB1C}"/>
    <cellStyle name="Normal 10 6 2 3 2 2" xfId="28636" xr:uid="{641985B8-BE43-4F3E-A9B7-55212E19236B}"/>
    <cellStyle name="Normal 10 6 2 3 2 3" xfId="16877" xr:uid="{A7B4BBB8-2837-462F-82B6-CD9933BB5ECD}"/>
    <cellStyle name="Normal 10 6 2 3 3" xfId="10164" xr:uid="{959FA570-C0A9-4DB7-A78F-8CBA3DBF9800}"/>
    <cellStyle name="Normal 10 6 2 3 3 2" xfId="19616" xr:uid="{37FFA347-6A2A-471E-9D9A-7B5BB24AFAEC}"/>
    <cellStyle name="Normal 10 6 2 3 4" xfId="12726" xr:uid="{DCDDDBCF-1670-445C-A64A-34E76AE1B06A}"/>
    <cellStyle name="Normal 10 6 2 3 4 2" xfId="22445" xr:uid="{D65681DB-DF65-4899-957C-862E37DC03E1}"/>
    <cellStyle name="Normal 10 6 2 3 5" xfId="26391" xr:uid="{DE22526D-1C6C-4C2C-9C8A-AE78C0AC451B}"/>
    <cellStyle name="Normal 10 6 2 3 6" xfId="14696" xr:uid="{325DFD37-2F61-49A0-A231-3B4D808E1DF6}"/>
    <cellStyle name="Normal 10 6 2 4" xfId="4736" xr:uid="{AD030130-4533-447D-A5D2-9F40CE2E95F7}"/>
    <cellStyle name="Normal 10 6 2 4 2" xfId="7036" xr:uid="{0B909E1A-AA17-4D65-B0E7-257F8D06B170}"/>
    <cellStyle name="Normal 10 6 2 4 2 2" xfId="29625" xr:uid="{AA428E5C-BCB7-49B0-BF5C-5A917A9505D3}"/>
    <cellStyle name="Normal 10 6 2 4 2 3" xfId="20703" xr:uid="{200CE7DD-6484-4142-81FB-229AA8F0B876}"/>
    <cellStyle name="Normal 10 6 2 4 3" xfId="9842" xr:uid="{A0456D20-55CB-4401-A016-CA0A4F753E0D}"/>
    <cellStyle name="Normal 10 6 2 4 3 2" xfId="23532" xr:uid="{A42E9991-95BF-41D4-AE48-65A125982A9F}"/>
    <cellStyle name="Normal 10 6 2 4 4" xfId="26197" xr:uid="{D282E996-B8B7-4D20-8EB7-5D461AC3D494}"/>
    <cellStyle name="Normal 10 6 2 4 5" xfId="17910" xr:uid="{3DE3ED21-BEB2-4D49-8CD2-37F1795F1504}"/>
    <cellStyle name="Normal 10 6 2 5" xfId="6087" xr:uid="{6826CF63-8767-48C8-941D-E165361E30D5}"/>
    <cellStyle name="Normal 10 6 2 5 2" xfId="27483" xr:uid="{BC176FED-F94E-4CA0-9CD8-C12BEEC304F6}"/>
    <cellStyle name="Normal 10 6 2 5 3" xfId="15813" xr:uid="{A303F611-0102-4B9A-9432-EA988051D900}"/>
    <cellStyle name="Normal 10 6 2 6" xfId="8864" xr:uid="{8D2DB992-8395-4A5F-B1CB-1F9A0CA40922}"/>
    <cellStyle name="Normal 10 6 2 6 2" xfId="18572" xr:uid="{70642E0D-FE97-4C03-A8F6-FDEFC6F5384B}"/>
    <cellStyle name="Normal 10 6 2 7" xfId="11975" xr:uid="{F1C581DA-66FE-4CB4-9988-CEB187DAE2FA}"/>
    <cellStyle name="Normal 10 6 2 7 2" xfId="21366" xr:uid="{92A77F63-DCF6-4097-B6CA-C1EF2115F776}"/>
    <cellStyle name="Normal 10 6 2 8" xfId="25323" xr:uid="{2BEC2E1F-8791-4B50-825F-F7A7AD96923F}"/>
    <cellStyle name="Normal 10 6 2 9" xfId="14267" xr:uid="{1BC70143-0FEC-4A28-A290-6E3564228250}"/>
    <cellStyle name="Normal 10 6 3" xfId="2190" xr:uid="{00000000-0005-0000-0000-0000B6080000}"/>
    <cellStyle name="Normal 10 6 3 2" xfId="5035" xr:uid="{C5664E47-767A-4A2D-AA27-E08CA3E8BF43}"/>
    <cellStyle name="Normal 10 6 3 2 2" xfId="7642" xr:uid="{6104CB0C-D6B5-410F-A618-1A3B47A1587E}"/>
    <cellStyle name="Normal 10 6 3 2 2 2" xfId="29818" xr:uid="{8760DD4E-3D5B-4A3B-A731-EE6426EC9A5F}"/>
    <cellStyle name="Normal 10 6 3 2 2 3" xfId="21002" xr:uid="{25AD12EA-F4DC-4418-9293-DDD83B7DDA2F}"/>
    <cellStyle name="Normal 10 6 3 2 3" xfId="10165" xr:uid="{B88AF4B3-C867-4FB1-A33D-1AB88AA0B9A2}"/>
    <cellStyle name="Normal 10 6 3 2 3 2" xfId="23831" xr:uid="{6F94A271-B562-4F6A-911E-9BFDF84234A4}"/>
    <cellStyle name="Normal 10 6 3 2 4" xfId="26014" xr:uid="{747D613D-ECEA-4C4D-8EC7-DE342018490E}"/>
    <cellStyle name="Normal 10 6 3 2 5" xfId="18209" xr:uid="{A5025298-7167-4F79-A0D4-827E80F16403}"/>
    <cellStyle name="Normal 10 6 3 3" xfId="6534" xr:uid="{622D149F-AEA8-48A2-89EB-F703A031FA09}"/>
    <cellStyle name="Normal 10 6 3 3 2" xfId="27657" xr:uid="{FC8D4980-5E74-47EF-81CD-50D156402964}"/>
    <cellStyle name="Normal 10 6 3 3 3" xfId="27339" xr:uid="{27C649EA-DD7D-4610-8BF2-C1FA44954A9F}"/>
    <cellStyle name="Normal 10 6 3 3 4" xfId="15815" xr:uid="{7B26331E-6AE9-41FD-ACBF-5BE84A844310}"/>
    <cellStyle name="Normal 10 6 3 4" xfId="9330" xr:uid="{021A07FE-6643-4F93-B0B9-A33F4BF90A10}"/>
    <cellStyle name="Normal 10 6 3 4 2" xfId="29137" xr:uid="{29B21297-809F-4CCF-9D9D-30370C1F5EAF}"/>
    <cellStyle name="Normal 10 6 3 4 3" xfId="28483" xr:uid="{E3EA2F32-35B7-4A71-A635-AEE328C96448}"/>
    <cellStyle name="Normal 10 6 3 4 4" xfId="18574" xr:uid="{0F7BB614-A908-4588-ACD4-07852CB6395F}"/>
    <cellStyle name="Normal 10 6 3 5" xfId="11976" xr:uid="{89795952-90ED-4980-9597-6EAFFEA10204}"/>
    <cellStyle name="Normal 10 6 3 5 2" xfId="29969" xr:uid="{AE9EAF97-D1F8-4C7A-AB6C-0D1909EEE4C9}"/>
    <cellStyle name="Normal 10 6 3 5 3" xfId="21368" xr:uid="{A9EA6CA6-1D3B-4782-A1FE-044030ED971D}"/>
    <cellStyle name="Normal 10 6 3 6" xfId="25030" xr:uid="{9E5E3DB9-9C73-44B2-B342-6D71905E5C0B}"/>
    <cellStyle name="Normal 10 6 3 7" xfId="15206" xr:uid="{9A366C5E-322D-480F-844D-D871CBB8FBC5}"/>
    <cellStyle name="Normal 10 6 4" xfId="2191" xr:uid="{00000000-0005-0000-0000-0000B7080000}"/>
    <cellStyle name="Normal 10 6 4 2" xfId="5798" xr:uid="{4AD10BDD-D128-4BF0-B4F8-0A9B81C83621}"/>
    <cellStyle name="Normal 10 6 4 2 2" xfId="7643" xr:uid="{058E0338-0D0B-42A1-8B73-2127764AC654}"/>
    <cellStyle name="Normal 10 6 4 2 3" xfId="10166" xr:uid="{3B7419E2-8C8F-4A31-A1DE-06A4F6C7F28F}"/>
    <cellStyle name="Normal 10 6 4 2 4" xfId="15816" xr:uid="{4DEE19F3-60C4-4C44-B67D-FACE0E97ADCB}"/>
    <cellStyle name="Normal 10 6 4 3" xfId="6883" xr:uid="{1C72C38E-AEBE-4E3C-B515-ADFC5D3B6D19}"/>
    <cellStyle name="Normal 10 6 4 3 2" xfId="27907" xr:uid="{64764EE1-6B6E-4A14-9BCC-00210926A3C1}"/>
    <cellStyle name="Normal 10 6 4 3 3" xfId="18575" xr:uid="{9979EA5F-5698-4A12-818E-067A2810D47A}"/>
    <cellStyle name="Normal 10 6 4 4" xfId="9679" xr:uid="{95E58A42-CFDE-4F9F-9BE3-3D234193B3D6}"/>
    <cellStyle name="Normal 10 6 4 4 2" xfId="21369" xr:uid="{021E7166-F3CA-4EAC-875A-33ED427B6BE5}"/>
    <cellStyle name="Normal 10 6 4 5" xfId="24932" xr:uid="{7C9DE0D0-204F-4DEE-B78C-C614A91988FA}"/>
    <cellStyle name="Normal 10 6 4 6" xfId="14935" xr:uid="{E55B766D-C3B4-4613-A5A6-53277392EC0D}"/>
    <cellStyle name="Normal 10 6 5" xfId="2192" xr:uid="{00000000-0005-0000-0000-0000B8080000}"/>
    <cellStyle name="Normal 10 6 5 2" xfId="7644" xr:uid="{8675444B-D83E-4686-B822-3C8684095C93}"/>
    <cellStyle name="Normal 10 6 5 2 2" xfId="27541" xr:uid="{6F319FA3-FB73-4174-B84B-1C95342B296C}"/>
    <cellStyle name="Normal 10 6 5 2 3" xfId="16751" xr:uid="{B976BBE1-9168-4E26-BEAE-64E57B4DDECF}"/>
    <cellStyle name="Normal 10 6 5 3" xfId="10167" xr:uid="{8BCE3270-D2C5-4AC9-BC32-F781098C8E3B}"/>
    <cellStyle name="Normal 10 6 5 3 2" xfId="19488" xr:uid="{47DD7B4C-4D23-4020-9AD4-6E18847643BB}"/>
    <cellStyle name="Normal 10 6 5 4" xfId="12600" xr:uid="{F7BECFB8-3DE5-48D6-B803-9DEFB4517BCB}"/>
    <cellStyle name="Normal 10 6 5 4 2" xfId="22317" xr:uid="{36E105B5-F24C-43DE-B250-A8357C062DE6}"/>
    <cellStyle name="Normal 10 6 5 5" xfId="24724" xr:uid="{27C44760-CECA-469C-8769-C643A56AB947}"/>
    <cellStyle name="Normal 10 6 5 6" xfId="14535" xr:uid="{C523EACA-EA3C-4C2A-92C7-5E04A79BDE92}"/>
    <cellStyle name="Normal 10 6 6" xfId="2193" xr:uid="{00000000-0005-0000-0000-0000B9080000}"/>
    <cellStyle name="Normal 10 6 6 2" xfId="7645" xr:uid="{D602EF2A-37F0-4346-959E-9DF1F3800772}"/>
    <cellStyle name="Normal 10 6 6 2 2" xfId="27670" xr:uid="{EFD5E953-4FBD-40F5-9C0C-4980B310E5A6}"/>
    <cellStyle name="Normal 10 6 6 2 3" xfId="19240" xr:uid="{1A08E232-9754-460A-A5D4-513677F1DD2B}"/>
    <cellStyle name="Normal 10 6 6 3" xfId="10168" xr:uid="{BD2CB2A1-37A4-4EAB-8FCF-A3127CBFD4FF}"/>
    <cellStyle name="Normal 10 6 6 3 2" xfId="22045" xr:uid="{BEF9DF7A-7CDC-44FB-B4EC-C22FFA50CFE7}"/>
    <cellStyle name="Normal 10 6 6 4" xfId="25954" xr:uid="{514E55DE-59FF-4F58-ACA2-22C70475B013}"/>
    <cellStyle name="Normal 10 6 6 5" xfId="16489" xr:uid="{FA21373F-8A77-4AF6-8FCF-BCD5EDDD09DC}"/>
    <cellStyle name="Normal 10 6 7" xfId="4499" xr:uid="{4EED7654-3DF0-40F8-A52B-C30FF4F0A059}"/>
    <cellStyle name="Normal 10 6 7 2" xfId="9841" xr:uid="{7A4F48F6-0ABF-49FE-8245-86C3BD4A1AC4}"/>
    <cellStyle name="Normal 10 6 7 2 2" xfId="20522" xr:uid="{A248453C-6571-461E-A3B9-EDF7DFA62F4F}"/>
    <cellStyle name="Normal 10 6 7 3" xfId="13496" xr:uid="{F8C9D500-817D-4EDD-87E2-F36095B193F1}"/>
    <cellStyle name="Normal 10 6 7 3 2" xfId="23351" xr:uid="{EA494C89-E2B1-4590-9324-479E87433E27}"/>
    <cellStyle name="Normal 10 6 7 4" xfId="27852" xr:uid="{EDB5EF09-244F-4BD9-97A4-20924957D04D}"/>
    <cellStyle name="Normal 10 6 7 5" xfId="17729" xr:uid="{4E9EFD9E-54CE-4B3A-8ECB-EA2BFCE4B787}"/>
    <cellStyle name="Normal 10 6 8" xfId="6086" xr:uid="{B50EFC3F-BA6E-4AC1-8F69-09129162D705}"/>
    <cellStyle name="Normal 10 6 8 2" xfId="15812" xr:uid="{FFED3B30-B08A-49DA-8271-FADB4884B6D9}"/>
    <cellStyle name="Normal 10 6 9" xfId="8863" xr:uid="{0FF679BA-8483-4443-8B66-CF8D37D1005B}"/>
    <cellStyle name="Normal 10 6 9 2" xfId="18571" xr:uid="{201F061D-8BE5-4A79-96FC-ECA1498364B0}"/>
    <cellStyle name="Normal 10 7" xfId="443" xr:uid="{00000000-0005-0000-0000-0000BB010000}"/>
    <cellStyle name="Normal 10 7 10" xfId="14110" xr:uid="{3AF2D007-7A7D-44AB-AA50-F513F5CB9EF1}"/>
    <cellStyle name="Normal 10 7 2" xfId="444" xr:uid="{00000000-0005-0000-0000-0000BC010000}"/>
    <cellStyle name="Normal 10 7 2 2" xfId="2194" xr:uid="{00000000-0005-0000-0000-0000BA080000}"/>
    <cellStyle name="Normal 10 7 2 2 2" xfId="5599" xr:uid="{47965972-F449-423D-B70A-EAEA625D93E9}"/>
    <cellStyle name="Normal 10 7 2 2 2 2" xfId="7646" xr:uid="{B34F7049-8815-4407-94C2-C48AEE7F7857}"/>
    <cellStyle name="Normal 10 7 2 2 2 3" xfId="10169" xr:uid="{4BDFDA4F-378E-4E8E-8BAF-592ED80564E2}"/>
    <cellStyle name="Normal 10 7 2 2 2 4" xfId="17034" xr:uid="{189E2C9B-371B-4354-A293-177D56837FBE}"/>
    <cellStyle name="Normal 10 7 2 2 3" xfId="6537" xr:uid="{729CC5EC-3F72-45E8-A157-C3DA06AD8D9F}"/>
    <cellStyle name="Normal 10 7 2 2 3 2" xfId="29098" xr:uid="{81F7ED59-4FB0-420B-B081-400235689CDA}"/>
    <cellStyle name="Normal 10 7 2 2 3 3" xfId="19791" xr:uid="{B3BC96B8-5E08-4E1E-90CD-EF0E0504A07F}"/>
    <cellStyle name="Normal 10 7 2 2 4" xfId="9333" xr:uid="{B7C8B0E6-1FEB-4EBC-9D54-4BC8557E9F81}"/>
    <cellStyle name="Normal 10 7 2 2 4 2" xfId="22620" xr:uid="{841A9D61-49DB-4348-9F91-4CE865FC6360}"/>
    <cellStyle name="Normal 10 7 2 2 5" xfId="26042" xr:uid="{0008F1A1-880B-4212-9A1C-DCDBCD208CE4}"/>
    <cellStyle name="Normal 10 7 2 2 6" xfId="14936" xr:uid="{E0ED8C36-A2E5-49F7-B105-9999127436F0}"/>
    <cellStyle name="Normal 10 7 2 3" xfId="5398" xr:uid="{84881D40-C094-44BF-9EC7-92B2B8F5A0A2}"/>
    <cellStyle name="Normal 10 7 2 3 2" xfId="7038" xr:uid="{6F4703CE-6162-451F-951C-0B49CB613656}"/>
    <cellStyle name="Normal 10 7 2 3 3" xfId="9844" xr:uid="{EBC8619A-3BBD-425C-B589-7EE5D15CAAF8}"/>
    <cellStyle name="Normal 10 7 2 3 4" xfId="15818" xr:uid="{1D2C03DE-E843-458C-9B40-44006892E14A}"/>
    <cellStyle name="Normal 10 7 2 4" xfId="5481" xr:uid="{D2434668-2A7D-4913-A838-1758613F225D}"/>
    <cellStyle name="Normal 10 7 2 4 2" xfId="28966" xr:uid="{A2F7C27E-F560-4662-BF92-E7FE1E4652E3}"/>
    <cellStyle name="Normal 10 7 2 4 3" xfId="28314" xr:uid="{D97FF265-7689-4E22-A9F1-198571066EFB}"/>
    <cellStyle name="Normal 10 7 2 4 4" xfId="18577" xr:uid="{14E3579B-C06C-4061-86F5-BF143700A5B0}"/>
    <cellStyle name="Normal 10 7 2 5" xfId="6089" xr:uid="{E10B685F-0776-42B4-98C2-1435C6296AA8}"/>
    <cellStyle name="Normal 10 7 2 5 2" xfId="29970" xr:uid="{788FEC34-78F0-4217-A64E-E83B04B2E388}"/>
    <cellStyle name="Normal 10 7 2 5 3" xfId="21371" xr:uid="{321EA113-DCE7-485B-815A-8FCEAC675AB2}"/>
    <cellStyle name="Normal 10 7 2 6" xfId="8866" xr:uid="{0D54EF96-FF33-43B5-8A95-98471EDE74A9}"/>
    <cellStyle name="Normal 10 7 2 7" xfId="14268" xr:uid="{4282050D-F8A5-4EB5-BA14-D72194A0028D}"/>
    <cellStyle name="Normal 10 7 3" xfId="2195" xr:uid="{00000000-0005-0000-0000-0000BB080000}"/>
    <cellStyle name="Normal 10 7 3 2" xfId="5598" xr:uid="{A4579DDB-6BC0-4ED5-8C45-3177EADDCCE1}"/>
    <cellStyle name="Normal 10 7 3 2 2" xfId="7647" xr:uid="{04D433A0-C25A-4943-A4A6-7C2AB57F8DB1}"/>
    <cellStyle name="Normal 10 7 3 2 3" xfId="10170" xr:uid="{DCD2C824-7D5B-47AB-8194-4B11B4BDDA37}"/>
    <cellStyle name="Normal 10 7 3 2 4" xfId="15819" xr:uid="{194AB207-DCAD-4A02-8DB2-512C8CA407EA}"/>
    <cellStyle name="Normal 10 7 3 3" xfId="6536" xr:uid="{B8D73014-0487-4E8C-8475-9A27CCBB0404}"/>
    <cellStyle name="Normal 10 7 3 3 2" xfId="27643" xr:uid="{CE420942-DD8E-4567-9DD7-73F6A925DA9C}"/>
    <cellStyle name="Normal 10 7 3 3 3" xfId="27497" xr:uid="{50B8685B-6261-4EA5-A141-9683E25FD347}"/>
    <cellStyle name="Normal 10 7 3 3 4" xfId="18578" xr:uid="{60D53C55-FC88-4BC3-9833-6C21163F1BF6}"/>
    <cellStyle name="Normal 10 7 3 4" xfId="9332" xr:uid="{9AC12ECC-139C-49AD-9BFD-414362392483}"/>
    <cellStyle name="Normal 10 7 3 4 2" xfId="29971" xr:uid="{36656F8F-740C-4CD8-9DD7-0B1A60C8F30E}"/>
    <cellStyle name="Normal 10 7 3 4 3" xfId="21372" xr:uid="{2CD2E821-E653-4BB0-9B57-746129AC77E1}"/>
    <cellStyle name="Normal 10 7 3 5" xfId="24237" xr:uid="{8516C50F-50F2-4590-973D-A5DE3C7EA717}"/>
    <cellStyle name="Normal 10 7 3 6" xfId="14697" xr:uid="{900DD723-ADD5-46AC-AE17-C8EE4AA82FC2}"/>
    <cellStyle name="Normal 10 7 4" xfId="2196" xr:uid="{00000000-0005-0000-0000-0000BC080000}"/>
    <cellStyle name="Normal 10 7 4 2" xfId="5780" xr:uid="{04D271A8-D1FB-4EC3-99BF-E622DB931950}"/>
    <cellStyle name="Normal 10 7 4 2 2" xfId="7648" xr:uid="{7FE48A30-EFFE-4EE7-AAF4-1307BD4AFD89}"/>
    <cellStyle name="Normal 10 7 4 2 3" xfId="10171" xr:uid="{D6653E6F-FEB0-458F-AEE6-C6568A72E7FE}"/>
    <cellStyle name="Normal 10 7 4 3" xfId="6865" xr:uid="{8AFF1F5D-063B-46DA-A86A-A27D20B32C47}"/>
    <cellStyle name="Normal 10 7 4 3 2" xfId="22046" xr:uid="{6B27374F-5E37-4871-A25D-1A619015C54F}"/>
    <cellStyle name="Normal 10 7 4 4" xfId="9661" xr:uid="{82E6F12C-01DC-4BDA-84E4-CDF701D7CD68}"/>
    <cellStyle name="Normal 10 7 4 5" xfId="16490" xr:uid="{6BFE97D0-ED91-4C3B-969E-B814E8C0AFD9}"/>
    <cellStyle name="Normal 10 7 5" xfId="4500" xr:uid="{06BAC38C-242B-4AF6-9226-2F3A2D0D12F0}"/>
    <cellStyle name="Normal 10 7 5 2" xfId="7037" xr:uid="{B97F6352-A802-40FD-BAAE-C18DE355D048}"/>
    <cellStyle name="Normal 10 7 5 2 2" xfId="29574" xr:uid="{C1BE868C-2DFC-4BCD-BB2B-40A2B69C33C0}"/>
    <cellStyle name="Normal 10 7 5 2 3" xfId="20523" xr:uid="{E7CF7DB9-DE1A-4B58-A924-EF9160E61314}"/>
    <cellStyle name="Normal 10 7 5 3" xfId="9843" xr:uid="{1F7B0BAF-84CB-426A-B119-5E0572392F95}"/>
    <cellStyle name="Normal 10 7 5 3 2" xfId="23352" xr:uid="{F81CE69B-BB30-4F19-B264-8E971E170A02}"/>
    <cellStyle name="Normal 10 7 5 4" xfId="26737" xr:uid="{EED7FE50-95C6-49F0-9980-BF8EF37AAF5B}"/>
    <cellStyle name="Normal 10 7 5 5" xfId="17730" xr:uid="{8347B6DC-EAAB-4801-B2DC-05F10FEF210A}"/>
    <cellStyle name="Normal 10 7 6" xfId="5480" xr:uid="{DE03597C-1896-4C05-B717-6FBF2EF23A6A}"/>
    <cellStyle name="Normal 10 7 6 2" xfId="27273" xr:uid="{95C0FD2A-B211-412A-9211-186BB10CB8B6}"/>
    <cellStyle name="Normal 10 7 6 3" xfId="28006" xr:uid="{38D51108-F04C-4F6A-A142-76A505589260}"/>
    <cellStyle name="Normal 10 7 6 4" xfId="15817" xr:uid="{F9DAD754-6EA0-4A34-ADFE-B8DE0A9F72A7}"/>
    <cellStyle name="Normal 10 7 7" xfId="6088" xr:uid="{1636F2B1-5924-4A3C-B054-3B802F39020E}"/>
    <cellStyle name="Normal 10 7 7 2" xfId="28251" xr:uid="{4AB879B8-694D-42FA-85E5-1009765BBFCE}"/>
    <cellStyle name="Normal 10 7 7 3" xfId="18576" xr:uid="{1D132932-30F8-4F77-9EA7-957C47FF88A2}"/>
    <cellStyle name="Normal 10 7 8" xfId="8865" xr:uid="{46C2C474-40B6-4F89-BB34-017DAA421211}"/>
    <cellStyle name="Normal 10 7 8 2" xfId="21370" xr:uid="{11E09FD7-B792-4778-96D2-E2A95BA67316}"/>
    <cellStyle name="Normal 10 7 9" xfId="24257" xr:uid="{7DD1FF9C-C5AD-4AEF-B7C0-7B9F1686BB6D}"/>
    <cellStyle name="Normal 10 8" xfId="445" xr:uid="{00000000-0005-0000-0000-0000BD010000}"/>
    <cellStyle name="Normal 10 8 10" xfId="14111" xr:uid="{D94040A3-43BB-4818-87B3-7D9D5ACAA0C8}"/>
    <cellStyle name="Normal 10 8 2" xfId="446" xr:uid="{00000000-0005-0000-0000-0000BE010000}"/>
    <cellStyle name="Normal 10 8 2 2" xfId="2197" xr:uid="{00000000-0005-0000-0000-0000BD080000}"/>
    <cellStyle name="Normal 10 8 2 2 2" xfId="5601" xr:uid="{2989E8E3-E80C-4B86-801F-6279E18F87B6}"/>
    <cellStyle name="Normal 10 8 2 2 2 2" xfId="7649" xr:uid="{CF5B244C-2A6A-4817-A2AC-1DF64AA6E97E}"/>
    <cellStyle name="Normal 10 8 2 2 2 3" xfId="10172" xr:uid="{B82D6331-0034-4710-9A7A-998DC8C82174}"/>
    <cellStyle name="Normal 10 8 2 2 2 4" xfId="17035" xr:uid="{EE4629A0-A2FC-4A31-B6A8-586B7182C455}"/>
    <cellStyle name="Normal 10 8 2 2 3" xfId="6539" xr:uid="{D7E6758F-6D0C-451F-8AEB-165523943606}"/>
    <cellStyle name="Normal 10 8 2 2 3 2" xfId="26993" xr:uid="{4AB94B10-D941-4B6D-A9EC-0418C5CD44CB}"/>
    <cellStyle name="Normal 10 8 2 2 3 3" xfId="19792" xr:uid="{87BDA702-847D-4ED1-849B-B8BF124B3024}"/>
    <cellStyle name="Normal 10 8 2 2 4" xfId="9335" xr:uid="{1E94FA8B-AE35-4F3E-983E-92528F529D47}"/>
    <cellStyle name="Normal 10 8 2 2 4 2" xfId="22621" xr:uid="{9C2BD4C8-9E59-4093-9E99-0CC2ACC81B3B}"/>
    <cellStyle name="Normal 10 8 2 2 5" xfId="26008" xr:uid="{C531B637-750B-43B8-8AED-9CAC1FEA9283}"/>
    <cellStyle name="Normal 10 8 2 2 6" xfId="14937" xr:uid="{5C752498-3841-4522-BC4A-7CFCEECD5384}"/>
    <cellStyle name="Normal 10 8 2 3" xfId="5399" xr:uid="{8036E86C-9813-4369-9BFE-E04D5702444A}"/>
    <cellStyle name="Normal 10 8 2 3 2" xfId="7040" xr:uid="{062B4013-474A-48A5-A551-201EDE6DB160}"/>
    <cellStyle name="Normal 10 8 2 3 3" xfId="9846" xr:uid="{78491D9F-BB55-4F52-9DC6-473629BBCAA6}"/>
    <cellStyle name="Normal 10 8 2 3 4" xfId="15821" xr:uid="{EDCB3DC6-BF4C-4AED-B616-29C53CD89F1A}"/>
    <cellStyle name="Normal 10 8 2 4" xfId="5483" xr:uid="{D008C0A4-43C1-4688-8910-2DB867AAC515}"/>
    <cellStyle name="Normal 10 8 2 4 2" xfId="29033" xr:uid="{64C91B82-C8C3-4DB2-BE6D-274310DD214E}"/>
    <cellStyle name="Normal 10 8 2 4 3" xfId="27567" xr:uid="{82DE543E-E543-416F-9D98-87F628B2EB92}"/>
    <cellStyle name="Normal 10 8 2 4 4" xfId="18580" xr:uid="{3D8662A5-C7EB-457F-A8A6-11A68F88D9FF}"/>
    <cellStyle name="Normal 10 8 2 5" xfId="6091" xr:uid="{851B9574-81A9-4522-B502-1D98FF85749B}"/>
    <cellStyle name="Normal 10 8 2 5 2" xfId="29972" xr:uid="{25AD9382-B132-43B0-B38D-19EBE7FDE04E}"/>
    <cellStyle name="Normal 10 8 2 5 3" xfId="21374" xr:uid="{3BA205D5-73EC-4754-84B0-30B5F43CE3DD}"/>
    <cellStyle name="Normal 10 8 2 6" xfId="8868" xr:uid="{462E1319-05D7-45D1-843F-164ADBD763F5}"/>
    <cellStyle name="Normal 10 8 2 7" xfId="14269" xr:uid="{A53B263C-57BA-428A-BF03-E457E2DACA11}"/>
    <cellStyle name="Normal 10 8 3" xfId="2198" xr:uid="{00000000-0005-0000-0000-0000BE080000}"/>
    <cellStyle name="Normal 10 8 3 2" xfId="5600" xr:uid="{28E9681E-C274-4B3D-88E8-95914B6A825D}"/>
    <cellStyle name="Normal 10 8 3 2 2" xfId="7650" xr:uid="{940CB999-B284-469A-B5EF-3F2F4EA709CD}"/>
    <cellStyle name="Normal 10 8 3 2 3" xfId="10173" xr:uid="{05C24D46-34FA-40F0-A527-3E85BFFB7EF2}"/>
    <cellStyle name="Normal 10 8 3 2 4" xfId="15822" xr:uid="{B3A2AA0F-CF88-40CD-898D-7A973E64298C}"/>
    <cellStyle name="Normal 10 8 3 3" xfId="6538" xr:uid="{2E798154-F486-42B9-94A9-91FE75771538}"/>
    <cellStyle name="Normal 10 8 3 3 2" xfId="27740" xr:uid="{5F81D66A-98F8-4813-AB51-0BC4B74C861E}"/>
    <cellStyle name="Normal 10 8 3 3 3" xfId="27159" xr:uid="{7466E23D-7CEC-4FBF-8DE5-2073DC78D1E9}"/>
    <cellStyle name="Normal 10 8 3 3 4" xfId="18581" xr:uid="{F893F267-6A46-4239-8EF1-BE4A025AFC17}"/>
    <cellStyle name="Normal 10 8 3 4" xfId="9334" xr:uid="{08288FCA-469B-443A-AC22-3E6D651E2B55}"/>
    <cellStyle name="Normal 10 8 3 4 2" xfId="29973" xr:uid="{36B7083A-46E7-4A43-A351-797CFDF3B275}"/>
    <cellStyle name="Normal 10 8 3 4 3" xfId="21375" xr:uid="{96445E45-CC67-400B-A735-FC421AE8E1F7}"/>
    <cellStyle name="Normal 10 8 3 5" xfId="24776" xr:uid="{51878653-F6FD-47BA-BD8B-E7C2690D64A1}"/>
    <cellStyle name="Normal 10 8 3 6" xfId="14698" xr:uid="{3982C8C1-2221-4EDD-8788-F793F5F320CD}"/>
    <cellStyle name="Normal 10 8 4" xfId="2199" xr:uid="{00000000-0005-0000-0000-0000BF080000}"/>
    <cellStyle name="Normal 10 8 4 2" xfId="5765" xr:uid="{2B05BAB4-1C13-40FF-BD74-F19219C09140}"/>
    <cellStyle name="Normal 10 8 4 2 2" xfId="7651" xr:uid="{1085729B-C1C0-4B71-A6DE-A75C9DAC4860}"/>
    <cellStyle name="Normal 10 8 4 2 3" xfId="10174" xr:uid="{FABDF453-B78D-4494-939A-4351A6DD7C78}"/>
    <cellStyle name="Normal 10 8 4 3" xfId="6847" xr:uid="{EADB006C-871D-486D-A0BF-59157F93EC72}"/>
    <cellStyle name="Normal 10 8 4 3 2" xfId="22047" xr:uid="{269C862D-7B36-4EBA-AC7C-B3E8BB1B3C18}"/>
    <cellStyle name="Normal 10 8 4 4" xfId="9643" xr:uid="{AFA0472A-8ABC-4661-8712-D09764238EF5}"/>
    <cellStyle name="Normal 10 8 4 5" xfId="16491" xr:uid="{1EF6B098-A2E4-4E5F-882A-42DECB6D6682}"/>
    <cellStyle name="Normal 10 8 5" xfId="4501" xr:uid="{700045F6-4DDA-41F6-806F-A8B81347C8E1}"/>
    <cellStyle name="Normal 10 8 5 2" xfId="7039" xr:uid="{9D7206F7-B00B-4DD6-AE0B-B6A749A7C76E}"/>
    <cellStyle name="Normal 10 8 5 2 2" xfId="29575" xr:uid="{8A48F598-DC11-45F1-8FFD-FA2BC635084B}"/>
    <cellStyle name="Normal 10 8 5 2 3" xfId="20524" xr:uid="{D53D937C-F38D-414C-808B-23FE050A81FB}"/>
    <cellStyle name="Normal 10 8 5 3" xfId="9845" xr:uid="{3E71B4D4-8740-4A03-B394-A74B2C9A584C}"/>
    <cellStyle name="Normal 10 8 5 3 2" xfId="23353" xr:uid="{F2F6FA8E-5EEF-4589-A825-6DD5E2CBB23A}"/>
    <cellStyle name="Normal 10 8 5 4" xfId="24402" xr:uid="{59D539B4-4EB2-467C-A884-BCC24ABF0414}"/>
    <cellStyle name="Normal 10 8 5 5" xfId="17731" xr:uid="{C592DEFE-50DE-413A-AF69-64201466A95D}"/>
    <cellStyle name="Normal 10 8 6" xfId="5482" xr:uid="{8DBF2500-97A1-4450-9678-CD02F1234932}"/>
    <cellStyle name="Normal 10 8 6 2" xfId="27879" xr:uid="{60C13208-9148-427C-AB72-8B67054A34C3}"/>
    <cellStyle name="Normal 10 8 6 3" xfId="29248" xr:uid="{36721297-D61A-4DCA-BF17-8FED13E9B0FE}"/>
    <cellStyle name="Normal 10 8 6 4" xfId="15820" xr:uid="{5275086A-B699-450A-81B3-54F3C25BDF1E}"/>
    <cellStyle name="Normal 10 8 7" xfId="6090" xr:uid="{467D7504-DEDC-4356-988F-F45F5D493A63}"/>
    <cellStyle name="Normal 10 8 7 2" xfId="28654" xr:uid="{C650EE36-8572-4544-B096-877D297CAEA6}"/>
    <cellStyle name="Normal 10 8 7 3" xfId="18579" xr:uid="{1967393B-0694-4691-8260-BFB26BE539C1}"/>
    <cellStyle name="Normal 10 8 8" xfId="8867" xr:uid="{B69F8288-AE6B-44DC-B6AC-005BD6C10746}"/>
    <cellStyle name="Normal 10 8 8 2" xfId="21373" xr:uid="{298A20DE-F5CC-4891-91B8-ABD707DFDE35}"/>
    <cellStyle name="Normal 10 8 9" xfId="25514" xr:uid="{9E27B9FA-AB6E-4F2E-A5B6-266D4D02A27D}"/>
    <cellStyle name="Normal 10 9" xfId="447" xr:uid="{00000000-0005-0000-0000-0000BF010000}"/>
    <cellStyle name="Normal 10 9 10" xfId="14104" xr:uid="{55B808A5-9F69-4939-94E8-11CEC8487C44}"/>
    <cellStyle name="Normal 10 9 2" xfId="2200" xr:uid="{00000000-0005-0000-0000-0000C0080000}"/>
    <cellStyle name="Normal 10 9 2 2" xfId="5602" xr:uid="{DF2566F8-D4DC-43C8-8D61-271FB35530CD}"/>
    <cellStyle name="Normal 10 9 2 2 2" xfId="7652" xr:uid="{EFA64ABF-7689-46B2-B9BC-63538CC08280}"/>
    <cellStyle name="Normal 10 9 2 2 3" xfId="10175" xr:uid="{7BDD1058-435C-45CA-967E-1B133DD1A0A6}"/>
    <cellStyle name="Normal 10 9 2 2 4" xfId="15824" xr:uid="{AE7D58E4-6589-47B3-A25A-5F9F1057D78E}"/>
    <cellStyle name="Normal 10 9 2 3" xfId="6540" xr:uid="{86B7A7BA-80C2-4B7F-8848-51264A8A736F}"/>
    <cellStyle name="Normal 10 9 2 3 2" xfId="27054" xr:uid="{58981772-8D1C-4E00-A6DA-9725243C0F94}"/>
    <cellStyle name="Normal 10 9 2 3 3" xfId="27610" xr:uid="{FE5CA6F3-FBEE-44D9-8CA7-399C13FB071F}"/>
    <cellStyle name="Normal 10 9 2 3 4" xfId="18583" xr:uid="{43BC92E8-9EB9-481E-A323-C5AE2CD9187C}"/>
    <cellStyle name="Normal 10 9 2 4" xfId="9336" xr:uid="{CBBC6285-CDEC-4038-AD93-78AE97653953}"/>
    <cellStyle name="Normal 10 9 2 4 2" xfId="29974" xr:uid="{FB07FEA1-23DB-4A67-915F-9E02B9BA683F}"/>
    <cellStyle name="Normal 10 9 2 4 3" xfId="21377" xr:uid="{FC58B83E-8C70-48B1-9E3C-4C8731496FBC}"/>
    <cellStyle name="Normal 10 9 2 5" xfId="25772" xr:uid="{5FDA2A32-182C-4787-8014-49D578BD9503}"/>
    <cellStyle name="Normal 10 9 2 6" xfId="15207" xr:uid="{9A0ADF7B-782C-4ABA-8F15-107DF97DE63F}"/>
    <cellStyle name="Normal 10 9 3" xfId="2201" xr:uid="{00000000-0005-0000-0000-0000C1080000}"/>
    <cellStyle name="Normal 10 9 3 2" xfId="2202" xr:uid="{00000000-0005-0000-0000-0000C2080000}"/>
    <cellStyle name="Normal 10 9 3 2 2" xfId="10176" xr:uid="{257BC2C2-6BA2-4A71-9730-54F842336292}"/>
    <cellStyle name="Normal 10 9 3 2 2 2" xfId="19609" xr:uid="{D79E276C-2EF1-43EE-8D1D-355F20635847}"/>
    <cellStyle name="Normal 10 9 3 2 3" xfId="12719" xr:uid="{EBFD1ED9-0E47-4CAD-A586-DC6D5F376E79}"/>
    <cellStyle name="Normal 10 9 3 2 3 2" xfId="22438" xr:uid="{507834D1-CC17-4D17-A638-1BCFDB1C152B}"/>
    <cellStyle name="Normal 10 9 3 2 4" xfId="28557" xr:uid="{24A3ED59-A22C-4A77-8E70-F8A23F1C4490}"/>
    <cellStyle name="Normal 10 9 3 2 5" xfId="16870" xr:uid="{53C87D80-533E-4085-B2D5-69FD16B83E27}"/>
    <cellStyle name="Normal 10 9 3 3" xfId="2203" xr:uid="{00000000-0005-0000-0000-0000C3080000}"/>
    <cellStyle name="Normal 10 9 3 4" xfId="7653" xr:uid="{B6F7BA8B-02B2-4081-91E9-E88B19595057}"/>
    <cellStyle name="Normal 10 9 3 5" xfId="26230" xr:uid="{BEE15307-BE8D-4DB9-8F35-E5634968744B}"/>
    <cellStyle name="Normal 10 9 3 6" xfId="14685" xr:uid="{2CD67887-086B-4675-A22C-7C03348F7D67}"/>
    <cellStyle name="Normal 10 9 4" xfId="2204" xr:uid="{00000000-0005-0000-0000-0000C4080000}"/>
    <cellStyle name="Normal 10 9 4 2" xfId="7654" xr:uid="{687174BB-8220-4F0F-8C1B-184D1D2189AB}"/>
    <cellStyle name="Normal 10 9 4 2 2" xfId="27452" xr:uid="{26970ECA-4C96-410F-9E04-08CA335E81A2}"/>
    <cellStyle name="Normal 10 9 4 2 3" xfId="19235" xr:uid="{8B82CC6C-7CAC-4E67-8C89-88841523BD6C}"/>
    <cellStyle name="Normal 10 9 4 3" xfId="10177" xr:uid="{B84D4362-38BE-4D79-BAD9-E90E2B048775}"/>
    <cellStyle name="Normal 10 9 4 3 2" xfId="22040" xr:uid="{7CF6FF39-BC01-4637-8C98-EC5CE58EB90B}"/>
    <cellStyle name="Normal 10 9 4 4" xfId="25977" xr:uid="{91E2A254-20F7-4C98-A3E1-3B5B97A578E9}"/>
    <cellStyle name="Normal 10 9 4 5" xfId="16484" xr:uid="{3B893E46-BF74-4B94-A08F-28ACBF2FD2C3}"/>
    <cellStyle name="Normal 10 9 5" xfId="4425" xr:uid="{4D4DB8F8-1C64-475A-BB55-92547A15F0A3}"/>
    <cellStyle name="Normal 10 9 5 2" xfId="9847" xr:uid="{EB0A5FBC-72AF-47ED-810C-DEA355DC56D3}"/>
    <cellStyle name="Normal 10 9 5 2 2" xfId="20448" xr:uid="{E7ADA182-79F8-481A-8785-04684FEDF486}"/>
    <cellStyle name="Normal 10 9 5 3" xfId="13426" xr:uid="{28EA3889-7C59-4E48-9D08-CD76F540D82A}"/>
    <cellStyle name="Normal 10 9 5 3 2" xfId="23277" xr:uid="{4A1A4D8C-058C-4DD4-BD74-497894507AC1}"/>
    <cellStyle name="Normal 10 9 5 4" xfId="25519" xr:uid="{9CF4A532-E9FF-48DC-9026-4BE9CC9403D0}"/>
    <cellStyle name="Normal 10 9 5 5" xfId="17655" xr:uid="{0135E506-C25E-4D3E-97DB-DF975CD52FBF}"/>
    <cellStyle name="Normal 10 9 6" xfId="6092" xr:uid="{13E7C99E-08EB-4572-BE41-3E57ABC6DFB9}"/>
    <cellStyle name="Normal 10 9 6 2" xfId="15823" xr:uid="{E7CFB679-A5B4-4561-A589-94FD3484733B}"/>
    <cellStyle name="Normal 10 9 7" xfId="8869" xr:uid="{74A02941-F211-4B9B-9FCB-5B7DEF2BC134}"/>
    <cellStyle name="Normal 10 9 7 2" xfId="18582" xr:uid="{13CA4251-6EAC-4E31-A681-8A756254A531}"/>
    <cellStyle name="Normal 10 9 8" xfId="11977" xr:uid="{185A3304-DBE9-4AC3-81CC-4E2DF0615F78}"/>
    <cellStyle name="Normal 10 9 8 2" xfId="21376" xr:uid="{F5551329-3E67-418B-BBD0-341BF3420E3C}"/>
    <cellStyle name="Normal 10 9 9" xfId="24964" xr:uid="{5821C383-79E3-4913-81FB-E8F686CEEBB5}"/>
    <cellStyle name="Normal 11" xfId="448" xr:uid="{00000000-0005-0000-0000-0000C0010000}"/>
    <cellStyle name="Normal 11 10" xfId="4502" xr:uid="{09AD9699-1233-43B8-9946-E4545A4BD29D}"/>
    <cellStyle name="Normal 11 10 2" xfId="7041" xr:uid="{6FFBAE9A-1544-4CE7-B73C-D2CB66170E3B}"/>
    <cellStyle name="Normal 11 10 2 2" xfId="20525" xr:uid="{473D6E60-AC56-41DC-AD20-46ED13F1DABB}"/>
    <cellStyle name="Normal 11 10 3" xfId="9848" xr:uid="{8FBDAD98-673E-4444-915F-CE7CBC44EC64}"/>
    <cellStyle name="Normal 11 10 3 2" xfId="23354" xr:uid="{3DD7F2BC-3464-479C-8069-1EEC2E129DA8}"/>
    <cellStyle name="Normal 11 10 4" xfId="28496" xr:uid="{5A4456DC-9259-4D87-8556-3FBD0951DDAB}"/>
    <cellStyle name="Normal 11 10 5" xfId="17732" xr:uid="{834FADF5-EFF9-41D2-BB01-D03BB6CD9781}"/>
    <cellStyle name="Normal 11 11" xfId="6093" xr:uid="{D7DC0105-083A-4826-8B1F-1EBF0B9C1845}"/>
    <cellStyle name="Normal 11 11 2" xfId="15825" xr:uid="{4D8AC5CD-6C32-42ED-BCFF-3F5CA795E739}"/>
    <cellStyle name="Normal 11 12" xfId="8870" xr:uid="{96CB72F1-7AC6-49BC-BE67-CDAC8A15B9B4}"/>
    <cellStyle name="Normal 11 12 2" xfId="18584" xr:uid="{FDF882AF-5348-4362-A98C-17E249B41066}"/>
    <cellStyle name="Normal 11 13" xfId="11978" xr:uid="{12359792-1E0C-4DAD-8934-9844128207D2}"/>
    <cellStyle name="Normal 11 13 2" xfId="21378" xr:uid="{ADF5EC86-B0D7-4AB3-9B52-B40ABE1D8A97}"/>
    <cellStyle name="Normal 11 14" xfId="24191" xr:uid="{B68D9678-19E9-4611-AE68-032DCC95AB9C}"/>
    <cellStyle name="Normal 11 15" xfId="14058" xr:uid="{455A7DE2-E60D-49CE-B081-15866FF4028B}"/>
    <cellStyle name="Normal 11 2" xfId="449" xr:uid="{00000000-0005-0000-0000-0000C1010000}"/>
    <cellStyle name="Normal 11 2 10" xfId="14113" xr:uid="{B2B4B9CF-5473-4531-8311-DA252F0F1082}"/>
    <cellStyle name="Normal 11 2 2" xfId="450" xr:uid="{00000000-0005-0000-0000-0000C2010000}"/>
    <cellStyle name="Normal 11 2 2 2" xfId="2205" xr:uid="{00000000-0005-0000-0000-0000C5080000}"/>
    <cellStyle name="Normal 11 2 2 2 2" xfId="5605" xr:uid="{093FE795-AC99-436F-A5E0-2DA39D869E91}"/>
    <cellStyle name="Normal 11 2 2 2 2 2" xfId="7655" xr:uid="{06395C6B-BC0F-4996-A6BB-18CD6F7A4A71}"/>
    <cellStyle name="Normal 11 2 2 2 2 3" xfId="10178" xr:uid="{AADCD626-D62A-4C3E-AC8B-E2CCF9A4AF3D}"/>
    <cellStyle name="Normal 11 2 2 2 2 4" xfId="15828" xr:uid="{3CB1D314-F399-4C6D-AE5E-8E7B3C5C25EF}"/>
    <cellStyle name="Normal 11 2 2 2 3" xfId="6543" xr:uid="{0DE87C83-5608-4449-9BC4-505A56BB961A}"/>
    <cellStyle name="Normal 11 2 2 2 3 2" xfId="28339" xr:uid="{78374C46-7EA6-44A1-894E-B86EF34291A0}"/>
    <cellStyle name="Normal 11 2 2 2 3 3" xfId="18587" xr:uid="{BEEA727A-E3B0-45F8-803E-179867AB922F}"/>
    <cellStyle name="Normal 11 2 2 2 4" xfId="9339" xr:uid="{E5BC3508-A8FE-4464-815F-DC1812862A5C}"/>
    <cellStyle name="Normal 11 2 2 2 4 2" xfId="21381" xr:uid="{E3140FF5-C247-4404-AE00-F5C51E125FFD}"/>
    <cellStyle name="Normal 11 2 2 2 5" xfId="24212" xr:uid="{E952C3A6-7B32-4DBA-BA8F-E05C294C7D81}"/>
    <cellStyle name="Normal 11 2 2 2 6" xfId="14939" xr:uid="{C0FD0420-3106-433B-94A2-0CBF03B3BCF0}"/>
    <cellStyle name="Normal 11 2 2 3" xfId="5400" xr:uid="{6ED7FBA7-A668-4DD9-8386-760049CC7380}"/>
    <cellStyle name="Normal 11 2 2 3 2" xfId="7043" xr:uid="{994F4C50-3D13-45A3-96F5-F21F28CF103D}"/>
    <cellStyle name="Normal 11 2 2 3 3" xfId="9850" xr:uid="{C8FFE066-9FA8-4F76-B306-D1A2A34120CA}"/>
    <cellStyle name="Normal 11 2 2 3 4" xfId="15827" xr:uid="{96674CAE-6EA5-4D71-8E03-8D263FF9EB78}"/>
    <cellStyle name="Normal 11 2 2 4" xfId="5485" xr:uid="{0BDB59E2-1199-421B-99F2-B43474EFD340}"/>
    <cellStyle name="Normal 11 2 2 4 2" xfId="24491" xr:uid="{AF90086F-DBA3-4EE7-8D16-5A50419F3533}"/>
    <cellStyle name="Normal 11 2 2 4 3" xfId="27253" xr:uid="{63E095C1-E4E1-4978-8F54-EE6B6EF26A9A}"/>
    <cellStyle name="Normal 11 2 2 4 4" xfId="18586" xr:uid="{EEDBA61D-D548-466C-A1E8-D801C7CB6A82}"/>
    <cellStyle name="Normal 11 2 2 5" xfId="6095" xr:uid="{2D8C4FF2-1867-46D6-A161-934E4BAFB875}"/>
    <cellStyle name="Normal 11 2 2 5 2" xfId="29975" xr:uid="{8D58D986-2945-448E-BF58-6B5039071D94}"/>
    <cellStyle name="Normal 11 2 2 5 3" xfId="21380" xr:uid="{A3A94BBA-8C97-4568-AF7D-89557DAAE6F3}"/>
    <cellStyle name="Normal 11 2 2 6" xfId="8872" xr:uid="{91C539E3-B62B-4FD3-9B93-5101506D8141}"/>
    <cellStyle name="Normal 11 2 2 7" xfId="14271" xr:uid="{A307532C-5659-43D8-85FB-66EF56DC913A}"/>
    <cellStyle name="Normal 11 2 3" xfId="2206" xr:uid="{00000000-0005-0000-0000-0000C6080000}"/>
    <cellStyle name="Normal 11 2 3 2" xfId="5604" xr:uid="{7BC4CFAE-719E-43E9-AE50-2297BA99A5C4}"/>
    <cellStyle name="Normal 11 2 3 2 2" xfId="7656" xr:uid="{9F137A80-19FD-4BFC-B9EC-B917EC493BD5}"/>
    <cellStyle name="Normal 11 2 3 2 3" xfId="10179" xr:uid="{8BAE4504-ABEA-48DB-A539-9B49A81E503B}"/>
    <cellStyle name="Normal 11 2 3 2 4" xfId="15829" xr:uid="{1D44AC0E-3F88-4302-B7F4-7AF32C1BE501}"/>
    <cellStyle name="Normal 11 2 3 3" xfId="6542" xr:uid="{F7AD1206-1FBE-4529-A639-F7D61311F770}"/>
    <cellStyle name="Normal 11 2 3 3 2" xfId="26780" xr:uid="{DCEDB220-F926-4B08-834D-DB3A4D8E8478}"/>
    <cellStyle name="Normal 11 2 3 3 3" xfId="29194" xr:uid="{04E763F5-C38C-4DF6-B159-D9A924DA0960}"/>
    <cellStyle name="Normal 11 2 3 3 4" xfId="18588" xr:uid="{4D8D9F65-E096-4521-9A90-9620C2D413DE}"/>
    <cellStyle name="Normal 11 2 3 4" xfId="9338" xr:uid="{28269952-79DF-4C41-BAE0-05E22F86B4DC}"/>
    <cellStyle name="Normal 11 2 3 4 2" xfId="29976" xr:uid="{A318F0C2-56DA-4C53-B64D-48356186D122}"/>
    <cellStyle name="Normal 11 2 3 4 3" xfId="21382" xr:uid="{30A4223B-3B76-435D-B5E3-15FAFD2D29AD}"/>
    <cellStyle name="Normal 11 2 3 5" xfId="26448" xr:uid="{EF8CA57A-CC2F-4425-9AF2-DDD8A95FD4F1}"/>
    <cellStyle name="Normal 11 2 3 6" xfId="14700" xr:uid="{043ABEC5-F0F9-4023-A402-00961FC568AE}"/>
    <cellStyle name="Normal 11 2 4" xfId="2207" xr:uid="{00000000-0005-0000-0000-0000C7080000}"/>
    <cellStyle name="Normal 11 2 4 2" xfId="5814" xr:uid="{CA9E0D4D-2481-4189-8C86-6F82D19AD41C}"/>
    <cellStyle name="Normal 11 2 4 2 2" xfId="7657" xr:uid="{8B4F617A-B210-41F5-8FBE-5779D59938A8}"/>
    <cellStyle name="Normal 11 2 4 2 3" xfId="10180" xr:uid="{8E1BC056-500A-4D7F-89C1-165B072871AB}"/>
    <cellStyle name="Normal 11 2 4 3" xfId="6900" xr:uid="{F60DE1DD-32DA-4E6E-B2B7-CEAF759ABB4D}"/>
    <cellStyle name="Normal 11 2 4 3 2" xfId="21383" xr:uid="{A7DFCCC4-2067-4E8D-8DC8-939E318D34C0}"/>
    <cellStyle name="Normal 11 2 4 4" xfId="9696" xr:uid="{6E83CED1-DB27-450A-8746-06E3C8371327}"/>
    <cellStyle name="Normal 11 2 4 5" xfId="15830" xr:uid="{500FC99C-6863-4CB9-A7CC-E23A37BD57DE}"/>
    <cellStyle name="Normal 11 2 5" xfId="4503" xr:uid="{F40F920A-1538-47EF-AFF8-93D99DBD45E2}"/>
    <cellStyle name="Normal 11 2 5 2" xfId="7042" xr:uid="{D58D90A2-881B-4BA0-9B6C-45526EFF839E}"/>
    <cellStyle name="Normal 11 2 5 2 2" xfId="29576" xr:uid="{6EE996E3-38A7-4DA0-8875-C6BF56D72BC3}"/>
    <cellStyle name="Normal 11 2 5 2 3" xfId="20526" xr:uid="{79220819-87BC-420F-A87A-CE47282B65AD}"/>
    <cellStyle name="Normal 11 2 5 3" xfId="9849" xr:uid="{D44F6E26-29CE-4E0F-BEE4-94E5890E8674}"/>
    <cellStyle name="Normal 11 2 5 3 2" xfId="23355" xr:uid="{49204FEB-C502-4788-9615-11B47E8F36A8}"/>
    <cellStyle name="Normal 11 2 5 4" xfId="26683" xr:uid="{9F3E41B8-F144-438C-A3CE-5FCABDD477C4}"/>
    <cellStyle name="Normal 11 2 5 5" xfId="17733" xr:uid="{EE3CCC81-2A8B-41AE-A3B9-C0506157E587}"/>
    <cellStyle name="Normal 11 2 6" xfId="5484" xr:uid="{D6763A0B-762C-4D6E-9525-26689CFB9FB5}"/>
    <cellStyle name="Normal 11 2 6 2" xfId="26769" xr:uid="{FA228526-7D80-421D-8981-6835FD647018}"/>
    <cellStyle name="Normal 11 2 6 3" xfId="27485" xr:uid="{F136D448-2508-40FD-8E98-AFBD77B4C098}"/>
    <cellStyle name="Normal 11 2 6 4" xfId="15826" xr:uid="{BDADF4FC-4BDA-4C10-AC29-F71289B55359}"/>
    <cellStyle name="Normal 11 2 7" xfId="6094" xr:uid="{CB8B2A97-015B-4556-9C37-CE7465145B2C}"/>
    <cellStyle name="Normal 11 2 7 2" xfId="28521" xr:uid="{DC7F7CA4-7D6E-4599-BCC3-C36E1C9E5299}"/>
    <cellStyle name="Normal 11 2 7 3" xfId="18585" xr:uid="{80E6811D-29E8-4E06-826E-02E413A928C6}"/>
    <cellStyle name="Normal 11 2 8" xfId="8871" xr:uid="{78B63989-26F6-42FF-AB8A-941B6F558225}"/>
    <cellStyle name="Normal 11 2 8 2" xfId="21379" xr:uid="{8131FBCE-BE8E-41B6-9058-1204E2EB90CB}"/>
    <cellStyle name="Normal 11 2 9" xfId="24519" xr:uid="{1DBE975A-E112-4BA9-ABD6-DB7A012C7204}"/>
    <cellStyle name="Normal 11 3" xfId="451" xr:uid="{00000000-0005-0000-0000-0000C3010000}"/>
    <cellStyle name="Normal 11 3 10" xfId="14114" xr:uid="{8D327BA6-F33D-4E89-8C19-326A3350F33E}"/>
    <cellStyle name="Normal 11 3 2" xfId="452" xr:uid="{00000000-0005-0000-0000-0000C4010000}"/>
    <cellStyle name="Normal 11 3 2 2" xfId="2208" xr:uid="{00000000-0005-0000-0000-0000C8080000}"/>
    <cellStyle name="Normal 11 3 2 2 2" xfId="5607" xr:uid="{76542601-8AFF-4BC0-8A41-DB6A60DCB18E}"/>
    <cellStyle name="Normal 11 3 2 2 2 2" xfId="7658" xr:uid="{678A1771-FE4E-49DC-950F-E1A73A78F403}"/>
    <cellStyle name="Normal 11 3 2 2 2 3" xfId="10181" xr:uid="{36F6BD4D-FB1F-4184-BE53-FC89DEB75B6F}"/>
    <cellStyle name="Normal 11 3 2 2 2 4" xfId="15833" xr:uid="{053DAEDC-B991-4063-A219-5A2F74837131}"/>
    <cellStyle name="Normal 11 3 2 2 3" xfId="6545" xr:uid="{44630E78-CB4F-472C-A507-E9AF89D0511A}"/>
    <cellStyle name="Normal 11 3 2 2 3 2" xfId="28340" xr:uid="{C837EFE5-B39F-4700-92CA-D5A6DC8C8EF8}"/>
    <cellStyle name="Normal 11 3 2 2 3 3" xfId="18591" xr:uid="{3B2B4740-E094-499F-8167-27025D90394A}"/>
    <cellStyle name="Normal 11 3 2 2 4" xfId="9341" xr:uid="{A0B87CA1-7118-4A48-9C69-2682FB69AC15}"/>
    <cellStyle name="Normal 11 3 2 2 4 2" xfId="21386" xr:uid="{8BCA062E-DD64-40B5-B524-5DF8E976837D}"/>
    <cellStyle name="Normal 11 3 2 2 5" xfId="25646" xr:uid="{55E07907-7FD7-496D-B887-EFD1513E224F}"/>
    <cellStyle name="Normal 11 3 2 2 6" xfId="14940" xr:uid="{D1FF6A27-2CC2-4AEE-858B-B922CE39D0DB}"/>
    <cellStyle name="Normal 11 3 2 3" xfId="5401" xr:uid="{2AEFCD46-7D1F-4140-B77A-EAEFC60C76D4}"/>
    <cellStyle name="Normal 11 3 2 3 2" xfId="7045" xr:uid="{F9E2775F-D497-4976-83CF-D250110D4700}"/>
    <cellStyle name="Normal 11 3 2 3 3" xfId="9852" xr:uid="{0F30C549-C9F5-41D6-BDC7-9E7001D88A8D}"/>
    <cellStyle name="Normal 11 3 2 3 4" xfId="15832" xr:uid="{EA44F05A-4D5F-40BD-85C8-52664FCF14EF}"/>
    <cellStyle name="Normal 11 3 2 4" xfId="5487" xr:uid="{3BEBAFA0-7C0F-4A74-A82C-07EDA080804D}"/>
    <cellStyle name="Normal 11 3 2 4 2" xfId="25979" xr:uid="{39505682-A28F-42BB-B0F3-F278B1CA5AE0}"/>
    <cellStyle name="Normal 11 3 2 4 3" xfId="29239" xr:uid="{9EDA0E44-A174-4F3E-A790-90F88DFCE2F3}"/>
    <cellStyle name="Normal 11 3 2 4 4" xfId="18590" xr:uid="{95F06DF8-0802-44EB-90C5-DED9F04DFEAD}"/>
    <cellStyle name="Normal 11 3 2 5" xfId="6097" xr:uid="{AE13BB46-FBD3-47D1-9D32-3BCEE77B4C9F}"/>
    <cellStyle name="Normal 11 3 2 5 2" xfId="29977" xr:uid="{3130A059-4DA8-4037-8F34-7DD2EEE7197F}"/>
    <cellStyle name="Normal 11 3 2 5 3" xfId="21385" xr:uid="{E8F9B3C1-FA3C-4932-8886-850AB543A985}"/>
    <cellStyle name="Normal 11 3 2 6" xfId="8874" xr:uid="{DEDD57E7-8149-49E8-99C8-9EC02F6B765C}"/>
    <cellStyle name="Normal 11 3 2 7" xfId="14272" xr:uid="{1DEA9137-448C-4C23-8DE2-D95CE1548497}"/>
    <cellStyle name="Normal 11 3 3" xfId="2209" xr:uid="{00000000-0005-0000-0000-0000C9080000}"/>
    <cellStyle name="Normal 11 3 3 2" xfId="5606" xr:uid="{00F951BA-5ABA-4025-A4DF-B81DB87B64E1}"/>
    <cellStyle name="Normal 11 3 3 2 2" xfId="7659" xr:uid="{6C7FE9CF-1E16-43A7-BE93-A88F5C1FF764}"/>
    <cellStyle name="Normal 11 3 3 2 3" xfId="10182" xr:uid="{FC2A58B7-55A5-4C05-9B78-E8A386CC51FE}"/>
    <cellStyle name="Normal 11 3 3 2 4" xfId="15834" xr:uid="{4767E56B-9A6B-4664-A9F0-389C0F7EB44A}"/>
    <cellStyle name="Normal 11 3 3 3" xfId="6544" xr:uid="{8F75DC2A-A580-4B1E-A3D1-D2D16DAAB861}"/>
    <cellStyle name="Normal 11 3 3 3 2" xfId="28341" xr:uid="{3AE90DA9-CCBD-4EFF-9B13-BB7DA19A83C4}"/>
    <cellStyle name="Normal 11 3 3 3 3" xfId="27652" xr:uid="{F42778C8-9AFE-4A20-80BD-AA38D3C5B01E}"/>
    <cellStyle name="Normal 11 3 3 3 4" xfId="18592" xr:uid="{DFDB67EA-3D38-4966-94D7-0D64C2DBC2E4}"/>
    <cellStyle name="Normal 11 3 3 4" xfId="9340" xr:uid="{3136104C-AEE7-47CA-ACB3-6A27E490CB4B}"/>
    <cellStyle name="Normal 11 3 3 4 2" xfId="29978" xr:uid="{C9B14C22-85B5-4FF5-B33C-54E026ECBEEE}"/>
    <cellStyle name="Normal 11 3 3 4 3" xfId="21387" xr:uid="{7D9C5B09-1769-479B-A2AF-28983A3820E6}"/>
    <cellStyle name="Normal 11 3 3 5" xfId="25458" xr:uid="{2097E1EB-967A-4D34-A933-5577C82113FF}"/>
    <cellStyle name="Normal 11 3 3 6" xfId="14701" xr:uid="{FB5143DA-B5AC-4C16-BA18-6257305164A9}"/>
    <cellStyle name="Normal 11 3 4" xfId="2210" xr:uid="{00000000-0005-0000-0000-0000CA080000}"/>
    <cellStyle name="Normal 11 3 4 2" xfId="5797" xr:uid="{AB8439F8-2962-41D0-B04D-DE11880CED46}"/>
    <cellStyle name="Normal 11 3 4 2 2" xfId="7660" xr:uid="{F8E3B1DB-6A71-468E-AAFA-3D516C878253}"/>
    <cellStyle name="Normal 11 3 4 2 3" xfId="10183" xr:uid="{2CDF7E3A-AA66-4045-B36C-9F99703A3865}"/>
    <cellStyle name="Normal 11 3 4 3" xfId="6882" xr:uid="{99A9E170-BAD6-4244-A0C4-E0CD032D382A}"/>
    <cellStyle name="Normal 11 3 4 3 2" xfId="21388" xr:uid="{63CA9819-583E-4E62-AC8A-4A6535C1F71A}"/>
    <cellStyle name="Normal 11 3 4 4" xfId="9678" xr:uid="{F9CE01F4-5D31-4424-9FAB-1A12D2F241AF}"/>
    <cellStyle name="Normal 11 3 4 5" xfId="15835" xr:uid="{B1111FBA-CEE3-4A62-B953-BC5E3AE8B36E}"/>
    <cellStyle name="Normal 11 3 5" xfId="4504" xr:uid="{8D157775-8CE1-4452-8220-C45C00C65888}"/>
    <cellStyle name="Normal 11 3 5 2" xfId="7044" xr:uid="{1B1E1C87-776B-4009-A3CA-B1446B04225E}"/>
    <cellStyle name="Normal 11 3 5 2 2" xfId="29577" xr:uid="{15069798-35C4-4FDB-960F-22C37FED75D2}"/>
    <cellStyle name="Normal 11 3 5 2 3" xfId="20527" xr:uid="{7040DBDA-1223-459B-9888-0727476BAF5A}"/>
    <cellStyle name="Normal 11 3 5 3" xfId="9851" xr:uid="{5F114A22-1E14-474B-8932-51AA0CE0207D}"/>
    <cellStyle name="Normal 11 3 5 3 2" xfId="23356" xr:uid="{A49A2295-A4FE-4629-86F6-B056E23B6072}"/>
    <cellStyle name="Normal 11 3 5 4" xfId="25245" xr:uid="{6AC67458-8D26-46F6-BC1A-946133500FE0}"/>
    <cellStyle name="Normal 11 3 5 5" xfId="17734" xr:uid="{96106958-8086-4F90-9021-F121AB19A0F8}"/>
    <cellStyle name="Normal 11 3 6" xfId="5486" xr:uid="{C20822FC-B863-4804-A30E-4B376F3F965D}"/>
    <cellStyle name="Normal 11 3 6 2" xfId="24812" xr:uid="{4545E875-838A-42A2-957A-E09BF3A8AEC0}"/>
    <cellStyle name="Normal 11 3 6 3" xfId="28204" xr:uid="{2F16CD23-97A8-4DC5-BCB8-9431A7D75D0B}"/>
    <cellStyle name="Normal 11 3 6 4" xfId="15831" xr:uid="{EEF06290-3D57-40AB-974F-B966773EA5C6}"/>
    <cellStyle name="Normal 11 3 7" xfId="6096" xr:uid="{BC7AE2E8-4895-45EE-852F-51285139670D}"/>
    <cellStyle name="Normal 11 3 7 2" xfId="28197" xr:uid="{07A73826-2B0A-4CCF-A319-E102B617403B}"/>
    <cellStyle name="Normal 11 3 7 3" xfId="18589" xr:uid="{B1E31176-005F-4FEB-AAC5-2040B458DF6E}"/>
    <cellStyle name="Normal 11 3 8" xfId="8873" xr:uid="{006DA40A-6D7D-48F7-AC56-1C2E3EC45EBA}"/>
    <cellStyle name="Normal 11 3 8 2" xfId="21384" xr:uid="{8D0E1966-7F96-4FA5-8DB6-CD565674EF59}"/>
    <cellStyle name="Normal 11 3 9" xfId="25843" xr:uid="{378389AD-BDFD-430D-A871-F218243A987B}"/>
    <cellStyle name="Normal 11 4" xfId="453" xr:uid="{00000000-0005-0000-0000-0000C5010000}"/>
    <cellStyle name="Normal 11 4 10" xfId="14115" xr:uid="{D7BD14CB-2035-4E62-AD42-1F5A88DCD768}"/>
    <cellStyle name="Normal 11 4 2" xfId="454" xr:uid="{00000000-0005-0000-0000-0000C6010000}"/>
    <cellStyle name="Normal 11 4 2 2" xfId="2211" xr:uid="{00000000-0005-0000-0000-0000CB080000}"/>
    <cellStyle name="Normal 11 4 2 2 2" xfId="5609" xr:uid="{A82F5409-19D7-437F-827E-B5AC4920B220}"/>
    <cellStyle name="Normal 11 4 2 2 2 2" xfId="7661" xr:uid="{E8C52048-3078-4569-8D88-F5E06036E95E}"/>
    <cellStyle name="Normal 11 4 2 2 2 3" xfId="10184" xr:uid="{D80F0D45-3E93-42A5-9FEC-BFC0AAF9B59F}"/>
    <cellStyle name="Normal 11 4 2 2 2 4" xfId="17036" xr:uid="{E86B62BA-FD96-4FE3-8038-D9760077B5AC}"/>
    <cellStyle name="Normal 11 4 2 2 3" xfId="6547" xr:uid="{BBD1BA30-DEEC-4389-BDAD-4476D7012364}"/>
    <cellStyle name="Normal 11 4 2 2 3 2" xfId="28275" xr:uid="{56A81342-2F37-4FA1-82DA-F0BAC48B19CC}"/>
    <cellStyle name="Normal 11 4 2 2 3 3" xfId="19793" xr:uid="{EA3CD07A-20E5-4023-94A2-875F9FBC2C27}"/>
    <cellStyle name="Normal 11 4 2 2 4" xfId="9343" xr:uid="{64A96B48-38D5-4957-AE40-9AD9AF8FC55E}"/>
    <cellStyle name="Normal 11 4 2 2 4 2" xfId="22622" xr:uid="{824617CE-7373-4423-817E-4FB5AC61003E}"/>
    <cellStyle name="Normal 11 4 2 2 5" xfId="25992" xr:uid="{5D0B50C5-BBFB-4B6D-8C73-880B2A505E27}"/>
    <cellStyle name="Normal 11 4 2 2 6" xfId="14941" xr:uid="{FE051BE1-DBAD-4F26-8FD4-7BEBECFCB166}"/>
    <cellStyle name="Normal 11 4 2 3" xfId="5402" xr:uid="{EC656DFD-8C2F-40B2-B96D-7CEB8A47F61B}"/>
    <cellStyle name="Normal 11 4 2 3 2" xfId="7047" xr:uid="{7BEDE92A-074D-4FA3-B971-3A59E1DF45C0}"/>
    <cellStyle name="Normal 11 4 2 3 3" xfId="9854" xr:uid="{1E59FA44-26F6-4B64-9C40-AA61216C2B1F}"/>
    <cellStyle name="Normal 11 4 2 3 4" xfId="15837" xr:uid="{8510F1D8-67BB-4CB1-BF83-85735ADC0800}"/>
    <cellStyle name="Normal 11 4 2 4" xfId="5489" xr:uid="{72156C54-3FD5-48F9-9DFC-39D6FBCFD92D}"/>
    <cellStyle name="Normal 11 4 2 4 2" xfId="27858" xr:uid="{C575303C-5415-4089-A3AE-A3577BCD0FCC}"/>
    <cellStyle name="Normal 11 4 2 4 3" xfId="28881" xr:uid="{3AA24019-23F3-4D66-9C31-64B46C3EB59B}"/>
    <cellStyle name="Normal 11 4 2 4 4" xfId="18594" xr:uid="{5B9EB5BB-D487-4301-84AD-11A2E488B507}"/>
    <cellStyle name="Normal 11 4 2 5" xfId="6099" xr:uid="{7628E6D0-F2F3-4572-B141-61E8EDBE1140}"/>
    <cellStyle name="Normal 11 4 2 5 2" xfId="29979" xr:uid="{E977C6C1-442B-493C-B753-D6A35FFCB176}"/>
    <cellStyle name="Normal 11 4 2 5 3" xfId="21390" xr:uid="{F936EAD9-0BD2-4D94-B9CD-1A6C3881FA10}"/>
    <cellStyle name="Normal 11 4 2 6" xfId="8876" xr:uid="{AFADACDF-8040-46EB-B473-DC55C2788E75}"/>
    <cellStyle name="Normal 11 4 2 7" xfId="14273" xr:uid="{764433AA-1A16-4412-945A-68BCDB12BBD3}"/>
    <cellStyle name="Normal 11 4 3" xfId="2212" xr:uid="{00000000-0005-0000-0000-0000CC080000}"/>
    <cellStyle name="Normal 11 4 3 2" xfId="5608" xr:uid="{2BEEF199-34F2-42FE-AB03-FDEB6A37D35E}"/>
    <cellStyle name="Normal 11 4 3 2 2" xfId="7662" xr:uid="{4646DD5D-BE39-4205-AB9C-79C58730F714}"/>
    <cellStyle name="Normal 11 4 3 2 3" xfId="10185" xr:uid="{3B54FAD2-BCA2-48C7-99F9-C396A9D1472B}"/>
    <cellStyle name="Normal 11 4 3 2 4" xfId="15838" xr:uid="{580427D5-2D20-48D5-A599-9F6C60230E94}"/>
    <cellStyle name="Normal 11 4 3 3" xfId="6546" xr:uid="{E7F92B5C-C0C9-4BBF-8758-174BE7802333}"/>
    <cellStyle name="Normal 11 4 3 3 2" xfId="28541" xr:uid="{44E3F19F-34E7-4CBA-A667-9A6F808D44C8}"/>
    <cellStyle name="Normal 11 4 3 3 3" xfId="29058" xr:uid="{B36247D8-92BA-4738-B423-CF14951AD93C}"/>
    <cellStyle name="Normal 11 4 3 3 4" xfId="18595" xr:uid="{AB931E19-40B0-450C-A33E-2F48CF5B2B25}"/>
    <cellStyle name="Normal 11 4 3 4" xfId="9342" xr:uid="{D2EBCB23-09C3-484E-92AC-076D098B5112}"/>
    <cellStyle name="Normal 11 4 3 4 2" xfId="29980" xr:uid="{3AF920C3-0A95-4CE3-BFB9-B94B42E87CC2}"/>
    <cellStyle name="Normal 11 4 3 4 3" xfId="21391" xr:uid="{9D719444-5FFC-4243-A1D7-0CB04552450B}"/>
    <cellStyle name="Normal 11 4 3 5" xfId="24665" xr:uid="{641BFF66-6E42-4505-81E2-BC7C29EEE3A5}"/>
    <cellStyle name="Normal 11 4 3 6" xfId="14702" xr:uid="{F4A91D9A-168C-43BF-AA97-83CBDC6907D6}"/>
    <cellStyle name="Normal 11 4 4" xfId="2213" xr:uid="{00000000-0005-0000-0000-0000CD080000}"/>
    <cellStyle name="Normal 11 4 4 2" xfId="5779" xr:uid="{350FFB5A-BA5A-4041-8437-B21C2C4D72B7}"/>
    <cellStyle name="Normal 11 4 4 2 2" xfId="7663" xr:uid="{3879C9D4-5E77-4B20-8E9C-CD190BC2DE42}"/>
    <cellStyle name="Normal 11 4 4 2 3" xfId="10186" xr:uid="{D6F5DF45-283F-4F3E-88E8-5C7D337DB884}"/>
    <cellStyle name="Normal 11 4 4 3" xfId="6864" xr:uid="{92D2CD5D-2883-44E6-BFD0-42F2B525A139}"/>
    <cellStyle name="Normal 11 4 4 3 2" xfId="22049" xr:uid="{53ED3B7E-4A08-49A6-B069-AB673CA20E79}"/>
    <cellStyle name="Normal 11 4 4 4" xfId="9660" xr:uid="{D3185853-F666-4399-8AC7-C76D2E098336}"/>
    <cellStyle name="Normal 11 4 4 5" xfId="16493" xr:uid="{BC535B92-4697-4FFC-873E-0B1C532A3653}"/>
    <cellStyle name="Normal 11 4 5" xfId="4505" xr:uid="{B611C231-5638-458C-89BD-2BDACC793740}"/>
    <cellStyle name="Normal 11 4 5 2" xfId="7046" xr:uid="{E690FEDD-6439-4CE0-93E9-09EEF1979E3B}"/>
    <cellStyle name="Normal 11 4 5 2 2" xfId="29578" xr:uid="{65470D8A-69AD-4E1C-A94D-BF2D2BEBFFEC}"/>
    <cellStyle name="Normal 11 4 5 2 3" xfId="20528" xr:uid="{9BB75B42-EFDB-45AD-B746-43CFEE598F25}"/>
    <cellStyle name="Normal 11 4 5 3" xfId="9853" xr:uid="{34F07C02-A4A8-4D12-ADAB-A944D1E7AD65}"/>
    <cellStyle name="Normal 11 4 5 3 2" xfId="23357" xr:uid="{287B23AC-083F-49BB-80D8-465095BDC87B}"/>
    <cellStyle name="Normal 11 4 5 4" xfId="24814" xr:uid="{9232AAFB-D17B-4E88-BAB7-5E2D82E954EC}"/>
    <cellStyle name="Normal 11 4 5 5" xfId="17735" xr:uid="{D5779D91-A428-44C3-88E1-FF5F9254958C}"/>
    <cellStyle name="Normal 11 4 6" xfId="5488" xr:uid="{D2B9630F-F48A-4625-B1D4-BD3033D26038}"/>
    <cellStyle name="Normal 11 4 6 2" xfId="27545" xr:uid="{8EA7BB7D-A804-412B-A952-B5E9D4399A85}"/>
    <cellStyle name="Normal 11 4 6 3" xfId="29300" xr:uid="{FC91B441-0281-4807-9DE7-C8F9B7166228}"/>
    <cellStyle name="Normal 11 4 6 4" xfId="15836" xr:uid="{0B6499DE-BCD5-4A75-8FCC-6440F089C940}"/>
    <cellStyle name="Normal 11 4 7" xfId="6098" xr:uid="{92EF0D74-1F64-45DE-B6E0-9ABE68D94078}"/>
    <cellStyle name="Normal 11 4 7 2" xfId="27703" xr:uid="{51EFED3B-3CF2-4E73-9DD5-E03216340D7E}"/>
    <cellStyle name="Normal 11 4 7 3" xfId="18593" xr:uid="{6655467F-9C97-44E7-8257-8D35DF941E37}"/>
    <cellStyle name="Normal 11 4 8" xfId="8875" xr:uid="{707249D1-A3E7-4C18-8464-056822CB6BED}"/>
    <cellStyle name="Normal 11 4 8 2" xfId="21389" xr:uid="{E2F7DD9C-41A7-41E6-979E-8D72696DEEA1}"/>
    <cellStyle name="Normal 11 4 9" xfId="25478" xr:uid="{0E5FC426-9E4C-43C5-9B0A-5C294EBB0F43}"/>
    <cellStyle name="Normal 11 5" xfId="455" xr:uid="{00000000-0005-0000-0000-0000C7010000}"/>
    <cellStyle name="Normal 11 5 10" xfId="14112" xr:uid="{C3693D17-3B34-415E-9A54-E6604F806713}"/>
    <cellStyle name="Normal 11 5 2" xfId="2214" xr:uid="{00000000-0005-0000-0000-0000CE080000}"/>
    <cellStyle name="Normal 11 5 2 2" xfId="5610" xr:uid="{1CD2214B-6A4D-48D9-8A3F-26DB984E06AE}"/>
    <cellStyle name="Normal 11 5 2 2 2" xfId="7664" xr:uid="{EE64A589-30A5-4407-AFB7-83034D3D685E}"/>
    <cellStyle name="Normal 11 5 2 2 3" xfId="10187" xr:uid="{209C96B1-D4B6-481C-BC98-56ED130A752F}"/>
    <cellStyle name="Normal 11 5 2 2 4" xfId="15840" xr:uid="{BC2B3CB5-E1C8-4107-B448-377B8BCF496B}"/>
    <cellStyle name="Normal 11 5 2 3" xfId="6548" xr:uid="{5D1D0398-B704-4BA8-B8F7-45EC8D7A2C1B}"/>
    <cellStyle name="Normal 11 5 2 3 2" xfId="28343" xr:uid="{563C45EB-0265-4927-9C66-A7D5F30E02FF}"/>
    <cellStyle name="Normal 11 5 2 3 3" xfId="28937" xr:uid="{9388F0AA-9DFC-4E7A-AC82-A7CE41CE1620}"/>
    <cellStyle name="Normal 11 5 2 3 4" xfId="18597" xr:uid="{DB4E8DF6-343F-40AD-8003-7F699F3F152C}"/>
    <cellStyle name="Normal 11 5 2 4" xfId="9344" xr:uid="{76C5D6EF-CA2E-4CFE-8F46-23A6A21FF11E}"/>
    <cellStyle name="Normal 11 5 2 4 2" xfId="29981" xr:uid="{CAC34F08-F260-4F00-AD07-C7DC86022EE6}"/>
    <cellStyle name="Normal 11 5 2 4 3" xfId="21393" xr:uid="{DC3E8204-8CD5-4F38-9349-DBFF49AF4B40}"/>
    <cellStyle name="Normal 11 5 2 5" xfId="24260" xr:uid="{77126D78-F2CD-421C-9702-AC6A0842BA60}"/>
    <cellStyle name="Normal 11 5 2 6" xfId="15208" xr:uid="{5571457B-2E0C-4C01-A5D0-EA35513DA047}"/>
    <cellStyle name="Normal 11 5 3" xfId="2215" xr:uid="{00000000-0005-0000-0000-0000CF080000}"/>
    <cellStyle name="Normal 11 5 3 2" xfId="7665" xr:uid="{E16EB662-7F4E-4981-818D-7CA35C7D852B}"/>
    <cellStyle name="Normal 11 5 3 2 2" xfId="29127" xr:uid="{D0EE5EC5-4848-4E06-8AAC-6D56F375E195}"/>
    <cellStyle name="Normal 11 5 3 2 3" xfId="16878" xr:uid="{05C69E30-8F82-4C50-B468-481EE2FBBE04}"/>
    <cellStyle name="Normal 11 5 3 3" xfId="10188" xr:uid="{C3219835-46E1-426F-B356-4832B723919D}"/>
    <cellStyle name="Normal 11 5 3 3 2" xfId="19617" xr:uid="{0A053A6F-AA42-4BE9-B80E-DD6A76E7F97C}"/>
    <cellStyle name="Normal 11 5 3 4" xfId="12727" xr:uid="{624FF15E-D899-41E3-A7AE-368DD7327C00}"/>
    <cellStyle name="Normal 11 5 3 4 2" xfId="22446" xr:uid="{FBB70001-4662-460D-A713-4EADE2BB7809}"/>
    <cellStyle name="Normal 11 5 3 5" xfId="25260" xr:uid="{6BF87E3D-BAB8-4012-B27A-A21CD107002F}"/>
    <cellStyle name="Normal 11 5 3 6" xfId="14699" xr:uid="{ADAC8C68-BF38-41F0-B83E-A392F279C7BA}"/>
    <cellStyle name="Normal 11 5 4" xfId="2216" xr:uid="{00000000-0005-0000-0000-0000D0080000}"/>
    <cellStyle name="Normal 11 5 4 2" xfId="7666" xr:uid="{A2D93104-D818-4335-AEFB-E54667A5364A}"/>
    <cellStyle name="Normal 11 5 4 2 2" xfId="28189" xr:uid="{22B73AEA-E222-451C-9EB8-9732D28F31B9}"/>
    <cellStyle name="Normal 11 5 4 2 3" xfId="19241" xr:uid="{893E9057-F6D8-4BB4-96E9-556103B6DAE3}"/>
    <cellStyle name="Normal 11 5 4 3" xfId="10189" xr:uid="{F250E913-35A3-4C89-B722-D409F5BC599C}"/>
    <cellStyle name="Normal 11 5 4 3 2" xfId="22048" xr:uid="{EAA886B9-E4F4-45C8-9D7E-49E277E2E6D9}"/>
    <cellStyle name="Normal 11 5 4 4" xfId="26454" xr:uid="{A8E700C5-80B2-49EF-9383-3E4DFA9F1B69}"/>
    <cellStyle name="Normal 11 5 4 5" xfId="16492" xr:uid="{138B67C9-AB02-4713-9F64-B08A02695E19}"/>
    <cellStyle name="Normal 11 5 5" xfId="4429" xr:uid="{FF91B756-7F88-4ED8-A2F7-5EF3D0F2EE6D}"/>
    <cellStyle name="Normal 11 5 5 2" xfId="9855" xr:uid="{10D68A3D-0CF7-4A46-A7F9-7535320159AD}"/>
    <cellStyle name="Normal 11 5 5 2 2" xfId="20452" xr:uid="{F651E418-C278-48D1-B21F-501ED05593D8}"/>
    <cellStyle name="Normal 11 5 5 3" xfId="13430" xr:uid="{F890B4B8-A391-4BBA-BA15-EF586A39932D}"/>
    <cellStyle name="Normal 11 5 5 3 2" xfId="23281" xr:uid="{B980F337-3006-4C5E-9467-35A5C25E52DC}"/>
    <cellStyle name="Normal 11 5 5 4" xfId="27704" xr:uid="{2077518E-2A02-4661-A6CB-DFFB7CDDDF0E}"/>
    <cellStyle name="Normal 11 5 5 5" xfId="17659" xr:uid="{FC0E5B53-4542-454D-8357-D558A37D14B9}"/>
    <cellStyle name="Normal 11 5 6" xfId="6100" xr:uid="{B23D2CD6-E8DC-41F8-89BF-F353484FC9AB}"/>
    <cellStyle name="Normal 11 5 6 2" xfId="15839" xr:uid="{FB03D962-9360-4D39-8A4A-AC11F9E898F0}"/>
    <cellStyle name="Normal 11 5 7" xfId="8877" xr:uid="{0E8D3253-2873-4B46-9842-9A9E781E0B84}"/>
    <cellStyle name="Normal 11 5 7 2" xfId="18596" xr:uid="{A6952310-EF47-47A5-A396-F61BF5EFFD91}"/>
    <cellStyle name="Normal 11 5 8" xfId="11979" xr:uid="{D1F689FD-4625-4103-A017-A4F24389A3C8}"/>
    <cellStyle name="Normal 11 5 8 2" xfId="21392" xr:uid="{074DC46A-A484-4E60-8F97-62E41A1CEF57}"/>
    <cellStyle name="Normal 11 5 9" xfId="24640" xr:uid="{0C284544-2736-4D76-BA8B-BC131CB2D65E}"/>
    <cellStyle name="Normal 11 6" xfId="2217" xr:uid="{00000000-0005-0000-0000-0000D1080000}"/>
    <cellStyle name="Normal 11 6 2" xfId="2218" xr:uid="{00000000-0005-0000-0000-0000D2080000}"/>
    <cellStyle name="Normal 11 6 2 2" xfId="7667" xr:uid="{9018F50A-1BB2-4C60-8EF0-45CA1BC9E2E0}"/>
    <cellStyle name="Normal 11 6 2 2 2" xfId="28237" xr:uid="{E93C04A0-6ECD-4A4B-8173-13E3EAE904D5}"/>
    <cellStyle name="Normal 11 6 2 2 3" xfId="28100" xr:uid="{8F05D764-0883-423D-A302-F62FD48CC284}"/>
    <cellStyle name="Normal 11 6 2 2 4" xfId="17222" xr:uid="{AF5CA72B-3F4F-4E7F-9617-7AB48E0D811B}"/>
    <cellStyle name="Normal 11 6 2 3" xfId="10191" xr:uid="{31A52B2A-C59B-4052-B1E7-F92D9978756D}"/>
    <cellStyle name="Normal 11 6 2 3 2" xfId="29473" xr:uid="{625D40D5-7536-4373-A825-41EA96ABC57C}"/>
    <cellStyle name="Normal 11 6 2 3 3" xfId="20005" xr:uid="{5A669499-C015-4DCF-A62C-BEAB113A8FA6}"/>
    <cellStyle name="Normal 11 6 2 4" xfId="13020" xr:uid="{85CB645D-7AEC-4EE1-A97E-BE5E13E5B876}"/>
    <cellStyle name="Normal 11 6 2 4 2" xfId="22834" xr:uid="{E9B19291-B320-4C74-A04E-A758F28F4832}"/>
    <cellStyle name="Normal 11 6 2 5" xfId="25583" xr:uid="{6677DDD9-C244-4865-B608-4B7CFCD82D8D}"/>
    <cellStyle name="Normal 11 6 2 6" xfId="15209" xr:uid="{3EB32F2C-739E-4F1F-83F0-B4063FE0A04A}"/>
    <cellStyle name="Normal 11 6 3" xfId="2219" xr:uid="{00000000-0005-0000-0000-0000D3080000}"/>
    <cellStyle name="Normal 11 6 3 2" xfId="10192" xr:uid="{80D099FF-1A8C-43E5-BBF4-92AA7272344F}"/>
    <cellStyle name="Normal 11 6 3 2 2" xfId="27177" xr:uid="{28059E15-82AD-462E-9450-211DE00D5354}"/>
    <cellStyle name="Normal 11 6 3 2 3" xfId="17009" xr:uid="{6D77FF7F-F4B3-4436-90DB-AAE4C6110159}"/>
    <cellStyle name="Normal 11 6 3 3" xfId="11611" xr:uid="{AD89808B-5E54-45FA-A61C-97E65E4364A5}"/>
    <cellStyle name="Normal 11 6 3 3 2" xfId="19763" xr:uid="{B2A36441-7BB3-41DE-8CBE-F32B2A295CEF}"/>
    <cellStyle name="Normal 11 6 3 4" xfId="12858" xr:uid="{6FD2C93D-41E7-496A-8F96-375F7D4D5550}"/>
    <cellStyle name="Normal 11 6 3 4 2" xfId="22592" xr:uid="{E5D9C83B-7051-49A4-9127-CC64BA1F170D}"/>
    <cellStyle name="Normal 11 6 3 5" xfId="25382" xr:uid="{AD09A530-DF52-42BD-A5C1-7182769B2008}"/>
    <cellStyle name="Normal 11 6 3 6" xfId="14910" xr:uid="{19398054-5A84-497F-BE08-3E7F503794D1}"/>
    <cellStyle name="Normal 11 6 4" xfId="4737" xr:uid="{39572C09-F3C6-4C5B-AD59-46DBD9608A70}"/>
    <cellStyle name="Normal 11 6 4 2" xfId="10190" xr:uid="{CDFD4FCF-C917-4304-A2B1-A2532DD34D1D}"/>
    <cellStyle name="Normal 11 6 4 2 2" xfId="29626" xr:uid="{307373C4-440B-40CA-8FC6-05D159D2EA47}"/>
    <cellStyle name="Normal 11 6 4 2 3" xfId="20704" xr:uid="{2FC83C0D-62EC-4349-8BCC-DE0072CF914D}"/>
    <cellStyle name="Normal 11 6 4 3" xfId="13629" xr:uid="{EEC30441-215F-4302-99B6-0B21C4E060D5}"/>
    <cellStyle name="Normal 11 6 4 3 2" xfId="23533" xr:uid="{BFF2B72C-C916-4FC5-8292-F9754513C4BB}"/>
    <cellStyle name="Normal 11 6 4 4" xfId="29129" xr:uid="{B9968933-CC24-4CF5-8B2E-DFF630047094}"/>
    <cellStyle name="Normal 11 6 4 5" xfId="17911" xr:uid="{5F26C911-A3D4-4BFC-A4CD-8EF03AC9BE7A}"/>
    <cellStyle name="Normal 11 6 5" xfId="6468" xr:uid="{D5C4EC19-E7F9-4B7D-9100-D1A04EAEAECF}"/>
    <cellStyle name="Normal 11 6 5 2" xfId="28282" xr:uid="{FFFA5151-9A92-473A-937D-13808B2521EB}"/>
    <cellStyle name="Normal 11 6 5 3" xfId="15841" xr:uid="{799F0C6F-46A3-44DA-8F51-22A57B1E6ECA}"/>
    <cellStyle name="Normal 11 6 6" xfId="9245" xr:uid="{495AFF3A-EA39-4C84-A54C-0C7AE40079EF}"/>
    <cellStyle name="Normal 11 6 6 2" xfId="18598" xr:uid="{FDE0FF48-7DB5-4B6B-84EB-59F4D9753FB8}"/>
    <cellStyle name="Normal 11 6 7" xfId="11980" xr:uid="{6122A2AB-1EB5-472E-9FDF-9CD083852C75}"/>
    <cellStyle name="Normal 11 6 7 2" xfId="21394" xr:uid="{BDB1C611-0807-4ED3-9BB4-2F25E397EB82}"/>
    <cellStyle name="Normal 11 6 8" xfId="26646" xr:uid="{491BD7E6-769D-439F-960B-B178F26A8109}"/>
    <cellStyle name="Normal 11 6 9" xfId="14270" xr:uid="{DEC2D49D-087B-49FE-824D-84178E044EA4}"/>
    <cellStyle name="Normal 11 7" xfId="2220" xr:uid="{00000000-0005-0000-0000-0000D4080000}"/>
    <cellStyle name="Normal 11 7 2" xfId="5603" xr:uid="{E3F35EFC-0E7E-466C-B8E1-554947CB45BC}"/>
    <cellStyle name="Normal 11 7 2 2" xfId="7668" xr:uid="{02467A1E-BF42-4288-966C-C0C93EA71F84}"/>
    <cellStyle name="Normal 11 7 2 3" xfId="10193" xr:uid="{EB4F9924-BD39-469D-9A1F-DE37BDD0817C}"/>
    <cellStyle name="Normal 11 7 2 4" xfId="15842" xr:uid="{3D6C1B6F-1A0E-4EFC-9C3C-5A3155604DBD}"/>
    <cellStyle name="Normal 11 7 3" xfId="6541" xr:uid="{882C7960-5A67-4828-9474-81534CA032C1}"/>
    <cellStyle name="Normal 11 7 3 2" xfId="27795" xr:uid="{5E65F020-99DC-470C-8D30-DEEEE2F73990}"/>
    <cellStyle name="Normal 11 7 3 3" xfId="18599" xr:uid="{BB0FD901-BD41-4642-B6B4-BFEF2FABDF6F}"/>
    <cellStyle name="Normal 11 7 4" xfId="9337" xr:uid="{7F090D68-703F-4F3E-9B0A-1F91722B6F75}"/>
    <cellStyle name="Normal 11 7 4 2" xfId="21395" xr:uid="{F4660B6C-D38E-4BE4-B1EE-B452DCD7727B}"/>
    <cellStyle name="Normal 11 7 5" xfId="25310" xr:uid="{7543B13D-7BA1-4F58-B237-E5A70FCF68A2}"/>
    <cellStyle name="Normal 11 7 6" xfId="14938" xr:uid="{40255EA2-832B-4A7B-AD41-80B4ED3339CF}"/>
    <cellStyle name="Normal 11 8" xfId="2221" xr:uid="{00000000-0005-0000-0000-0000D5080000}"/>
    <cellStyle name="Normal 11 8 2" xfId="5764" xr:uid="{C69B1401-89E3-4F76-A6CA-DE2FA9563196}"/>
    <cellStyle name="Normal 11 8 2 2" xfId="7669" xr:uid="{2F14E365-DB8D-4925-957F-6E85C6B94146}"/>
    <cellStyle name="Normal 11 8 2 3" xfId="10194" xr:uid="{B9276410-FCA7-41B9-A0BC-EBED6911A37C}"/>
    <cellStyle name="Normal 11 8 3" xfId="6846" xr:uid="{7CF75BB1-4BF7-4BAF-AE51-BCEDCCC991E9}"/>
    <cellStyle name="Normal 11 8 3 2" xfId="19558" xr:uid="{FC2AA72F-475D-4F78-BF15-B8C3DC34A957}"/>
    <cellStyle name="Normal 11 8 4" xfId="9642" xr:uid="{B20E60E2-8952-45C9-AC8E-C0EBE4E222C1}"/>
    <cellStyle name="Normal 11 8 4 2" xfId="22387" xr:uid="{79BA6B19-CC80-4F2C-A4C3-99067590DFDA}"/>
    <cellStyle name="Normal 11 8 5" xfId="25380" xr:uid="{A919F84F-A2D8-4AA3-B5B9-9106CF5F07C0}"/>
    <cellStyle name="Normal 11 8 6" xfId="14619" xr:uid="{2397D07C-D64B-4706-B093-80F79554AC22}"/>
    <cellStyle name="Normal 11 9" xfId="2222" xr:uid="{00000000-0005-0000-0000-0000D6080000}"/>
    <cellStyle name="Normal 11 9 2" xfId="7670" xr:uid="{F052C995-8A8D-45D4-B9F2-E99492FB40D5}"/>
    <cellStyle name="Normal 11 9 2 2" xfId="28102" xr:uid="{1CFCA44A-617B-4F04-8D21-F6987C85CEAE}"/>
    <cellStyle name="Normal 11 9 2 3" xfId="19189" xr:uid="{582666CA-A324-4113-AEAB-031CE4D04E13}"/>
    <cellStyle name="Normal 11 9 3" xfId="10195" xr:uid="{F70AC58C-CBAD-4433-AC1A-C0FD53ABA3D8}"/>
    <cellStyle name="Normal 11 9 3 2" xfId="21994" xr:uid="{A41D361C-6BCE-4A4C-9AFF-E29ADE715458}"/>
    <cellStyle name="Normal 11 9 4" xfId="24515" xr:uid="{86177EB0-07B1-4CEB-8ED7-6DAE5532CE12}"/>
    <cellStyle name="Normal 11 9 5" xfId="16438" xr:uid="{256F570F-85A1-4871-BAC2-EA68DC6693BC}"/>
    <cellStyle name="Normal 12" xfId="456" xr:uid="{00000000-0005-0000-0000-0000C8010000}"/>
    <cellStyle name="Normal 12 10" xfId="24322" xr:uid="{B62700E0-8170-4E0C-AE2A-8A5DD300F31F}"/>
    <cellStyle name="Normal 12 11" xfId="14066" xr:uid="{B8B7A1B8-4DFA-408D-862F-BEF896BA7034}"/>
    <cellStyle name="Normal 12 2" xfId="2223" xr:uid="{00000000-0005-0000-0000-0000D7080000}"/>
    <cellStyle name="Normal 12 2 2" xfId="5557" xr:uid="{5C9FC4D5-E38B-4342-B06C-27A6C4EFE960}"/>
    <cellStyle name="Normal 12 2 2 2" xfId="7671" xr:uid="{22576CCF-9F8D-4311-990B-34A4E44FFE88}"/>
    <cellStyle name="Normal 12 2 2 3" xfId="10196" xr:uid="{2120AE16-1E7E-4729-8A8A-907CD6D3C9D0}"/>
    <cellStyle name="Normal 12 2 2 4" xfId="15844" xr:uid="{9061CEC0-0F2E-4F06-A8B3-B65708A6F001}"/>
    <cellStyle name="Normal 12 2 3" xfId="6469" xr:uid="{9FD02A58-175D-43DE-B4FC-83109AA4E90A}"/>
    <cellStyle name="Normal 12 2 3 2" xfId="27140" xr:uid="{E5143253-A5E9-420B-87FC-24EDFECDA774}"/>
    <cellStyle name="Normal 12 2 3 3" xfId="29244" xr:uid="{267D3A7A-A246-4010-AD70-1AE44F42DF45}"/>
    <cellStyle name="Normal 12 2 3 4" xfId="18601" xr:uid="{05762A19-5B4A-4990-A09E-FBBFCB0A5895}"/>
    <cellStyle name="Normal 12 2 4" xfId="9246" xr:uid="{1EDDC6BD-37D1-4FE1-83DD-3DDEC2834D51}"/>
    <cellStyle name="Normal 12 2 4 2" xfId="29982" xr:uid="{1A1DFB14-D610-4F13-A1A4-9A9349E7D71D}"/>
    <cellStyle name="Normal 12 2 4 3" xfId="21397" xr:uid="{F062B345-23E7-42CD-A5FD-A008DB008035}"/>
    <cellStyle name="Normal 12 2 5" xfId="24433" xr:uid="{2879FE16-A106-419F-80F3-09F6301E3168}"/>
    <cellStyle name="Normal 12 2 6" xfId="14911" xr:uid="{4EF80B16-D5F8-4BE5-BEE3-EA72C4F96AF1}"/>
    <cellStyle name="Normal 12 3" xfId="2224" xr:uid="{00000000-0005-0000-0000-0000D8080000}"/>
    <cellStyle name="Normal 12 3 2" xfId="5611" xr:uid="{09D62A00-E7A2-4D1A-BA3D-B0FE5ABEFD39}"/>
    <cellStyle name="Normal 12 3 2 2" xfId="7672" xr:uid="{D43C02F2-48B5-413D-A3B7-7661DC7D0211}"/>
    <cellStyle name="Normal 12 3 2 3" xfId="10197" xr:uid="{63900B11-9ED9-4021-84AD-69AD610D150B}"/>
    <cellStyle name="Normal 12 3 2 4" xfId="17223" xr:uid="{7F7DD127-445E-4BDD-B31E-97936C23DB5C}"/>
    <cellStyle name="Normal 12 3 3" xfId="6549" xr:uid="{6D8E7184-7F79-4303-ADDE-3611148C3552}"/>
    <cellStyle name="Normal 12 3 3 2" xfId="29474" xr:uid="{30C1F49D-D54A-41E3-8036-F48FC0420C65}"/>
    <cellStyle name="Normal 12 3 3 3" xfId="20006" xr:uid="{0D04449B-FB08-49DE-BB71-DFC1B82E8DD9}"/>
    <cellStyle name="Normal 12 3 4" xfId="9345" xr:uid="{37C966B7-4109-46BB-948B-6DA8BEE9CA46}"/>
    <cellStyle name="Normal 12 3 4 2" xfId="22835" xr:uid="{1667F637-7C2B-47DF-BA54-09D08B013F07}"/>
    <cellStyle name="Normal 12 3 5" xfId="24838" xr:uid="{5CE37ACB-38A3-40EB-ADB4-9ACCD2ABEF31}"/>
    <cellStyle name="Normal 12 3 6" xfId="15210" xr:uid="{7317FE2D-D2FA-43E7-9F19-EA7864D09707}"/>
    <cellStyle name="Normal 12 4" xfId="2225" xr:uid="{00000000-0005-0000-0000-0000D9080000}"/>
    <cellStyle name="Normal 12 4 2" xfId="5733" xr:uid="{2584A1A9-81DE-4960-A4CD-E8E1D374C211}"/>
    <cellStyle name="Normal 12 4 2 2" xfId="7673" xr:uid="{FC113F85-DE5F-4015-AF49-61D93D129C88}"/>
    <cellStyle name="Normal 12 4 2 3" xfId="10198" xr:uid="{FC44971B-3394-4D01-9AAC-E26390D02B3C}"/>
    <cellStyle name="Normal 12 4 3" xfId="6803" xr:uid="{35A8001F-2166-4630-9059-8BB0B6B34FC8}"/>
    <cellStyle name="Normal 12 4 3 2" xfId="19566" xr:uid="{1A206577-2360-4DCD-9DFA-43E2882905FB}"/>
    <cellStyle name="Normal 12 4 4" xfId="9599" xr:uid="{32145F2E-A091-4E43-8EE2-7448A7B177BE}"/>
    <cellStyle name="Normal 12 4 4 2" xfId="22395" xr:uid="{B7D930BA-63DF-4B30-96D6-8401D653D542}"/>
    <cellStyle name="Normal 12 4 5" xfId="25028" xr:uid="{95676245-991A-4C14-8077-2CE6C27E9319}"/>
    <cellStyle name="Normal 12 4 6" xfId="14627" xr:uid="{87D904A9-3DDF-44E4-A02D-F7D194893BE0}"/>
    <cellStyle name="Normal 12 5" xfId="2226" xr:uid="{00000000-0005-0000-0000-0000DA080000}"/>
    <cellStyle name="Normal 12 5 2" xfId="7674" xr:uid="{033F9C88-2BBD-4A94-81B0-6B2C97696591}"/>
    <cellStyle name="Normal 12 5 2 2" xfId="19197" xr:uid="{1F163671-FAF9-40FE-AD66-4C1A97B314C2}"/>
    <cellStyle name="Normal 12 5 3" xfId="10199" xr:uid="{DCBD9572-FBCA-4EB3-9349-522791785532}"/>
    <cellStyle name="Normal 12 5 3 2" xfId="22002" xr:uid="{423A7E1C-8B2C-483F-93C3-042B67CCC47A}"/>
    <cellStyle name="Normal 12 5 4" xfId="25672" xr:uid="{2FC95DA3-AAE1-4323-973B-6CBC0D56F18D}"/>
    <cellStyle name="Normal 12 5 5" xfId="16446" xr:uid="{EBE41770-C5FC-4166-94A1-B326F5502563}"/>
    <cellStyle name="Normal 12 6" xfId="4384" xr:uid="{DC79DA7A-99D9-4AEA-80FB-6F3B45266C58}"/>
    <cellStyle name="Normal 12 6 2" xfId="7048" xr:uid="{E5CD8290-19A8-4CBF-AC12-A65582C18AE8}"/>
    <cellStyle name="Normal 12 6 2 2" xfId="20408" xr:uid="{6062A3E8-80E0-4991-A3A2-F0D3C1EC242F}"/>
    <cellStyle name="Normal 12 6 3" xfId="9856" xr:uid="{3DA09CEE-009D-4B14-9EB2-7D57F11AB768}"/>
    <cellStyle name="Normal 12 6 3 2" xfId="23237" xr:uid="{FBC3441F-0F22-4DF9-8D82-630A5ABD0DF5}"/>
    <cellStyle name="Normal 12 6 4" xfId="17615" xr:uid="{0E07F3C3-9307-45F4-BA0A-B2B2F0D3AA80}"/>
    <cellStyle name="Normal 12 7" xfId="6101" xr:uid="{794590C8-B127-4DEA-A55D-65675296B708}"/>
    <cellStyle name="Normal 12 7 2" xfId="15843" xr:uid="{9E8AA200-977B-4363-BE9A-502560E5DEF1}"/>
    <cellStyle name="Normal 12 8" xfId="8878" xr:uid="{1126F686-1BEA-4B8E-A5B8-6875D40A4116}"/>
    <cellStyle name="Normal 12 8 2" xfId="18600" xr:uid="{9803D0E6-1407-4933-9ED0-3A6FD5CFE70D}"/>
    <cellStyle name="Normal 12 9" xfId="11981" xr:uid="{D48DB1F7-572B-4BCE-ADF3-B13820CFD5EC}"/>
    <cellStyle name="Normal 12 9 2" xfId="21396" xr:uid="{DFC53989-9118-4E2A-B395-A7A04F742E26}"/>
    <cellStyle name="Normal 13" xfId="2227" xr:uid="{00000000-0005-0000-0000-0000DB080000}"/>
    <cellStyle name="Normal 13 2" xfId="2228" xr:uid="{00000000-0005-0000-0000-0000DC080000}"/>
    <cellStyle name="Normal 13 2 2" xfId="7676" xr:uid="{E217A8EB-B310-4D3C-9B3A-B569F92D1C80}"/>
    <cellStyle name="Normal 13 2 2 2" xfId="28255" xr:uid="{E9CE37D8-FBD0-4FA1-8EA7-69B419CAA7A7}"/>
    <cellStyle name="Normal 13 2 2 3" xfId="17007" xr:uid="{2212B32E-F570-4863-8A44-892A86181C84}"/>
    <cellStyle name="Normal 13 2 3" xfId="10201" xr:uid="{C318825D-BDC4-44CB-BBC1-8A1D015696FD}"/>
    <cellStyle name="Normal 13 2 3 2" xfId="19761" xr:uid="{806F6B98-D012-471C-8CEE-CA8C7076FFA4}"/>
    <cellStyle name="Normal 13 2 4" xfId="12856" xr:uid="{DB80A580-864E-4E72-A20F-DC0DE988F654}"/>
    <cellStyle name="Normal 13 2 4 2" xfId="22590" xr:uid="{A5395766-2A00-4203-ABB2-8471263AF6BF}"/>
    <cellStyle name="Normal 13 2 5" xfId="26205" xr:uid="{4FA10475-AC13-4EA3-A122-1EDFAB91129B}"/>
    <cellStyle name="Normal 13 2 6" xfId="14908" xr:uid="{F5B2A67A-32E1-4FCC-9BE2-4C096895288A}"/>
    <cellStyle name="Normal 13 3" xfId="7675" xr:uid="{8C9CC727-E26C-42F0-8612-F7410121ED58}"/>
    <cellStyle name="Normal 13 3 2" xfId="10200" xr:uid="{B975BDDF-EA04-4D49-B40F-D91CEF26ED70}"/>
    <cellStyle name="Normal 13 3 3" xfId="15845" xr:uid="{DFAE28E5-E2DE-4BE7-84AE-EA641B06BDD9}"/>
    <cellStyle name="Normal 13 4" xfId="5921" xr:uid="{267213FC-1F53-422D-9144-BC4418CC76C1}"/>
    <cellStyle name="Normal 13 4 2" xfId="25916" xr:uid="{4A230BD2-8E8B-4E0D-B496-748C8B93F7B4}"/>
    <cellStyle name="Normal 13 4 3" xfId="18602" xr:uid="{761A8A1D-8C78-43F8-98C1-8A4836E3BFC3}"/>
    <cellStyle name="Normal 13 5" xfId="8661" xr:uid="{6D735CE5-444C-4A0D-BDF4-77D67DECD2A6}"/>
    <cellStyle name="Normal 13 5 2" xfId="21398" xr:uid="{3144CD03-0D04-4797-B496-859A6BE7B82B}"/>
    <cellStyle name="Normal 13 6" xfId="25827" xr:uid="{0EF74C79-1EE4-41E6-8D5E-0E3FAB23E4E8}"/>
    <cellStyle name="Normal 13 7" xfId="14224" xr:uid="{02099FB1-0B34-49D8-AD7C-2A70E4337F11}"/>
    <cellStyle name="Normal 14" xfId="2229" xr:uid="{00000000-0005-0000-0000-0000DD080000}"/>
    <cellStyle name="Normal 14 2" xfId="5558" xr:uid="{FA808936-2ACD-4EC2-A0C4-F57A8ED89BA9}"/>
    <cellStyle name="Normal 14 2 2" xfId="7677" xr:uid="{5A834F2F-3484-422D-8FC5-DEBD1D37EB4C}"/>
    <cellStyle name="Normal 14 2 3" xfId="10202" xr:uid="{0539946A-A81E-452A-B3FC-E85C0DF55D34}"/>
    <cellStyle name="Normal 14 2 4" xfId="15846" xr:uid="{EB4CF09D-E043-4533-858A-F82F4A37FC42}"/>
    <cellStyle name="Normal 14 3" xfId="6470" xr:uid="{93A14F56-568D-45D5-949B-49F269A5D13F}"/>
    <cellStyle name="Normal 14 3 2" xfId="27245" xr:uid="{B12AB8CC-19F7-4069-A0A1-3F0DEDA4A2C4}"/>
    <cellStyle name="Normal 14 3 3" xfId="18603" xr:uid="{DBDB399E-64B8-4C48-8647-8559A6D01E40}"/>
    <cellStyle name="Normal 14 4" xfId="9247" xr:uid="{3A40EBF8-087D-4226-8534-51CC649EAFCF}"/>
    <cellStyle name="Normal 14 4 2" xfId="21399" xr:uid="{7CBEFD5D-73E7-414C-82D2-A9AD1A8696AB}"/>
    <cellStyle name="Normal 14 5" xfId="25656" xr:uid="{E1D0E90E-D59D-4AD2-939A-63579CC05718}"/>
    <cellStyle name="Normal 14 6" xfId="14914" xr:uid="{D17CDCD9-8B1E-4219-A2D8-C667B92AFF2F}"/>
    <cellStyle name="Normal 15" xfId="2230" xr:uid="{00000000-0005-0000-0000-0000DE080000}"/>
    <cellStyle name="Normal 15 2" xfId="24443" xr:uid="{E615F8A1-28AD-4E04-9412-AD4914133AAF}"/>
    <cellStyle name="Normal 15 3" xfId="26341" xr:uid="{C126C430-DA98-4956-902A-D77571519A1F}"/>
    <cellStyle name="Normal 16" xfId="2231" xr:uid="{00000000-0005-0000-0000-0000DF080000}"/>
    <cellStyle name="Normal 16 2" xfId="5560" xr:uid="{CA6A8EF0-3CD3-4B0C-A4CB-62E70B175084}"/>
    <cellStyle name="Normal 16 2 2" xfId="7678" xr:uid="{F7E48EA8-5950-4890-9474-00ACA898EF3D}"/>
    <cellStyle name="Normal 16 2 3" xfId="10203" xr:uid="{61222357-38D5-46AC-9553-1D5E2C34E05A}"/>
    <cellStyle name="Normal 16 3" xfId="6472" xr:uid="{29F3A08A-9622-4B7A-9703-F3D0F7CCD925}"/>
    <cellStyle name="Normal 16 3 2" xfId="19335" xr:uid="{CC4A932E-28A0-4AE2-A5CF-FD22A8ACA972}"/>
    <cellStyle name="Normal 16 4" xfId="9249" xr:uid="{1589B3A2-453A-45BD-B0B0-CAB7E04EE8BB}"/>
    <cellStyle name="Normal 16 4 2" xfId="22163" xr:uid="{7ED5DDA9-A419-4A92-97F0-43E680D38FA5}"/>
    <cellStyle name="Normal 16 5" xfId="26293" xr:uid="{56685F7A-E01D-4C85-A36E-6FC482031F3A}"/>
    <cellStyle name="Normal 16 6" xfId="14382" xr:uid="{D63C4970-4B8D-419D-89A6-2AE2E1C219A2}"/>
    <cellStyle name="Normal 17" xfId="6962" xr:uid="{C70B8C22-9858-4C5D-819B-9265CA645072}"/>
    <cellStyle name="Normal 17 2" xfId="9760" xr:uid="{9D802619-1420-47B8-BF73-4CC8275A5F15}"/>
    <cellStyle name="Normal 17 3" xfId="15671" xr:uid="{88FB09FC-53EC-4B3B-A089-802408936A4C}"/>
    <cellStyle name="Normal 17 4" xfId="30200" xr:uid="{863E5976-DD9A-47D0-B5BB-7878866EDA40}"/>
    <cellStyle name="Normal 17 5" xfId="30178" xr:uid="{CC525562-F8F4-4B95-BF55-6FDD0637B894}"/>
    <cellStyle name="Normal 17 6" xfId="30221" xr:uid="{E068D652-25EC-4DA2-9A99-71BF2A700AF6}"/>
    <cellStyle name="Normal 18" xfId="8510" xr:uid="{2CF1A41E-7342-43A5-A3BA-7702EA44D9A6}"/>
    <cellStyle name="Normal 18 2" xfId="11436" xr:uid="{369DB3F8-B726-479B-AFA4-4C1FFC0E3080}"/>
    <cellStyle name="Normal 19" xfId="8640" xr:uid="{7CFA20F0-645A-4D9B-8208-5ADFF0CC9666}"/>
    <cellStyle name="Normal 19 2" xfId="11438" xr:uid="{E7153E8D-DE87-45C2-861A-EFCD207EFDE2}"/>
    <cellStyle name="Normal 2" xfId="457" xr:uid="{00000000-0005-0000-0000-0000C9010000}"/>
    <cellStyle name="Normal 2 10" xfId="458" xr:uid="{00000000-0005-0000-0000-0000CA010000}"/>
    <cellStyle name="Normal 2 10 10" xfId="11982" xr:uid="{CB11B289-7DA2-4CEA-88EF-0AA4C4802EF6}"/>
    <cellStyle name="Normal 2 10 10 2" xfId="21400" xr:uid="{083D0A19-4487-4F66-8CE0-AF9E8CCE0393}"/>
    <cellStyle name="Normal 2 10 11" xfId="25525" xr:uid="{669B86A1-725B-4574-9952-1DE78EDB82F6}"/>
    <cellStyle name="Normal 2 10 12" xfId="14116" xr:uid="{C2456159-17B4-4533-807B-3BC3D6B4A688}"/>
    <cellStyle name="Normal 2 10 2" xfId="459" xr:uid="{00000000-0005-0000-0000-0000CB010000}"/>
    <cellStyle name="Normal 2 10 2 10" xfId="14274" xr:uid="{EFFD3110-747F-4C20-8D2F-22E0D29BEB0C}"/>
    <cellStyle name="Normal 2 10 2 2" xfId="2232" xr:uid="{00000000-0005-0000-0000-0000E0080000}"/>
    <cellStyle name="Normal 2 10 2 2 2" xfId="5612" xr:uid="{61296FC0-6594-489D-B0E6-0FDEAF6D8832}"/>
    <cellStyle name="Normal 2 10 2 2 2 2" xfId="7679" xr:uid="{11A1EA6E-5DD5-481D-9963-A4F2FB00D174}"/>
    <cellStyle name="Normal 2 10 2 2 2 3" xfId="10204" xr:uid="{D03ADEB8-EA73-4ECE-83CC-768AB3CBE52C}"/>
    <cellStyle name="Normal 2 10 2 2 2 4" xfId="15849" xr:uid="{205A3B84-DA57-4A99-9C22-D3C3A2D990AC}"/>
    <cellStyle name="Normal 2 10 2 2 3" xfId="6551" xr:uid="{6D3F6486-734F-48BC-8D76-80338B0478F8}"/>
    <cellStyle name="Normal 2 10 2 2 3 2" xfId="28347" xr:uid="{B9966663-9912-43BC-BE19-68241579AE4E}"/>
    <cellStyle name="Normal 2 10 2 2 3 3" xfId="28982" xr:uid="{C7EFB0F5-E594-4614-985F-7C6381661010}"/>
    <cellStyle name="Normal 2 10 2 2 3 4" xfId="18606" xr:uid="{7BBB15CD-E24B-4777-BF86-AC5247D6788E}"/>
    <cellStyle name="Normal 2 10 2 2 4" xfId="9347" xr:uid="{63350450-D91F-478B-859D-D6450D07A0A9}"/>
    <cellStyle name="Normal 2 10 2 2 4 2" xfId="29983" xr:uid="{ACCE1674-7DCB-4CCD-8FC9-AD1CCAC16E1B}"/>
    <cellStyle name="Normal 2 10 2 2 4 3" xfId="21402" xr:uid="{9CB67E59-A77A-4297-B421-20E0632392E3}"/>
    <cellStyle name="Normal 2 10 2 2 5" xfId="25266" xr:uid="{891A6364-F8F5-487C-A273-C0DF95BF74DC}"/>
    <cellStyle name="Normal 2 10 2 2 6" xfId="15211" xr:uid="{29DEB851-038C-4320-8AD7-E2032669473A}"/>
    <cellStyle name="Normal 2 10 2 3" xfId="2233" xr:uid="{00000000-0005-0000-0000-0000E1080000}"/>
    <cellStyle name="Normal 2 10 2 3 2" xfId="7680" xr:uid="{16C10A2C-88C7-481E-A5A8-922303D0F1F3}"/>
    <cellStyle name="Normal 2 10 2 3 2 2" xfId="28423" xr:uid="{56B8B450-7CFB-400E-B00F-88C1C7F7BE31}"/>
    <cellStyle name="Normal 2 10 2 3 2 3" xfId="16879" xr:uid="{FE2FEECA-FE60-4ED6-8B40-D130BEEF6B3B}"/>
    <cellStyle name="Normal 2 10 2 3 3" xfId="10205" xr:uid="{C0A4B977-8E24-466A-82FD-9A7BFE95A09E}"/>
    <cellStyle name="Normal 2 10 2 3 3 2" xfId="19618" xr:uid="{2C7FC0B8-9272-4FFE-BFFD-7D2F336FE76D}"/>
    <cellStyle name="Normal 2 10 2 3 4" xfId="12728" xr:uid="{8E206A5E-8990-4B30-845E-5259F98D0458}"/>
    <cellStyle name="Normal 2 10 2 3 4 2" xfId="22447" xr:uid="{D1D231FD-4B7A-4E3B-BC15-972D96C11A66}"/>
    <cellStyle name="Normal 2 10 2 3 5" xfId="24397" xr:uid="{9EB7DDD4-709E-41DB-B576-2BAACBE0037B}"/>
    <cellStyle name="Normal 2 10 2 3 6" xfId="14703" xr:uid="{5F442DAF-CE7E-4E0F-938B-FB9C3A50A381}"/>
    <cellStyle name="Normal 2 10 2 4" xfId="2234" xr:uid="{00000000-0005-0000-0000-0000E2080000}"/>
    <cellStyle name="Normal 2 10 2 4 2" xfId="7681" xr:uid="{BF848CFC-C932-4F83-9EA0-8A83E5C34167}"/>
    <cellStyle name="Normal 2 10 2 4 2 2" xfId="28667" xr:uid="{686E1AB7-7D18-4653-9D71-888468EC2B91}"/>
    <cellStyle name="Normal 2 10 2 4 2 3" xfId="19330" xr:uid="{BFBB9756-67B2-4BCD-A639-0CB5FFE5493C}"/>
    <cellStyle name="Normal 2 10 2 4 3" xfId="10206" xr:uid="{1E726E29-788B-4B22-8635-D94754A47A00}"/>
    <cellStyle name="Normal 2 10 2 4 3 2" xfId="22158" xr:uid="{7988FB5D-6274-4139-951C-62D2142ED04B}"/>
    <cellStyle name="Normal 2 10 2 4 4" xfId="26068" xr:uid="{59786204-EDC3-40AF-9A4A-AA7B8726BC92}"/>
    <cellStyle name="Normal 2 10 2 4 5" xfId="16602" xr:uid="{3A51309D-0556-49F4-A866-EE5803DB4701}"/>
    <cellStyle name="Normal 2 10 2 5" xfId="4507" xr:uid="{3742DEDA-A170-418A-BD89-5B495B125F1D}"/>
    <cellStyle name="Normal 2 10 2 5 2" xfId="9858" xr:uid="{9A924826-8EEF-40C1-827B-31ECB3D29E45}"/>
    <cellStyle name="Normal 2 10 2 5 2 2" xfId="20530" xr:uid="{5D18A2FA-C293-4A8F-A33A-EF48BAACB0C2}"/>
    <cellStyle name="Normal 2 10 2 5 3" xfId="13498" xr:uid="{F33683DF-C4F5-4608-A75A-5952C12FE500}"/>
    <cellStyle name="Normal 2 10 2 5 3 2" xfId="23359" xr:uid="{9F06F3C6-E372-4461-861C-BE3C73491599}"/>
    <cellStyle name="Normal 2 10 2 5 4" xfId="27091" xr:uid="{61773F6B-51CF-4B0D-8B6B-5ADEE0C8E2BA}"/>
    <cellStyle name="Normal 2 10 2 5 5" xfId="17737" xr:uid="{45665985-4DAA-45AC-9521-C69DA4DEA7AB}"/>
    <cellStyle name="Normal 2 10 2 6" xfId="6104" xr:uid="{75018FAD-EF34-46AD-BDE1-A5ADB5A89750}"/>
    <cellStyle name="Normal 2 10 2 6 2" xfId="15848" xr:uid="{38DA51DC-433E-4288-9F19-1C3E4DFF7E8C}"/>
    <cellStyle name="Normal 2 10 2 7" xfId="8881" xr:uid="{95ACADBE-695C-4394-BE9C-8A35D6B7B0A0}"/>
    <cellStyle name="Normal 2 10 2 7 2" xfId="18605" xr:uid="{3E6FF91C-5047-4ED1-9234-7C00CB3339C0}"/>
    <cellStyle name="Normal 2 10 2 8" xfId="11983" xr:uid="{572F429C-6CF3-423A-9578-EA197F81878B}"/>
    <cellStyle name="Normal 2 10 2 8 2" xfId="21401" xr:uid="{B042E27B-29C2-45FB-8E58-909B64A7DFBC}"/>
    <cellStyle name="Normal 2 10 2 9" xfId="24889" xr:uid="{B62F6AB4-1371-4B50-B639-568C64E62087}"/>
    <cellStyle name="Normal 2 10 3" xfId="2235" xr:uid="{00000000-0005-0000-0000-0000E3080000}"/>
    <cellStyle name="Normal 2 10 3 2" xfId="5036" xr:uid="{DDE8ED06-5447-44ED-B410-1A3EE773C651}"/>
    <cellStyle name="Normal 2 10 3 2 2" xfId="7682" xr:uid="{68D81EF0-29CF-4237-9699-EAB6DF72A0E0}"/>
    <cellStyle name="Normal 2 10 3 2 2 2" xfId="29819" xr:uid="{BC96BCD3-0465-4594-9391-72120B792482}"/>
    <cellStyle name="Normal 2 10 3 2 2 3" xfId="21003" xr:uid="{14ADABE0-7CD5-4978-9372-8FD00C61494E}"/>
    <cellStyle name="Normal 2 10 3 2 3" xfId="10207" xr:uid="{911D7F64-62D8-4444-BD11-9B2084FCA7DD}"/>
    <cellStyle name="Normal 2 10 3 2 3 2" xfId="23832" xr:uid="{FFC50717-4C23-464B-9390-F45BADFABCBF}"/>
    <cellStyle name="Normal 2 10 3 2 4" xfId="26719" xr:uid="{8E7EA394-5AD0-4C6F-A2CD-BAFBA349A169}"/>
    <cellStyle name="Normal 2 10 3 2 5" xfId="18210" xr:uid="{01BA14F8-C9A8-466C-BC87-903E913BEE42}"/>
    <cellStyle name="Normal 2 10 3 3" xfId="6550" xr:uid="{8DE1A6B6-7E53-4E6C-863F-19F1C279B159}"/>
    <cellStyle name="Normal 2 10 3 3 2" xfId="25700" xr:uid="{D18580ED-5505-4850-A94D-ED0FC5A82AC0}"/>
    <cellStyle name="Normal 2 10 3 3 3" xfId="27467" xr:uid="{FBCF7143-916D-41AD-9CF3-B6165EA24E59}"/>
    <cellStyle name="Normal 2 10 3 3 4" xfId="15850" xr:uid="{E53547EF-CD12-4A72-9E68-4DD86BC784A3}"/>
    <cellStyle name="Normal 2 10 3 4" xfId="9346" xr:uid="{79D8E6B5-AF74-49D9-BDFB-41028EABB9A9}"/>
    <cellStyle name="Normal 2 10 3 4 2" xfId="25591" xr:uid="{1C42675F-CA04-44BD-BE77-533D580FBC7C}"/>
    <cellStyle name="Normal 2 10 3 4 3" xfId="26886" xr:uid="{D5987F89-CAD5-49ED-AE36-931ECB619D93}"/>
    <cellStyle name="Normal 2 10 3 4 4" xfId="18607" xr:uid="{54889E39-9F67-4446-B7EB-06CBD0441A45}"/>
    <cellStyle name="Normal 2 10 3 5" xfId="11984" xr:uid="{5EBB346A-81A1-4F70-AB89-9714F532CFC2}"/>
    <cellStyle name="Normal 2 10 3 5 2" xfId="29984" xr:uid="{42BF9719-56E7-4574-BA7B-8BEDCF524287}"/>
    <cellStyle name="Normal 2 10 3 5 3" xfId="21403" xr:uid="{AF849138-B3F7-4470-BF39-B18E46D10267}"/>
    <cellStyle name="Normal 2 10 3 6" xfId="25141" xr:uid="{FBC5854D-B591-44E1-82E5-06B6214DB0EC}"/>
    <cellStyle name="Normal 2 10 3 7" xfId="15212" xr:uid="{4B12501B-DAB4-4341-908E-D2CC80A76F80}"/>
    <cellStyle name="Normal 2 10 4" xfId="2236" xr:uid="{00000000-0005-0000-0000-0000E4080000}"/>
    <cellStyle name="Normal 2 10 4 2" xfId="5799" xr:uid="{64B783E3-E392-421F-8F94-1406C3CC68E3}"/>
    <cellStyle name="Normal 2 10 4 2 2" xfId="7683" xr:uid="{0D1BC7BD-C294-4661-AB8B-83D8363202E9}"/>
    <cellStyle name="Normal 2 10 4 2 3" xfId="10208" xr:uid="{4BE346D8-BB1B-45C9-BF15-993BDB9DA9B7}"/>
    <cellStyle name="Normal 2 10 4 2 4" xfId="15851" xr:uid="{BF6AE99E-7BAC-47C9-90B7-501EBFC520BC}"/>
    <cellStyle name="Normal 2 10 4 3" xfId="6885" xr:uid="{6DA86257-4FBF-495D-9B92-8E34C7811BEF}"/>
    <cellStyle name="Normal 2 10 4 3 2" xfId="27583" xr:uid="{96D2B77F-3E41-40CC-ABEA-0BF29596B754}"/>
    <cellStyle name="Normal 2 10 4 3 3" xfId="18608" xr:uid="{CF0E27C5-5507-4101-9AC4-23072A745335}"/>
    <cellStyle name="Normal 2 10 4 4" xfId="9681" xr:uid="{A40CB382-D29D-49AA-A2E8-6B801E7416BD}"/>
    <cellStyle name="Normal 2 10 4 4 2" xfId="21404" xr:uid="{38EFD1A1-1B0B-444E-8B9F-5FEBBA3205A5}"/>
    <cellStyle name="Normal 2 10 4 5" xfId="25538" xr:uid="{083E57BB-7081-4E2E-B079-22C72561F8F9}"/>
    <cellStyle name="Normal 2 10 4 6" xfId="14942" xr:uid="{984CA550-2913-40BC-B60C-E83A8C499721}"/>
    <cellStyle name="Normal 2 10 5" xfId="2237" xr:uid="{00000000-0005-0000-0000-0000E5080000}"/>
    <cellStyle name="Normal 2 10 5 2" xfId="7684" xr:uid="{D293CA76-ABE4-4A06-BB71-AE61C001F31D}"/>
    <cellStyle name="Normal 2 10 5 2 2" xfId="29136" xr:uid="{120DEE5C-61F6-48F0-9324-25759537FD3B}"/>
    <cellStyle name="Normal 2 10 5 2 3" xfId="16673" xr:uid="{100D7D33-ECCA-4F5A-A9E5-394C9066E687}"/>
    <cellStyle name="Normal 2 10 5 3" xfId="10209" xr:uid="{1335A939-993D-4001-BC35-B046DACEE9E6}"/>
    <cellStyle name="Normal 2 10 5 3 2" xfId="19410" xr:uid="{0D1C3AFF-96E4-49AA-AF48-1606D3AA9BC1}"/>
    <cellStyle name="Normal 2 10 5 4" xfId="12522" xr:uid="{FC75328D-DD8F-4B73-AA7B-3D0CA54E2E91}"/>
    <cellStyle name="Normal 2 10 5 4 2" xfId="22239" xr:uid="{B4A2B29B-D98A-45CB-9F6F-7AC3426CFA6F}"/>
    <cellStyle name="Normal 2 10 5 5" xfId="24376" xr:uid="{7F1D0590-D0E6-4087-8930-FE47EEF21FC0}"/>
    <cellStyle name="Normal 2 10 5 6" xfId="14457" xr:uid="{F7D8ED11-6E41-4883-B1AF-795AC10DFF00}"/>
    <cellStyle name="Normal 2 10 6" xfId="2238" xr:uid="{00000000-0005-0000-0000-0000E6080000}"/>
    <cellStyle name="Normal 2 10 6 2" xfId="7685" xr:uid="{3A91AFCE-7D56-4FFD-A41E-7F850AA07427}"/>
    <cellStyle name="Normal 2 10 6 2 2" xfId="29011" xr:uid="{C859D20A-5AFC-42AF-9ADB-5C0349595150}"/>
    <cellStyle name="Normal 2 10 6 2 3" xfId="19242" xr:uid="{07E1E87E-938C-4C3F-A027-D9503B366ABE}"/>
    <cellStyle name="Normal 2 10 6 3" xfId="10210" xr:uid="{4467A729-17C6-4523-9E54-2989BF28B523}"/>
    <cellStyle name="Normal 2 10 6 3 2" xfId="22050" xr:uid="{B114FB0D-3A2F-419F-84CA-81817DE57B0C}"/>
    <cellStyle name="Normal 2 10 6 4" xfId="25317" xr:uid="{068743E8-EB9C-42D9-B5A2-86AAA840E5DD}"/>
    <cellStyle name="Normal 2 10 6 5" xfId="16494" xr:uid="{9A1EFE63-EE28-447F-A3CA-BC1B154D705A}"/>
    <cellStyle name="Normal 2 10 7" xfId="4383" xr:uid="{00D0903F-A907-4594-B0DB-5FE28A223254}"/>
    <cellStyle name="Normal 2 10 7 2" xfId="9857" xr:uid="{46DEA91B-DEA8-4FF2-AAA2-0B0BC82B4589}"/>
    <cellStyle name="Normal 2 10 7 2 2" xfId="20407" xr:uid="{02F16772-62D1-4C98-9BBE-B25AD4CB92A9}"/>
    <cellStyle name="Normal 2 10 7 3" xfId="13388" xr:uid="{C92372AB-C47D-4EAE-AFE1-FE05FC4E34B7}"/>
    <cellStyle name="Normal 2 10 7 3 2" xfId="23236" xr:uid="{728ECA23-5BB5-4AE9-9EB2-536AF08CCC37}"/>
    <cellStyle name="Normal 2 10 7 4" xfId="27476" xr:uid="{50190941-40DD-4C01-A7C8-78B598F046B6}"/>
    <cellStyle name="Normal 2 10 7 5" xfId="17614" xr:uid="{B0A4218E-18D7-4642-A31A-686F48C3EB9C}"/>
    <cellStyle name="Normal 2 10 8" xfId="6103" xr:uid="{2E05AADD-054C-490E-B261-A5B95C5323CF}"/>
    <cellStyle name="Normal 2 10 8 2" xfId="15847" xr:uid="{8B842155-CB79-45FA-8CC8-DABD650CB238}"/>
    <cellStyle name="Normal 2 10 9" xfId="8880" xr:uid="{D031BC97-4B82-4678-ABE4-5A5E6EEDA347}"/>
    <cellStyle name="Normal 2 10 9 2" xfId="18604" xr:uid="{A595EC1E-2B39-4418-B108-484F5A13C943}"/>
    <cellStyle name="Normal 2 11" xfId="460" xr:uid="{00000000-0005-0000-0000-0000CC010000}"/>
    <cellStyle name="Normal 2 11 10" xfId="11985" xr:uid="{E85D2DA2-E884-486D-96FB-B623D651418F}"/>
    <cellStyle name="Normal 2 11 10 2" xfId="21405" xr:uid="{FE85F949-DB83-4B60-BB51-8582F88A32FF}"/>
    <cellStyle name="Normal 2 11 11" xfId="24627" xr:uid="{17FF96C1-C70D-4935-81E8-EC09B0EC5536}"/>
    <cellStyle name="Normal 2 11 12" xfId="14117" xr:uid="{6DC40BA3-9CA2-4A4E-B2BA-CBA2882D1A28}"/>
    <cellStyle name="Normal 2 11 2" xfId="461" xr:uid="{00000000-0005-0000-0000-0000CD010000}"/>
    <cellStyle name="Normal 2 11 2 2" xfId="2239" xr:uid="{00000000-0005-0000-0000-0000E7080000}"/>
    <cellStyle name="Normal 2 11 2 2 2" xfId="5613" xr:uid="{3C066C21-644D-40A2-A885-8553AAF4D1DC}"/>
    <cellStyle name="Normal 2 11 2 2 2 2" xfId="7686" xr:uid="{167CEC98-EF40-45D3-94CA-D534FA3AA8D4}"/>
    <cellStyle name="Normal 2 11 2 2 2 3" xfId="10211" xr:uid="{DA21516E-334B-4D13-8D24-E37FA8EE89A2}"/>
    <cellStyle name="Normal 2 11 2 2 2 4" xfId="15854" xr:uid="{6F1E8068-3F94-4185-A17E-E83BDA787786}"/>
    <cellStyle name="Normal 2 11 2 2 3" xfId="6553" xr:uid="{76833894-7A30-406A-8B23-CD30C19B9671}"/>
    <cellStyle name="Normal 2 11 2 2 3 2" xfId="28349" xr:uid="{A73C1D6E-CA00-4CFC-B023-0494636921E0}"/>
    <cellStyle name="Normal 2 11 2 2 3 3" xfId="27666" xr:uid="{15D62CE4-F64E-4BF2-9B87-076DE823DDEF}"/>
    <cellStyle name="Normal 2 11 2 2 3 4" xfId="18611" xr:uid="{D91A4387-5D60-463C-9725-B74080B15B4B}"/>
    <cellStyle name="Normal 2 11 2 2 4" xfId="9349" xr:uid="{8A455BBE-D891-4827-B1FA-27FBAA5E14FE}"/>
    <cellStyle name="Normal 2 11 2 2 4 2" xfId="29985" xr:uid="{38BF82E0-B7BE-4FF8-8E97-E355F345FAA6}"/>
    <cellStyle name="Normal 2 11 2 2 4 3" xfId="21407" xr:uid="{D2994C97-6805-452C-B091-BFCD4B597DD2}"/>
    <cellStyle name="Normal 2 11 2 2 5" xfId="25975" xr:uid="{8DBA4693-1813-4C08-98FA-D770A89F0826}"/>
    <cellStyle name="Normal 2 11 2 2 6" xfId="15213" xr:uid="{CFE8E2A0-4F4A-45E0-BC40-45F1116E2D48}"/>
    <cellStyle name="Normal 2 11 2 3" xfId="2240" xr:uid="{00000000-0005-0000-0000-0000E8080000}"/>
    <cellStyle name="Normal 2 11 2 3 2" xfId="7687" xr:uid="{D7715D15-9C9F-41A6-B57A-1A1D13FBEAE4}"/>
    <cellStyle name="Normal 2 11 2 3 2 2" xfId="27941" xr:uid="{5272B110-F20A-48A6-A287-FF6E01287DCE}"/>
    <cellStyle name="Normal 2 11 2 3 2 3" xfId="16880" xr:uid="{4C7B6E5E-424B-479B-ACBA-84B6851F8939}"/>
    <cellStyle name="Normal 2 11 2 3 3" xfId="10212" xr:uid="{D70B4CFD-A003-49AF-BF0E-8155C1731585}"/>
    <cellStyle name="Normal 2 11 2 3 3 2" xfId="19619" xr:uid="{FAD25F81-3342-4971-8A8C-977D7D66C0DD}"/>
    <cellStyle name="Normal 2 11 2 3 4" xfId="12729" xr:uid="{BF6EC269-0771-4147-9C1F-776C1EEBAB14}"/>
    <cellStyle name="Normal 2 11 2 3 4 2" xfId="22448" xr:uid="{867F95D5-6592-4FFA-9F78-DA09615FD5FB}"/>
    <cellStyle name="Normal 2 11 2 3 5" xfId="26466" xr:uid="{8A7EC1B0-B37D-4D25-B97B-17C4D4FA5842}"/>
    <cellStyle name="Normal 2 11 2 3 6" xfId="14704" xr:uid="{16E869A3-5A2B-457D-8EFB-A36E620C626C}"/>
    <cellStyle name="Normal 2 11 2 4" xfId="4738" xr:uid="{434EB36B-4558-45A5-AEBF-E142EA23E61E}"/>
    <cellStyle name="Normal 2 11 2 4 2" xfId="7049" xr:uid="{1CD17B4F-9704-4EF5-AFCC-7BD5739A5962}"/>
    <cellStyle name="Normal 2 11 2 4 2 2" xfId="29627" xr:uid="{63153538-5588-4906-BB24-18A83BDFE1B2}"/>
    <cellStyle name="Normal 2 11 2 4 2 3" xfId="20705" xr:uid="{F698BD7A-B3C5-4BE4-9B9E-BA8C53BA39CA}"/>
    <cellStyle name="Normal 2 11 2 4 3" xfId="9860" xr:uid="{E5BDA898-4B85-4616-82B8-52874EAE2217}"/>
    <cellStyle name="Normal 2 11 2 4 3 2" xfId="23534" xr:uid="{6AAD09B2-8DD9-418A-8786-87C5BEB24EE8}"/>
    <cellStyle name="Normal 2 11 2 4 4" xfId="25972" xr:uid="{E3F385D3-9250-47DB-96CB-A8B42411A84E}"/>
    <cellStyle name="Normal 2 11 2 4 5" xfId="17912" xr:uid="{30FFE6D8-3AD0-4812-A109-3126177BF39E}"/>
    <cellStyle name="Normal 2 11 2 5" xfId="6106" xr:uid="{977A4CE5-626F-4BFA-8456-EDBE69BC9141}"/>
    <cellStyle name="Normal 2 11 2 5 2" xfId="28455" xr:uid="{26A09BB2-51AD-4899-A366-9244192D8744}"/>
    <cellStyle name="Normal 2 11 2 5 3" xfId="15853" xr:uid="{D0955E07-3AF9-42F1-9B87-75CDA1CF93A1}"/>
    <cellStyle name="Normal 2 11 2 6" xfId="8883" xr:uid="{2FD792FB-17CC-44F6-9B6B-8A0650419FCA}"/>
    <cellStyle name="Normal 2 11 2 6 2" xfId="18610" xr:uid="{AA6B2D79-BE39-4ADB-AFB6-588219117B2F}"/>
    <cellStyle name="Normal 2 11 2 7" xfId="11986" xr:uid="{AC5BBDA8-4217-49C5-B084-F648E3557F75}"/>
    <cellStyle name="Normal 2 11 2 7 2" xfId="21406" xr:uid="{2DA8DE3A-3DD6-4508-85A0-4E31E049F36E}"/>
    <cellStyle name="Normal 2 11 2 8" xfId="25337" xr:uid="{3DD40329-486F-446A-90F3-E90D04F6781C}"/>
    <cellStyle name="Normal 2 11 2 9" xfId="14275" xr:uid="{08023FF1-A38D-4A52-BA3E-41E48A96A37E}"/>
    <cellStyle name="Normal 2 11 3" xfId="2241" xr:uid="{00000000-0005-0000-0000-0000E9080000}"/>
    <cellStyle name="Normal 2 11 3 2" xfId="5037" xr:uid="{EF5E59F8-B512-44DB-9F13-D8A14FA6B504}"/>
    <cellStyle name="Normal 2 11 3 2 2" xfId="7688" xr:uid="{25F51872-6CBF-4D48-B420-D00AF5C00BBE}"/>
    <cellStyle name="Normal 2 11 3 2 2 2" xfId="29820" xr:uid="{FB93B85D-96BA-4FCD-8309-C9CF72BF0EE1}"/>
    <cellStyle name="Normal 2 11 3 2 2 3" xfId="21004" xr:uid="{DA6393DE-8A2E-483F-91C6-556BADC0CAEC}"/>
    <cellStyle name="Normal 2 11 3 2 3" xfId="10213" xr:uid="{40A678E3-8968-4183-B3A0-202C305D9090}"/>
    <cellStyle name="Normal 2 11 3 2 3 2" xfId="23833" xr:uid="{1E1E1627-38C1-4D93-B73E-E30E8F8E81C1}"/>
    <cellStyle name="Normal 2 11 3 2 4" xfId="26578" xr:uid="{A325B7FA-2A41-461B-A0C6-4E17D0F04273}"/>
    <cellStyle name="Normal 2 11 3 2 5" xfId="18211" xr:uid="{721D1A19-9B7C-4DC1-861D-79DE03B25217}"/>
    <cellStyle name="Normal 2 11 3 3" xfId="6552" xr:uid="{DF67A456-4E80-4632-9459-DDD2F435F9D9}"/>
    <cellStyle name="Normal 2 11 3 3 2" xfId="27667" xr:uid="{86BB5DFC-FD7A-45E9-BAC7-C2102D25C2E3}"/>
    <cellStyle name="Normal 2 11 3 3 3" xfId="29330" xr:uid="{182BA960-6130-47E6-AE8E-5AF78D8EF384}"/>
    <cellStyle name="Normal 2 11 3 3 4" xfId="15855" xr:uid="{DF5A51A6-142A-4784-956B-31BE1F47CE0D}"/>
    <cellStyle name="Normal 2 11 3 4" xfId="9348" xr:uid="{FA6FD80E-BF0D-439C-8FA8-A19FE742F803}"/>
    <cellStyle name="Normal 2 11 3 4 2" xfId="27096" xr:uid="{0516E977-A204-4480-AB8D-3E2FD0031D4B}"/>
    <cellStyle name="Normal 2 11 3 4 3" xfId="28661" xr:uid="{436FC22E-B4E0-46C9-A51C-F5EC7F128F99}"/>
    <cellStyle name="Normal 2 11 3 4 4" xfId="18612" xr:uid="{C507BB76-1F55-48A1-A4C9-5C082C64F40F}"/>
    <cellStyle name="Normal 2 11 3 5" xfId="11987" xr:uid="{B48DE753-0A0A-4222-A3BE-5D21AC21030D}"/>
    <cellStyle name="Normal 2 11 3 5 2" xfId="29986" xr:uid="{89438AB3-ACD2-465D-BCAD-D2BB18C764AA}"/>
    <cellStyle name="Normal 2 11 3 5 3" xfId="21408" xr:uid="{4F946022-048D-4EA4-A9E9-BD2EAC0CF426}"/>
    <cellStyle name="Normal 2 11 3 6" xfId="26171" xr:uid="{E410FBF7-D450-45DE-AA60-CA918AD870BA}"/>
    <cellStyle name="Normal 2 11 3 7" xfId="15214" xr:uid="{A1EEF351-BED5-4AF8-9788-3631B3B54E06}"/>
    <cellStyle name="Normal 2 11 4" xfId="2242" xr:uid="{00000000-0005-0000-0000-0000EA080000}"/>
    <cellStyle name="Normal 2 11 4 2" xfId="5782" xr:uid="{256945E2-F69B-4241-A937-D48D9D089337}"/>
    <cellStyle name="Normal 2 11 4 2 2" xfId="7689" xr:uid="{06D8827D-4130-4651-AAEA-94321C412F8E}"/>
    <cellStyle name="Normal 2 11 4 2 3" xfId="10214" xr:uid="{161F50D5-BB70-4380-9535-B9C7808D2646}"/>
    <cellStyle name="Normal 2 11 4 2 4" xfId="15856" xr:uid="{20B1BC54-3E2A-4A08-B7DF-D91581E92404}"/>
    <cellStyle name="Normal 2 11 4 3" xfId="6867" xr:uid="{D2B394ED-859D-4DBE-9663-755EAB1B9D4D}"/>
    <cellStyle name="Normal 2 11 4 3 2" xfId="29181" xr:uid="{7EB28294-0AA1-458B-BD30-670788DBB609}"/>
    <cellStyle name="Normal 2 11 4 3 3" xfId="18613" xr:uid="{AE9D31F9-B78F-43FE-81F9-4D6128ED0295}"/>
    <cellStyle name="Normal 2 11 4 4" xfId="9663" xr:uid="{9B5B57B5-264B-4320-B8F6-96D9E53402FA}"/>
    <cellStyle name="Normal 2 11 4 4 2" xfId="21409" xr:uid="{1A8C6ECA-D610-4B4A-A87C-713DF9B4D894}"/>
    <cellStyle name="Normal 2 11 4 5" xfId="24445" xr:uid="{0CBB0EF0-576B-4703-8D59-5AF93D82BCD2}"/>
    <cellStyle name="Normal 2 11 4 6" xfId="14943" xr:uid="{95149B0E-FFD4-48FF-A426-FD88FF084598}"/>
    <cellStyle name="Normal 2 11 5" xfId="2243" xr:uid="{00000000-0005-0000-0000-0000EB080000}"/>
    <cellStyle name="Normal 2 11 5 2" xfId="7690" xr:uid="{A6DC9ECB-959E-4047-BCE8-DDF91FEEEE77}"/>
    <cellStyle name="Normal 2 11 5 2 2" xfId="28093" xr:uid="{DF718CBA-18CB-4F81-BDBE-3C481318E482}"/>
    <cellStyle name="Normal 2 11 5 2 3" xfId="16733" xr:uid="{2B06B2D3-2DC8-4821-AC74-CF002B7863EE}"/>
    <cellStyle name="Normal 2 11 5 3" xfId="10215" xr:uid="{001A2845-29F3-489C-B180-DDF0265E796A}"/>
    <cellStyle name="Normal 2 11 5 3 2" xfId="19470" xr:uid="{CE422E73-67F3-498F-B287-F34335C21982}"/>
    <cellStyle name="Normal 2 11 5 4" xfId="12582" xr:uid="{742EDD07-F0D9-4DAF-87D9-667EE8EFE16D}"/>
    <cellStyle name="Normal 2 11 5 4 2" xfId="22299" xr:uid="{C9F5C361-02A9-4704-A85C-C66A7D7B2592}"/>
    <cellStyle name="Normal 2 11 5 5" xfId="24388" xr:uid="{417CB5A9-A5BB-4F88-BEEF-8C41C3EE25ED}"/>
    <cellStyle name="Normal 2 11 5 6" xfId="14517" xr:uid="{FBFDAB81-69E4-4F76-ADD2-48B6E2E2EEFE}"/>
    <cellStyle name="Normal 2 11 6" xfId="2244" xr:uid="{00000000-0005-0000-0000-0000EC080000}"/>
    <cellStyle name="Normal 2 11 6 2" xfId="7691" xr:uid="{B7A11748-3122-4FD2-9912-653C5A66BACC}"/>
    <cellStyle name="Normal 2 11 6 2 2" xfId="27814" xr:uid="{097BA7BE-B5D9-4AB6-BD4D-1C9DC24312F9}"/>
    <cellStyle name="Normal 2 11 6 2 3" xfId="19243" xr:uid="{E16474EE-DDB1-4663-A6B2-38A9630327BD}"/>
    <cellStyle name="Normal 2 11 6 3" xfId="10216" xr:uid="{EAC2BD10-2E78-4288-AA1D-446793248F65}"/>
    <cellStyle name="Normal 2 11 6 3 2" xfId="22051" xr:uid="{A6119620-A3C4-4371-849C-4235387C7229}"/>
    <cellStyle name="Normal 2 11 6 4" xfId="24148" xr:uid="{FA1FB9B2-D9F0-4C52-B45A-7569783F38F2}"/>
    <cellStyle name="Normal 2 11 6 5" xfId="16495" xr:uid="{FDE01C89-D093-433D-9D3F-31FFAA447FB3}"/>
    <cellStyle name="Normal 2 11 7" xfId="4508" xr:uid="{AE40EE7C-4DAB-4C28-8D21-759366DD46F1}"/>
    <cellStyle name="Normal 2 11 7 2" xfId="9859" xr:uid="{80E37445-00A4-4853-B849-CE7E1DE59D01}"/>
    <cellStyle name="Normal 2 11 7 2 2" xfId="20531" xr:uid="{13374AF1-2DCA-4A33-BFAD-6BCE7D6A8765}"/>
    <cellStyle name="Normal 2 11 7 3" xfId="13499" xr:uid="{3FACCF08-0859-4274-B574-97E49987E8C9}"/>
    <cellStyle name="Normal 2 11 7 3 2" xfId="23360" xr:uid="{4068D97D-2333-4EC5-BB18-DC2A0777F292}"/>
    <cellStyle name="Normal 2 11 7 4" xfId="27428" xr:uid="{0C6DC069-F0C7-48E4-A3BB-1EFBFCBC71BC}"/>
    <cellStyle name="Normal 2 11 7 5" xfId="17738" xr:uid="{9DFDB069-6C22-4023-A223-926387943C9E}"/>
    <cellStyle name="Normal 2 11 8" xfId="6105" xr:uid="{3221E921-57AB-4825-9A86-C175D427A5F8}"/>
    <cellStyle name="Normal 2 11 8 2" xfId="15852" xr:uid="{0B844C77-643F-4493-98F0-780C6F21AA2B}"/>
    <cellStyle name="Normal 2 11 9" xfId="8882" xr:uid="{C585962F-2EF3-4B68-B471-2B1585C21196}"/>
    <cellStyle name="Normal 2 11 9 2" xfId="18609" xr:uid="{D6527C22-A73D-4829-89A1-2ACD56B0C972}"/>
    <cellStyle name="Normal 2 12" xfId="462" xr:uid="{00000000-0005-0000-0000-0000CE010000}"/>
    <cellStyle name="Normal 2 12 10" xfId="25530" xr:uid="{3D2B0A4C-A48E-46F2-BAFF-D429FBEC6856}"/>
    <cellStyle name="Normal 2 12 11" xfId="14118" xr:uid="{CADCC96F-4381-43B6-9356-5D17A31FB5EC}"/>
    <cellStyle name="Normal 2 12 2" xfId="463" xr:uid="{00000000-0005-0000-0000-0000CF010000}"/>
    <cellStyle name="Normal 2 12 2 2" xfId="2245" xr:uid="{00000000-0005-0000-0000-0000ED080000}"/>
    <cellStyle name="Normal 2 12 2 2 2" xfId="5615" xr:uid="{DBF63C57-CDA0-4ACB-8CAC-C198DC678851}"/>
    <cellStyle name="Normal 2 12 2 2 2 2" xfId="7692" xr:uid="{20918AB5-ED10-418A-9BB6-E91AA70A7D16}"/>
    <cellStyle name="Normal 2 12 2 2 2 3" xfId="10217" xr:uid="{BC9D358E-8829-4030-96CC-DA3D41C6EA48}"/>
    <cellStyle name="Normal 2 12 2 2 2 4" xfId="17224" xr:uid="{042079BA-7FD2-4DA7-935B-C36C6435FF3C}"/>
    <cellStyle name="Normal 2 12 2 2 3" xfId="6555" xr:uid="{16F7CBF4-E12D-4673-8F4A-908AB2B080D6}"/>
    <cellStyle name="Normal 2 12 2 2 3 2" xfId="29475" xr:uid="{D3CD4A6B-58DF-48C4-A5DC-04421F240031}"/>
    <cellStyle name="Normal 2 12 2 2 3 3" xfId="20007" xr:uid="{B119A641-44EB-4EEB-A777-24CFEABF6A6E}"/>
    <cellStyle name="Normal 2 12 2 2 4" xfId="9351" xr:uid="{D2C52C0F-9F6E-4289-A9E1-E03BB14C2B7F}"/>
    <cellStyle name="Normal 2 12 2 2 4 2" xfId="22836" xr:uid="{0DC08793-98C0-483F-9688-F195F82CB4B1}"/>
    <cellStyle name="Normal 2 12 2 2 5" xfId="24928" xr:uid="{05465646-F40D-4196-BB44-B461FEC206E6}"/>
    <cellStyle name="Normal 2 12 2 2 6" xfId="15215" xr:uid="{6F6EDF50-3F11-4C74-8F45-85C0C5B09F7D}"/>
    <cellStyle name="Normal 2 12 2 3" xfId="4739" xr:uid="{44FB8751-B965-4891-B36F-1CACE7211D69}"/>
    <cellStyle name="Normal 2 12 2 3 2" xfId="7051" xr:uid="{1939BEB4-5F23-4A5A-9BF4-9EB9BDB6BE93}"/>
    <cellStyle name="Normal 2 12 2 3 2 2" xfId="29628" xr:uid="{6D4A7DAF-3AAA-4FD2-BC95-AA7EAC5C9877}"/>
    <cellStyle name="Normal 2 12 2 3 2 3" xfId="20706" xr:uid="{5E334E34-4D6C-4B21-8AD9-F46EEC2F383F}"/>
    <cellStyle name="Normal 2 12 2 3 3" xfId="9862" xr:uid="{9E68BA03-D845-4CEA-B3EF-06C538F9398B}"/>
    <cellStyle name="Normal 2 12 2 3 3 2" xfId="23535" xr:uid="{CCB39ED3-4592-4296-A0B9-5F583DE9A67B}"/>
    <cellStyle name="Normal 2 12 2 3 4" xfId="26606" xr:uid="{AEF0726C-3B06-41D8-9E51-D9E1259CC361}"/>
    <cellStyle name="Normal 2 12 2 3 5" xfId="17913" xr:uid="{8B4BD598-2200-4010-B823-3273130247D4}"/>
    <cellStyle name="Normal 2 12 2 4" xfId="5490" xr:uid="{27AAA215-DC0F-4BD8-B249-A04177CE9CB2}"/>
    <cellStyle name="Normal 2 12 2 4 2" xfId="27577" xr:uid="{A85AD598-C2AA-470A-88B8-8EF7D0A8C0DF}"/>
    <cellStyle name="Normal 2 12 2 4 3" xfId="27017" xr:uid="{225899EF-862D-43C8-B68A-0B1F64A0871B}"/>
    <cellStyle name="Normal 2 12 2 4 4" xfId="15858" xr:uid="{B0EA9D84-FE6D-4B14-ACCC-8723BB1C5880}"/>
    <cellStyle name="Normal 2 12 2 5" xfId="6108" xr:uid="{53271A9A-AF3C-4FE1-8143-E6EAA361D9C2}"/>
    <cellStyle name="Normal 2 12 2 5 2" xfId="28454" xr:uid="{4D9BF2CB-D32B-4D69-B9AB-3E9168F9C648}"/>
    <cellStyle name="Normal 2 12 2 5 3" xfId="18615" xr:uid="{1824DA03-338B-4C2D-BC14-01F1EC405B5C}"/>
    <cellStyle name="Normal 2 12 2 6" xfId="8885" xr:uid="{07ABF0A2-B29F-46A6-8999-4D39B8C576E2}"/>
    <cellStyle name="Normal 2 12 2 6 2" xfId="21411" xr:uid="{5FF46C3C-C4E8-47B1-AFD7-FABAE90AEDA7}"/>
    <cellStyle name="Normal 2 12 2 7" xfId="25104" xr:uid="{C37B2C1F-43C8-40F6-8CDE-A1CCA1096EC3}"/>
    <cellStyle name="Normal 2 12 2 8" xfId="14276" xr:uid="{78AD282E-2001-49CD-8E89-F2337C3B1988}"/>
    <cellStyle name="Normal 2 12 3" xfId="2246" xr:uid="{00000000-0005-0000-0000-0000EE080000}"/>
    <cellStyle name="Normal 2 12 3 2" xfId="5614" xr:uid="{CCA4ED07-6CBA-4E0B-8A34-6CC5D1B574FB}"/>
    <cellStyle name="Normal 2 12 3 2 2" xfId="7693" xr:uid="{DE54B46E-DA2C-46A6-A772-300FD034097B}"/>
    <cellStyle name="Normal 2 12 3 2 3" xfId="10218" xr:uid="{12DE7DCF-C1A2-4921-8698-651C162E4A6F}"/>
    <cellStyle name="Normal 2 12 3 2 4" xfId="15859" xr:uid="{547BA3C9-0982-4348-85F2-0ED03ED7B1EE}"/>
    <cellStyle name="Normal 2 12 3 3" xfId="6554" xr:uid="{1FA42A2B-5087-47FC-868F-8319CC250F71}"/>
    <cellStyle name="Normal 2 12 3 3 2" xfId="29340" xr:uid="{ADF1EC91-01B3-426E-9FD8-FF944C640B01}"/>
    <cellStyle name="Normal 2 12 3 3 3" xfId="28936" xr:uid="{D5542295-4FE1-4F3F-92B3-E82472F47A1D}"/>
    <cellStyle name="Normal 2 12 3 3 4" xfId="18616" xr:uid="{4110EB75-7B56-4987-B786-5D16263F6275}"/>
    <cellStyle name="Normal 2 12 3 4" xfId="9350" xr:uid="{299536EB-1197-4025-AF1A-7AE6169E3A33}"/>
    <cellStyle name="Normal 2 12 3 4 2" xfId="27803" xr:uid="{54D293AB-C93A-42AC-84DC-CCB132D93F92}"/>
    <cellStyle name="Normal 2 12 3 4 3" xfId="29987" xr:uid="{E8B75CF2-339F-4F16-A56C-4B9696230157}"/>
    <cellStyle name="Normal 2 12 3 4 4" xfId="21412" xr:uid="{C34E5C77-1A99-411E-9AA0-3436EB15A7FD}"/>
    <cellStyle name="Normal 2 12 3 5" xfId="25719" xr:uid="{7EF5DDEE-83FC-4ADE-B170-DA4D2FDBB706}"/>
    <cellStyle name="Normal 2 12 3 6" xfId="27747" xr:uid="{C6F28953-88EB-45A2-A7C6-AB68CED45631}"/>
    <cellStyle name="Normal 2 12 3 7" xfId="14944" xr:uid="{8FEB2C18-58F1-459F-B505-CC73842B8E3E}"/>
    <cellStyle name="Normal 2 12 4" xfId="2247" xr:uid="{00000000-0005-0000-0000-0000EF080000}"/>
    <cellStyle name="Normal 2 12 4 2" xfId="5766" xr:uid="{4368A7DD-517F-4598-A9EE-C0C277DDAD82}"/>
    <cellStyle name="Normal 2 12 4 2 2" xfId="7694" xr:uid="{36180519-C447-4493-810F-99E2031A3187}"/>
    <cellStyle name="Normal 2 12 4 2 3" xfId="10219" xr:uid="{9DA48B24-144B-49C3-888A-DDB819E29AF9}"/>
    <cellStyle name="Normal 2 12 4 3" xfId="6849" xr:uid="{C37E5087-A5A5-4D50-A2E1-8D691A1353C8}"/>
    <cellStyle name="Normal 2 12 4 3 2" xfId="19620" xr:uid="{53C54678-4076-44E9-B512-0F941783F281}"/>
    <cellStyle name="Normal 2 12 4 4" xfId="9645" xr:uid="{E044E584-F2D0-4E0B-9248-AA064619B01B}"/>
    <cellStyle name="Normal 2 12 4 4 2" xfId="22449" xr:uid="{7E90DDEB-5D23-41B7-81EF-96B2AF630C16}"/>
    <cellStyle name="Normal 2 12 4 5" xfId="24398" xr:uid="{5328604E-5D7C-4601-9B3E-74B224210C0E}"/>
    <cellStyle name="Normal 2 12 4 6" xfId="14705" xr:uid="{5F7EE286-0551-41C8-B835-B19F11B0F630}"/>
    <cellStyle name="Normal 2 12 5" xfId="2248" xr:uid="{00000000-0005-0000-0000-0000F0080000}"/>
    <cellStyle name="Normal 2 12 5 2" xfId="7695" xr:uid="{EB6F1968-606A-4329-8D72-89225E2F4494}"/>
    <cellStyle name="Normal 2 12 5 2 2" xfId="28029" xr:uid="{9497E3B9-6389-4E7F-9C21-1C145CE29FB1}"/>
    <cellStyle name="Normal 2 12 5 2 3" xfId="19244" xr:uid="{18018CB2-D696-4081-94FE-7132A7100616}"/>
    <cellStyle name="Normal 2 12 5 3" xfId="10220" xr:uid="{8390D98D-4616-493E-8053-DAAD6DB8590F}"/>
    <cellStyle name="Normal 2 12 5 3 2" xfId="22052" xr:uid="{BF6C6825-5012-49BA-8A43-7E4C641A6D7F}"/>
    <cellStyle name="Normal 2 12 5 4" xfId="24705" xr:uid="{13B6AE80-B5FE-4545-9C6A-E892862DC516}"/>
    <cellStyle name="Normal 2 12 5 5" xfId="16496" xr:uid="{073EFF90-03D5-4ED9-8726-B4AF821A1D0B}"/>
    <cellStyle name="Normal 2 12 6" xfId="4509" xr:uid="{24AC0CD1-F090-4ED4-A7A7-5886F5B01CFB}"/>
    <cellStyle name="Normal 2 12 6 2" xfId="7050" xr:uid="{8F3646DD-9CCD-4AAE-96B2-15919BA66562}"/>
    <cellStyle name="Normal 2 12 6 2 2" xfId="29579" xr:uid="{84E6D96E-4741-4E7C-920C-C28F0A363801}"/>
    <cellStyle name="Normal 2 12 6 2 3" xfId="20532" xr:uid="{E8EA38EF-9578-4529-AFE7-F7FEEF87AC16}"/>
    <cellStyle name="Normal 2 12 6 3" xfId="9861" xr:uid="{3A0B12C3-BA31-4C89-8F0C-92AC6B95FF02}"/>
    <cellStyle name="Normal 2 12 6 3 2" xfId="23361" xr:uid="{DA0FE5FC-0BB1-405F-826B-CDCD1F9409D0}"/>
    <cellStyle name="Normal 2 12 6 4" xfId="28087" xr:uid="{0313CCC4-6688-4BD9-BC65-1A3AC02AA580}"/>
    <cellStyle name="Normal 2 12 6 5" xfId="17739" xr:uid="{DB699026-685C-4D88-A73D-E53CA666F761}"/>
    <cellStyle name="Normal 2 12 7" xfId="6107" xr:uid="{7CEEE161-25AB-499D-B351-51E7AE7F5BD1}"/>
    <cellStyle name="Normal 2 12 7 2" xfId="28053" xr:uid="{C961C87B-6CB0-433B-8866-F7BAF5973021}"/>
    <cellStyle name="Normal 2 12 7 3" xfId="15857" xr:uid="{9684AF9E-2D33-4801-AFC9-2027C2CE1C28}"/>
    <cellStyle name="Normal 2 12 8" xfId="8884" xr:uid="{3916CC48-39A1-4556-8260-AB159096A046}"/>
    <cellStyle name="Normal 2 12 8 2" xfId="18614" xr:uid="{AFECE323-E31B-43A5-B9AD-52D924FB29EA}"/>
    <cellStyle name="Normal 2 12 9" xfId="11988" xr:uid="{C099711B-0866-41BC-A117-DFA910C90427}"/>
    <cellStyle name="Normal 2 12 9 2" xfId="21410" xr:uid="{10CE4D84-4C9E-4A88-AC02-10236198C0B8}"/>
    <cellStyle name="Normal 2 13" xfId="464" xr:uid="{00000000-0005-0000-0000-0000D0010000}"/>
    <cellStyle name="Normal 2 13 10" xfId="14119" xr:uid="{AE69ABCE-4883-4989-8612-CE1871D5E506}"/>
    <cellStyle name="Normal 2 13 2" xfId="465" xr:uid="{00000000-0005-0000-0000-0000D1010000}"/>
    <cellStyle name="Normal 2 13 2 2" xfId="2249" xr:uid="{00000000-0005-0000-0000-0000F1080000}"/>
    <cellStyle name="Normal 2 13 2 2 2" xfId="5617" xr:uid="{617F4EBD-6E87-4A12-B9B1-3B698A538F30}"/>
    <cellStyle name="Normal 2 13 2 2 2 2" xfId="7696" xr:uid="{1B97116B-15F3-4B2D-8F40-127EB523560E}"/>
    <cellStyle name="Normal 2 13 2 2 2 3" xfId="10221" xr:uid="{3571274D-7D46-4D4B-9D74-413E582913D6}"/>
    <cellStyle name="Normal 2 13 2 2 2 4" xfId="17037" xr:uid="{F61774EB-2A73-4688-A074-378FF749DEEC}"/>
    <cellStyle name="Normal 2 13 2 2 3" xfId="6557" xr:uid="{219C1FF2-AE58-44D4-B744-90AC178D396A}"/>
    <cellStyle name="Normal 2 13 2 2 3 2" xfId="28632" xr:uid="{A5C2A174-D6A8-4B39-8374-EE48576B674B}"/>
    <cellStyle name="Normal 2 13 2 2 3 3" xfId="19794" xr:uid="{094C9F95-E7BB-44F4-9EB6-3D56C0C5715A}"/>
    <cellStyle name="Normal 2 13 2 2 4" xfId="9353" xr:uid="{936EB26C-A47E-46AF-B74C-294B84041138}"/>
    <cellStyle name="Normal 2 13 2 2 4 2" xfId="22623" xr:uid="{97B0340C-59B5-48F7-842D-C63777DDD742}"/>
    <cellStyle name="Normal 2 13 2 2 5" xfId="25981" xr:uid="{7E8593EE-EE8B-4931-81A9-83793037B2C3}"/>
    <cellStyle name="Normal 2 13 2 2 6" xfId="14945" xr:uid="{58C7C672-7C76-42BD-9499-5E372801AA3D}"/>
    <cellStyle name="Normal 2 13 2 3" xfId="5403" xr:uid="{22324563-F114-4FA8-99B8-3180F4E6A766}"/>
    <cellStyle name="Normal 2 13 2 3 2" xfId="7053" xr:uid="{EC813E4F-228E-4386-B5A4-EB0F9E4903B6}"/>
    <cellStyle name="Normal 2 13 2 3 3" xfId="9864" xr:uid="{6F248569-2158-4F84-BC9B-EBD9E000C38D}"/>
    <cellStyle name="Normal 2 13 2 3 4" xfId="15861" xr:uid="{4D918E06-A148-4EBB-AABC-2F0B1CBFFA00}"/>
    <cellStyle name="Normal 2 13 2 4" xfId="5492" xr:uid="{0CD30AB3-9A74-47AC-AAD6-98541FFFE493}"/>
    <cellStyle name="Normal 2 13 2 4 2" xfId="27508" xr:uid="{78EFD358-A831-4F9C-849C-8ED1A1E9DBAB}"/>
    <cellStyle name="Normal 2 13 2 4 3" xfId="27673" xr:uid="{7244CC6D-8BB1-4DC5-BFC0-0D41FFB752E8}"/>
    <cellStyle name="Normal 2 13 2 4 4" xfId="18618" xr:uid="{2C6B1B0D-FDE2-47EA-9097-9DCDC04059FA}"/>
    <cellStyle name="Normal 2 13 2 5" xfId="6110" xr:uid="{AEB62B72-32A0-4BC1-8FBA-979D77CEBE51}"/>
    <cellStyle name="Normal 2 13 2 5 2" xfId="29988" xr:uid="{F526B02D-1E77-4E12-A5E2-EC6503D35298}"/>
    <cellStyle name="Normal 2 13 2 5 3" xfId="21414" xr:uid="{F20BE177-0368-4CBF-B152-4678C042AFC5}"/>
    <cellStyle name="Normal 2 13 2 6" xfId="8887" xr:uid="{9F8036CC-DC49-4BCF-AD89-E8AE023B1427}"/>
    <cellStyle name="Normal 2 13 2 7" xfId="14277" xr:uid="{8145471C-F8D7-4E12-A7C1-CBBCE70515D6}"/>
    <cellStyle name="Normal 2 13 3" xfId="2250" xr:uid="{00000000-0005-0000-0000-0000F2080000}"/>
    <cellStyle name="Normal 2 13 3 2" xfId="5616" xr:uid="{4C544A6C-5858-4465-8CDD-A585C8D40146}"/>
    <cellStyle name="Normal 2 13 3 2 2" xfId="7697" xr:uid="{88F8CA57-D652-455F-9A5D-98AE8967AC74}"/>
    <cellStyle name="Normal 2 13 3 2 3" xfId="10222" xr:uid="{9693D969-529B-4A84-87A7-E23DE9F1B7F1}"/>
    <cellStyle name="Normal 2 13 3 2 4" xfId="15862" xr:uid="{60D5C0DC-E40A-4254-86AA-41CFB50CDC47}"/>
    <cellStyle name="Normal 2 13 3 3" xfId="6556" xr:uid="{A342C911-1883-4876-9D6C-D5A7007D4CBA}"/>
    <cellStyle name="Normal 2 13 3 3 2" xfId="28167" xr:uid="{42548D40-4136-4B25-8F66-013D37D2361B}"/>
    <cellStyle name="Normal 2 13 3 3 3" xfId="28532" xr:uid="{CB48D122-1EB8-4AC9-9473-69529C8184A9}"/>
    <cellStyle name="Normal 2 13 3 3 4" xfId="18619" xr:uid="{561F3B22-2B45-479A-8301-B709D7EA61C0}"/>
    <cellStyle name="Normal 2 13 3 4" xfId="9352" xr:uid="{953C6796-09CC-4C5D-81A5-1C781EE777FB}"/>
    <cellStyle name="Normal 2 13 3 4 2" xfId="29989" xr:uid="{C73F16E7-4900-490E-B779-F33DE6110866}"/>
    <cellStyle name="Normal 2 13 3 4 3" xfId="21415" xr:uid="{79D17BDB-4095-41C7-B1D7-871BF53D3173}"/>
    <cellStyle name="Normal 2 13 3 5" xfId="24552" xr:uid="{18495B4B-0D2D-4FEC-96EF-B6B1000A8049}"/>
    <cellStyle name="Normal 2 13 3 6" xfId="14706" xr:uid="{80599ACD-77CC-4EB5-A114-71850FBFF39A}"/>
    <cellStyle name="Normal 2 13 4" xfId="2251" xr:uid="{00000000-0005-0000-0000-0000F3080000}"/>
    <cellStyle name="Normal 2 13 4 2" xfId="5751" xr:uid="{25B798C9-798E-4BAB-8EB0-56F85A445BF1}"/>
    <cellStyle name="Normal 2 13 4 2 2" xfId="7698" xr:uid="{857A82A7-F757-4432-B0F4-A0DED9C80BBC}"/>
    <cellStyle name="Normal 2 13 4 2 3" xfId="10223" xr:uid="{71D8E04D-1EC6-4555-BDDF-33881288A70D}"/>
    <cellStyle name="Normal 2 13 4 3" xfId="6831" xr:uid="{5A49EE78-A967-4C89-B4FC-4BDF15F5A90E}"/>
    <cellStyle name="Normal 2 13 4 3 2" xfId="22053" xr:uid="{6C700462-2C13-4B80-A895-03ADCFB669A4}"/>
    <cellStyle name="Normal 2 13 4 4" xfId="9627" xr:uid="{B0F2449A-C576-4E58-AAF5-536921F545F9}"/>
    <cellStyle name="Normal 2 13 4 5" xfId="16497" xr:uid="{55EF6CA8-1031-496F-8DB1-40FDE751F9FB}"/>
    <cellStyle name="Normal 2 13 5" xfId="4510" xr:uid="{A68E8047-E92D-4D8C-8C93-6AB11EA482A8}"/>
    <cellStyle name="Normal 2 13 5 2" xfId="7052" xr:uid="{3D6FCA66-9E47-43DE-825E-B0F2FBAA6D74}"/>
    <cellStyle name="Normal 2 13 5 2 2" xfId="29580" xr:uid="{4F70ED09-79CA-4A7E-B14F-79B43CBAD9AF}"/>
    <cellStyle name="Normal 2 13 5 2 3" xfId="20533" xr:uid="{90525E76-C643-4B54-A728-15D9EF8EC4F4}"/>
    <cellStyle name="Normal 2 13 5 3" xfId="9863" xr:uid="{F31E16A7-54D1-47DE-B760-F268F63F298A}"/>
    <cellStyle name="Normal 2 13 5 3 2" xfId="23362" xr:uid="{34499277-F1D4-4BE7-9050-0EA67E152C02}"/>
    <cellStyle name="Normal 2 13 5 4" xfId="25415" xr:uid="{F82A6979-97FA-4E6A-9FF5-D45A4DAB60BC}"/>
    <cellStyle name="Normal 2 13 5 5" xfId="17740" xr:uid="{6599E25E-2165-4EC4-8F57-59F681EE31AD}"/>
    <cellStyle name="Normal 2 13 6" xfId="5491" xr:uid="{870B25AC-D274-4DBD-A0D6-1C1F5A7B85BB}"/>
    <cellStyle name="Normal 2 13 6 2" xfId="29285" xr:uid="{B5CD1BE0-3A1C-484C-9A8D-E6CF962B8D5E}"/>
    <cellStyle name="Normal 2 13 6 3" xfId="29166" xr:uid="{72025736-04E0-4C7E-9392-9DA1B597E261}"/>
    <cellStyle name="Normal 2 13 6 4" xfId="15860" xr:uid="{2CDCBB32-410E-4E58-82EA-F526DB9CEC4F}"/>
    <cellStyle name="Normal 2 13 7" xfId="6109" xr:uid="{4CA9BA26-8B3B-4E60-B545-00B6B2C459FD}"/>
    <cellStyle name="Normal 2 13 7 2" xfId="26863" xr:uid="{D2A65486-3E38-480E-8385-72FE6F65FEB3}"/>
    <cellStyle name="Normal 2 13 7 3" xfId="18617" xr:uid="{0611BCA3-9820-428F-A20F-8D41F7937984}"/>
    <cellStyle name="Normal 2 13 8" xfId="8886" xr:uid="{2573BDB7-8551-4801-BF63-740F534DB1E1}"/>
    <cellStyle name="Normal 2 13 8 2" xfId="21413" xr:uid="{24785DD5-47BA-4E2B-9123-4D7D1FC33167}"/>
    <cellStyle name="Normal 2 13 9" xfId="24844" xr:uid="{489FE867-1D98-41AE-B64A-5DE8816D9FCA}"/>
    <cellStyle name="Normal 2 14" xfId="466" xr:uid="{00000000-0005-0000-0000-0000D2010000}"/>
    <cellStyle name="Normal 2 14 10" xfId="14067" xr:uid="{AD589693-0092-4C24-8BDD-3993F2146F55}"/>
    <cellStyle name="Normal 2 14 2" xfId="2252" xr:uid="{00000000-0005-0000-0000-0000F4080000}"/>
    <cellStyle name="Normal 2 14 2 2" xfId="5618" xr:uid="{9B8F322D-3EC9-44C9-809B-9EE295796600}"/>
    <cellStyle name="Normal 2 14 2 2 2" xfId="7699" xr:uid="{CC0A4CDA-C9F8-47FE-A26A-F9BAF668FD74}"/>
    <cellStyle name="Normal 2 14 2 2 3" xfId="10224" xr:uid="{B7D48402-F67E-4534-BC18-2C6367460C3C}"/>
    <cellStyle name="Normal 2 14 2 2 4" xfId="15864" xr:uid="{748F11F6-2DD5-4EC1-A69D-C1A602741D42}"/>
    <cellStyle name="Normal 2 14 2 3" xfId="6558" xr:uid="{70112440-6D21-4745-9636-6354509ED8F5}"/>
    <cellStyle name="Normal 2 14 2 3 2" xfId="27423" xr:uid="{C36C9F52-06BF-49D6-BED2-B9CCC204B1F4}"/>
    <cellStyle name="Normal 2 14 2 3 3" xfId="18621" xr:uid="{C1472BD6-C8CF-40B2-9796-45179AE5D580}"/>
    <cellStyle name="Normal 2 14 2 4" xfId="9354" xr:uid="{B2A1287E-B657-4191-9084-558FDE31A136}"/>
    <cellStyle name="Normal 2 14 2 4 2" xfId="21417" xr:uid="{15C6CA10-5AB4-43C3-BFAD-4E53124D2B1E}"/>
    <cellStyle name="Normal 2 14 2 5" xfId="25579" xr:uid="{74A1EF6C-7036-4780-B8E9-822F1BE21045}"/>
    <cellStyle name="Normal 2 14 2 6" xfId="15216" xr:uid="{33431367-B717-49BD-AFAB-3000B089B961}"/>
    <cellStyle name="Normal 2 14 3" xfId="2253" xr:uid="{00000000-0005-0000-0000-0000F5080000}"/>
    <cellStyle name="Normal 2 14 3 2" xfId="5734" xr:uid="{5CA1A9D2-D57A-4875-8795-71AE6A062364}"/>
    <cellStyle name="Normal 2 14 3 2 2" xfId="7700" xr:uid="{12A8716F-FB79-46D3-BC6C-A94EF8B801A6}"/>
    <cellStyle name="Normal 2 14 3 2 3" xfId="10225" xr:uid="{494A8322-D0C3-4E7F-87E3-21C3DD51E8BF}"/>
    <cellStyle name="Normal 2 14 3 3" xfId="6805" xr:uid="{3BA11FF1-4611-4F51-8D82-0978095ACBB3}"/>
    <cellStyle name="Normal 2 14 3 3 2" xfId="19764" xr:uid="{C8D2A324-3B1F-4677-87AD-B5874730822D}"/>
    <cellStyle name="Normal 2 14 3 4" xfId="9601" xr:uid="{C98B3E54-226A-4183-A2EC-CB30437F7E75}"/>
    <cellStyle name="Normal 2 14 3 4 2" xfId="22593" xr:uid="{BDC4BC8F-E93E-440C-9800-CC537BE2C438}"/>
    <cellStyle name="Normal 2 14 3 5" xfId="25061" xr:uid="{3ECA774D-AF5C-48B2-9B83-AE540B470969}"/>
    <cellStyle name="Normal 2 14 3 6" xfId="14912" xr:uid="{28E2FA54-80E0-41A3-B647-3FBF92937834}"/>
    <cellStyle name="Normal 2 14 4" xfId="2254" xr:uid="{00000000-0005-0000-0000-0000F6080000}"/>
    <cellStyle name="Normal 2 14 4 2" xfId="7701" xr:uid="{D982FE4C-4992-4A27-8F24-6A39A4C5CB6F}"/>
    <cellStyle name="Normal 2 14 4 2 2" xfId="28928" xr:uid="{2E61CB19-4F56-4E68-9DFD-356613E1A2E6}"/>
    <cellStyle name="Normal 2 14 4 2 3" xfId="19198" xr:uid="{E0CFFA4C-E5D8-422F-B8A6-FF4ABBE5C7D4}"/>
    <cellStyle name="Normal 2 14 4 3" xfId="10226" xr:uid="{57480561-62CA-4917-97DE-25BD9541781D}"/>
    <cellStyle name="Normal 2 14 4 3 2" xfId="22003" xr:uid="{17626BC1-1729-4876-9CB9-18F34CB80DE1}"/>
    <cellStyle name="Normal 2 14 4 4" xfId="24829" xr:uid="{41840D16-7260-4207-B9CC-C86AAC5CE09A}"/>
    <cellStyle name="Normal 2 14 4 5" xfId="16447" xr:uid="{BDEE618F-F388-4CB4-B70C-B6525DD15C3D}"/>
    <cellStyle name="Normal 2 14 5" xfId="4401" xr:uid="{421395EE-BEB7-4D55-AB67-7E9A02607DE0}"/>
    <cellStyle name="Normal 2 14 5 2" xfId="7054" xr:uid="{414BAAAD-F799-4636-B071-75F1A155A8E7}"/>
    <cellStyle name="Normal 2 14 5 2 2" xfId="20425" xr:uid="{84868193-BFBF-49E6-B0AC-7B19D1EF4BED}"/>
    <cellStyle name="Normal 2 14 5 3" xfId="9865" xr:uid="{E81AD51B-500F-4B69-ACE0-51EFE5619DA0}"/>
    <cellStyle name="Normal 2 14 5 3 2" xfId="23254" xr:uid="{68B45A64-C1BA-4FF1-B603-3FEAFBEBE5AB}"/>
    <cellStyle name="Normal 2 14 5 4" xfId="27624" xr:uid="{A1D7B2F2-5008-47B7-9CCB-6F229190ADB5}"/>
    <cellStyle name="Normal 2 14 5 5" xfId="17632" xr:uid="{258D5127-9A27-4A2B-BCD0-A212D3638268}"/>
    <cellStyle name="Normal 2 14 6" xfId="6111" xr:uid="{A9114399-4EB7-44AD-B902-50CB78C0B26F}"/>
    <cellStyle name="Normal 2 14 6 2" xfId="15863" xr:uid="{B3F6A6E9-917C-4FBC-9FCA-9B5F0AF6D734}"/>
    <cellStyle name="Normal 2 14 7" xfId="8888" xr:uid="{4615674A-E3FF-4338-83B4-125CACF1E523}"/>
    <cellStyle name="Normal 2 14 7 2" xfId="18620" xr:uid="{62C71BB4-2A47-4E83-91C7-9FA28767BE95}"/>
    <cellStyle name="Normal 2 14 8" xfId="11989" xr:uid="{0B4AC719-35AE-4704-9F02-DE37505827BA}"/>
    <cellStyle name="Normal 2 14 8 2" xfId="21416" xr:uid="{E031FC92-1537-4C30-A8EB-3C5960F2E766}"/>
    <cellStyle name="Normal 2 14 9" xfId="26519" xr:uid="{D3049AE7-4ACF-4D1A-AD9E-1CE69F145EA8}"/>
    <cellStyle name="Normal 2 15" xfId="467" xr:uid="{00000000-0005-0000-0000-0000D3010000}"/>
    <cellStyle name="Normal 2 15 2" xfId="2255" xr:uid="{00000000-0005-0000-0000-0000F7080000}"/>
    <cellStyle name="Normal 2 15 2 2" xfId="5619" xr:uid="{F8B0226D-4563-41E5-AA06-CDC8E3E498AD}"/>
    <cellStyle name="Normal 2 15 2 2 2" xfId="7702" xr:uid="{609A4D5F-A282-4A2D-ABD0-4DC927CC3D15}"/>
    <cellStyle name="Normal 2 15 2 2 3" xfId="10227" xr:uid="{B0402DDE-E614-42D3-9E2E-FA3B820BBFA4}"/>
    <cellStyle name="Normal 2 15 2 3" xfId="6559" xr:uid="{1002BC7C-7C11-4870-8379-133CC1470C23}"/>
    <cellStyle name="Normal 2 15 2 3 2" xfId="18623" xr:uid="{B3D6CA37-ABBB-47DA-92C5-10A964A0B30E}"/>
    <cellStyle name="Normal 2 15 2 4" xfId="9355" xr:uid="{B0E6FE2E-156B-40D9-9A5F-043604C53390}"/>
    <cellStyle name="Normal 2 15 2 4 2" xfId="21419" xr:uid="{1DC3396D-1CFD-4729-AF74-D6107274D146}"/>
    <cellStyle name="Normal 2 15 2 5" xfId="24255" xr:uid="{F43B29FD-672D-4519-AFBC-F5ED93B940E5}"/>
    <cellStyle name="Normal 2 15 2 6" xfId="14915" xr:uid="{531E62AD-EED7-438D-866B-577E19EAE46D}"/>
    <cellStyle name="Normal 2 15 3" xfId="5404" xr:uid="{82490C54-F631-4413-87F2-111798E8AE6F}"/>
    <cellStyle name="Normal 2 15 3 2" xfId="7055" xr:uid="{20C1326C-42A2-42BF-9A61-416C0481D46E}"/>
    <cellStyle name="Normal 2 15 3 3" xfId="9866" xr:uid="{63085811-90B5-4257-893A-C86546634F50}"/>
    <cellStyle name="Normal 2 15 3 4" xfId="15865" xr:uid="{7F4712A6-45E8-438F-B6F1-A51748AF2087}"/>
    <cellStyle name="Normal 2 15 4" xfId="5493" xr:uid="{44F818D1-663F-42CC-A2F5-17642D4A8527}"/>
    <cellStyle name="Normal 2 15 4 2" xfId="26697" xr:uid="{BAD3BE1A-D3DA-4C03-B79D-83DE5EFD33AC}"/>
    <cellStyle name="Normal 2 15 4 3" xfId="18622" xr:uid="{57695580-53FA-4925-B18A-CC5512639F65}"/>
    <cellStyle name="Normal 2 15 5" xfId="6112" xr:uid="{EB159E57-17C2-461B-9EA1-60DD2493CCF4}"/>
    <cellStyle name="Normal 2 15 5 2" xfId="21418" xr:uid="{6EA5F5C7-8925-46B4-9EF0-A5B4FB3D9FCA}"/>
    <cellStyle name="Normal 2 15 6" xfId="8889" xr:uid="{9CF04686-4375-486E-8581-3D140D7DEBA3}"/>
    <cellStyle name="Normal 2 15 7" xfId="14225" xr:uid="{28DE3297-58A8-4DA0-840C-019BC014E09F}"/>
    <cellStyle name="Normal 2 16" xfId="2256" xr:uid="{00000000-0005-0000-0000-0000F8080000}"/>
    <cellStyle name="Normal 2 16 2" xfId="5720" xr:uid="{9AF820B1-78D6-4FFA-A66B-A1AA761FF26A}"/>
    <cellStyle name="Normal 2 16 2 2" xfId="7703" xr:uid="{B9F9EBF5-2EE3-4DBE-9697-A2E2134EB7E5}"/>
    <cellStyle name="Normal 2 16 2 3" xfId="10228" xr:uid="{7BD8B20E-58D2-4E08-B99F-0484E1BE31A8}"/>
    <cellStyle name="Normal 2 16 3" xfId="6789" xr:uid="{FCDA000E-4F83-4CF1-8B9B-E30986EEDB33}"/>
    <cellStyle name="Normal 2 16 3 2" xfId="26401" xr:uid="{DA15990E-B886-49BF-928D-876EA832A534}"/>
    <cellStyle name="Normal 2 16 3 3" xfId="18624" xr:uid="{D8DF6257-5FDF-4B78-86EB-035C406182EB}"/>
    <cellStyle name="Normal 2 16 4" xfId="9585" xr:uid="{E7BED58B-9459-467A-B790-3DBCCA6C0637}"/>
    <cellStyle name="Normal 2 16 4 2" xfId="21420" xr:uid="{3D128772-1BB3-4E7B-B682-1C4C88B054CF}"/>
    <cellStyle name="Normal 2 16 5" xfId="26237" xr:uid="{B4434A12-B20F-460B-8F32-8FEAEF6C9C97}"/>
    <cellStyle name="Normal 2 16 6" xfId="14383" xr:uid="{AC1B7F62-845A-4739-A22F-4140FB24E3FC}"/>
    <cellStyle name="Normal 2 17" xfId="2257" xr:uid="{00000000-0005-0000-0000-0000F9080000}"/>
    <cellStyle name="Normal 2 17 2" xfId="7704" xr:uid="{C5ACB556-4B0F-40BA-AC45-5B34114DCF56}"/>
    <cellStyle name="Normal 2 17 2 2" xfId="25820" xr:uid="{99FAC7BE-6421-4138-B6F0-ACE2EA6B59FE}"/>
    <cellStyle name="Normal 2 17 2 3" xfId="18625" xr:uid="{5E8F9AEE-051D-4698-A5F7-015CC3BBDF40}"/>
    <cellStyle name="Normal 2 17 3" xfId="10229" xr:uid="{CCF772C8-4C04-4215-AD60-1D350E0E2809}"/>
    <cellStyle name="Normal 2 17 3 2" xfId="24068" xr:uid="{D3636974-FA0F-49B8-8136-C632FF6EF61C}"/>
    <cellStyle name="Normal 2 17 3 3" xfId="21421" xr:uid="{F1D591CE-9368-46B8-944F-0AACBFC039FA}"/>
    <cellStyle name="Normal 2 17 4" xfId="24050" xr:uid="{83172D02-B720-400D-BA08-E441787CFB2A}"/>
    <cellStyle name="Normal 2 17 5" xfId="27005" xr:uid="{21D861FC-1319-46B5-A483-DB7C02B3131D}"/>
    <cellStyle name="Normal 2 17 6" xfId="15866" xr:uid="{EDBF27B2-E7C4-4E64-B209-2EB60F8A7F8F}"/>
    <cellStyle name="Normal 2 18" xfId="4376" xr:uid="{2D10BF31-EFE2-4C4E-B316-A178CC6043B1}"/>
    <cellStyle name="Normal 2 18 2" xfId="8603" xr:uid="{7F242685-AA37-446B-A235-452C87EF40D0}"/>
    <cellStyle name="Normal 2 18 2 2" xfId="26846" xr:uid="{6A395919-763C-4C34-98BD-CF7F8E2D3085}"/>
    <cellStyle name="Normal 2 18 2 3" xfId="20400" xr:uid="{35D458D9-7595-405C-9755-B4D1A7A03871}"/>
    <cellStyle name="Normal 2 18 2 4" xfId="11720" xr:uid="{9CF374F6-13BC-41DF-9711-AF7BA6A16873}"/>
    <cellStyle name="Normal 2 18 3" xfId="13385" xr:uid="{F5F7D32A-99E7-43FB-9C93-655506011005}"/>
    <cellStyle name="Normal 2 18 3 2" xfId="25517" xr:uid="{4A841AA0-9407-4CC2-9466-4D3A6156EE6F}"/>
    <cellStyle name="Normal 2 18 3 3" xfId="23229" xr:uid="{F4352E45-A1BE-4935-8E8E-1E3B056E668C}"/>
    <cellStyle name="Normal 2 18 4" xfId="26249" xr:uid="{0E5CAD88-54C0-4848-A645-2DB38FABCB20}"/>
    <cellStyle name="Normal 2 18 5" xfId="25311" xr:uid="{19EAA785-0778-4002-ACF8-644B1F6FF1CB}"/>
    <cellStyle name="Normal 2 18 6" xfId="17607" xr:uid="{3C1E8E2B-5811-4495-963C-D6C787300BA1}"/>
    <cellStyle name="Normal 2 19" xfId="5904" xr:uid="{263B2C6D-16D8-44FB-BA4F-4DB544FDFFF0}"/>
    <cellStyle name="Normal 2 19 2" xfId="25297" xr:uid="{C03AD8C2-86C0-4E25-899C-35CDE0FB9D67}"/>
    <cellStyle name="Normal 2 19 3" xfId="25463" xr:uid="{B89B374A-3CD9-4B86-A5B0-4E89AC15EA3C}"/>
    <cellStyle name="Normal 2 19 4" xfId="26854" xr:uid="{A5C2EBC0-5336-4C4C-BBAD-B97BE9B446D2}"/>
    <cellStyle name="Normal 2 19 5" xfId="25701" xr:uid="{814E755F-6CEB-4689-86B6-63FCE44C7EE0}"/>
    <cellStyle name="Normal 2 19 6" xfId="30202" xr:uid="{FD3CC4F1-B70D-44A4-BA98-89AFE31CFEBF}"/>
    <cellStyle name="Normal 2 19 7" xfId="30180" xr:uid="{D959924B-EA17-4840-8DF2-7F07D273149F}"/>
    <cellStyle name="Normal 2 19 8" xfId="13952" xr:uid="{EC950211-3F65-42AB-9EED-E3DA2B0712F9}"/>
    <cellStyle name="Normal 2 2" xfId="468" xr:uid="{00000000-0005-0000-0000-0000D4010000}"/>
    <cellStyle name="Normal 2 2 10" xfId="469" xr:uid="{00000000-0005-0000-0000-0000D5010000}"/>
    <cellStyle name="Normal 2 2 10 10" xfId="11990" xr:uid="{B696A68B-91C2-40ED-BF7E-AF87BD44FE18}"/>
    <cellStyle name="Normal 2 2 10 10 2" xfId="21423" xr:uid="{FD36740F-5BCE-4C51-899F-080E695552F2}"/>
    <cellStyle name="Normal 2 2 10 11" xfId="25742" xr:uid="{385B0BFA-8599-4B12-930C-7C4FCDC926A7}"/>
    <cellStyle name="Normal 2 2 10 12" xfId="14120" xr:uid="{11CA2835-27E1-4FFC-9E31-2D119AE63E5E}"/>
    <cellStyle name="Normal 2 2 10 2" xfId="470" xr:uid="{00000000-0005-0000-0000-0000D6010000}"/>
    <cellStyle name="Normal 2 2 10 2 2" xfId="2258" xr:uid="{00000000-0005-0000-0000-0000FA080000}"/>
    <cellStyle name="Normal 2 2 10 2 2 2" xfId="5621" xr:uid="{9BB68B78-7DBC-477D-8E35-CAC379BA0935}"/>
    <cellStyle name="Normal 2 2 10 2 2 2 2" xfId="7705" xr:uid="{D675475D-939E-4660-BD87-84D3A70257F7}"/>
    <cellStyle name="Normal 2 2 10 2 2 2 3" xfId="10230" xr:uid="{3FC6AF82-F3E3-4F8F-81FF-DA94CB4BAAA1}"/>
    <cellStyle name="Normal 2 2 10 2 2 2 4" xfId="15870" xr:uid="{F7FDE6CF-8068-403C-B28D-02ECB1A194F7}"/>
    <cellStyle name="Normal 2 2 10 2 2 3" xfId="6562" xr:uid="{E404F3F4-BC81-4A4C-8CE8-119AC63B0BE6}"/>
    <cellStyle name="Normal 2 2 10 2 2 3 2" xfId="28355" xr:uid="{AE003B2D-7222-4B59-947F-35D66E4A7500}"/>
    <cellStyle name="Normal 2 2 10 2 2 3 3" xfId="28638" xr:uid="{CDDAEFF1-A9DB-4801-BF75-C0F554BCB302}"/>
    <cellStyle name="Normal 2 2 10 2 2 3 4" xfId="18629" xr:uid="{6E927829-4725-4715-A192-12DB265548CC}"/>
    <cellStyle name="Normal 2 2 10 2 2 4" xfId="9358" xr:uid="{CFF06A47-14C8-4662-B4E8-1407177C4B36}"/>
    <cellStyle name="Normal 2 2 10 2 2 4 2" xfId="29990" xr:uid="{79CEFDAE-D624-46CE-9CD5-42D503FF73E1}"/>
    <cellStyle name="Normal 2 2 10 2 2 4 3" xfId="21425" xr:uid="{95B02822-C34C-4093-85CE-1655B22456CF}"/>
    <cellStyle name="Normal 2 2 10 2 2 5" xfId="25831" xr:uid="{03738EC2-3CFB-457A-A4BB-59A103C78F54}"/>
    <cellStyle name="Normal 2 2 10 2 2 6" xfId="15217" xr:uid="{8A1A3416-2F6D-4BC6-AC25-E46452605533}"/>
    <cellStyle name="Normal 2 2 10 2 3" xfId="2259" xr:uid="{00000000-0005-0000-0000-0000FB080000}"/>
    <cellStyle name="Normal 2 2 10 2 3 2" xfId="7706" xr:uid="{3C843242-13BA-4925-ADF1-4F080AA4A10B}"/>
    <cellStyle name="Normal 2 2 10 2 3 2 2" xfId="28705" xr:uid="{39B561BA-8979-449E-8A49-64C663B1E562}"/>
    <cellStyle name="Normal 2 2 10 2 3 2 3" xfId="16881" xr:uid="{96F6495C-2246-40F6-B8E8-2C7DEA5C87D8}"/>
    <cellStyle name="Normal 2 2 10 2 3 3" xfId="10231" xr:uid="{C98985AB-577D-4A92-86C3-D95AC9DB4114}"/>
    <cellStyle name="Normal 2 2 10 2 3 3 2" xfId="19622" xr:uid="{7281BAC5-9BD5-41C9-9F7D-7CC611F4E08F}"/>
    <cellStyle name="Normal 2 2 10 2 3 4" xfId="12730" xr:uid="{9DF7D046-5B09-4599-A5A6-167DBBE70457}"/>
    <cellStyle name="Normal 2 2 10 2 3 4 2" xfId="22451" xr:uid="{FC8E2DA8-D333-4C07-9E1F-1B4AEDE53E58}"/>
    <cellStyle name="Normal 2 2 10 2 3 5" xfId="26160" xr:uid="{A93BA32D-A11B-401C-ACE7-04029E33B843}"/>
    <cellStyle name="Normal 2 2 10 2 3 6" xfId="14708" xr:uid="{490BB8F3-5139-432A-AD11-9E9E3A76F148}"/>
    <cellStyle name="Normal 2 2 10 2 4" xfId="4740" xr:uid="{67829FA9-9FCD-4E6C-B3F0-DD48E4824765}"/>
    <cellStyle name="Normal 2 2 10 2 4 2" xfId="7057" xr:uid="{48164B52-C7F6-4A96-985E-621E864BB546}"/>
    <cellStyle name="Normal 2 2 10 2 4 2 2" xfId="29629" xr:uid="{7A96A21E-760D-4D5C-AB71-0A7D9314BB96}"/>
    <cellStyle name="Normal 2 2 10 2 4 2 3" xfId="20707" xr:uid="{F944FD9D-4FC2-46EA-BA10-6DC4A74A4FFE}"/>
    <cellStyle name="Normal 2 2 10 2 4 3" xfId="9869" xr:uid="{136995A1-73B1-4FE9-BF13-8AB9AF54DC0D}"/>
    <cellStyle name="Normal 2 2 10 2 4 3 2" xfId="23536" xr:uid="{8835F697-728F-4941-92D6-1270A5F4ADE9}"/>
    <cellStyle name="Normal 2 2 10 2 4 4" xfId="24346" xr:uid="{99AF1A19-052C-4DC8-84DE-7ED137A84C68}"/>
    <cellStyle name="Normal 2 2 10 2 4 5" xfId="17914" xr:uid="{5DB7C341-9AAC-49AD-9D4C-FA44855AFB68}"/>
    <cellStyle name="Normal 2 2 10 2 5" xfId="6115" xr:uid="{39069F42-0318-413E-9F95-89CD7DA025FD}"/>
    <cellStyle name="Normal 2 2 10 2 5 2" xfId="27440" xr:uid="{44629C3D-D8C3-4675-9ED2-B6F7B994F8AA}"/>
    <cellStyle name="Normal 2 2 10 2 5 3" xfId="15869" xr:uid="{8504BD0C-70EB-4C51-8DE9-ACF9A86A41C1}"/>
    <cellStyle name="Normal 2 2 10 2 6" xfId="8892" xr:uid="{7FB9DA99-79FD-4659-89F9-DA7A055E00FA}"/>
    <cellStyle name="Normal 2 2 10 2 6 2" xfId="18628" xr:uid="{17EA11F9-8B9B-4317-BD04-D1A3812A5E5B}"/>
    <cellStyle name="Normal 2 2 10 2 7" xfId="11991" xr:uid="{351BB8BB-D1EA-4EB5-A478-6FD27DC270E0}"/>
    <cellStyle name="Normal 2 2 10 2 7 2" xfId="21424" xr:uid="{1EFE6238-9F16-4D1F-8881-7847CAC1A811}"/>
    <cellStyle name="Normal 2 2 10 2 8" xfId="25680" xr:uid="{32B2EA3C-9DD8-4B4D-96C9-C47183DF55F6}"/>
    <cellStyle name="Normal 2 2 10 2 9" xfId="14278" xr:uid="{EAC4AE87-A363-4FAB-9FD5-D248B61BD50C}"/>
    <cellStyle name="Normal 2 2 10 3" xfId="2260" xr:uid="{00000000-0005-0000-0000-0000FC080000}"/>
    <cellStyle name="Normal 2 2 10 3 2" xfId="5038" xr:uid="{6014547A-A69A-4130-AF51-8D273234D42E}"/>
    <cellStyle name="Normal 2 2 10 3 2 2" xfId="7707" xr:uid="{7ECF8F33-C839-4909-A599-0C0D092E7922}"/>
    <cellStyle name="Normal 2 2 10 3 2 2 2" xfId="29821" xr:uid="{E5A4DEE1-F59E-47E9-9E75-1C0DD1F35434}"/>
    <cellStyle name="Normal 2 2 10 3 2 2 3" xfId="21005" xr:uid="{DA2F1DB2-FD8F-4CDE-A437-D9F6262B4EF4}"/>
    <cellStyle name="Normal 2 2 10 3 2 3" xfId="10232" xr:uid="{F2425AF8-0E63-490F-8EB8-5D4D04C5CC4F}"/>
    <cellStyle name="Normal 2 2 10 3 2 3 2" xfId="23834" xr:uid="{4CD3BE33-EA99-4EC4-857C-FC1B995A0790}"/>
    <cellStyle name="Normal 2 2 10 3 2 4" xfId="24454" xr:uid="{50BE790C-C382-447A-923C-A5A3B61E55C9}"/>
    <cellStyle name="Normal 2 2 10 3 2 5" xfId="18212" xr:uid="{27C7363F-7E1C-46C8-85C2-870FD3085833}"/>
    <cellStyle name="Normal 2 2 10 3 3" xfId="6561" xr:uid="{E58EC279-6D6B-4186-A14F-C49F147F97FD}"/>
    <cellStyle name="Normal 2 2 10 3 3 2" xfId="27671" xr:uid="{6038C72B-8F39-41AA-8D3F-13F2A331073D}"/>
    <cellStyle name="Normal 2 2 10 3 3 3" xfId="28335" xr:uid="{00EFB717-A30B-446A-A343-5915770E66E7}"/>
    <cellStyle name="Normal 2 2 10 3 3 4" xfId="15871" xr:uid="{64ED7C4C-D36D-416D-BE79-722283BB9E1C}"/>
    <cellStyle name="Normal 2 2 10 3 4" xfId="9357" xr:uid="{13256789-0195-43FE-9066-4D7FDCB3C82E}"/>
    <cellStyle name="Normal 2 2 10 3 4 2" xfId="27539" xr:uid="{DFE970CF-E6C8-4FCE-AAA8-C68857253EEE}"/>
    <cellStyle name="Normal 2 2 10 3 4 3" xfId="28056" xr:uid="{EEAAE0F9-8FDE-4587-A545-92F135BF28C2}"/>
    <cellStyle name="Normal 2 2 10 3 4 4" xfId="18630" xr:uid="{7F477C62-4E15-4450-8063-C00482764BB2}"/>
    <cellStyle name="Normal 2 2 10 3 5" xfId="11992" xr:uid="{285B9173-0048-491D-8016-EDB262F4CDA8}"/>
    <cellStyle name="Normal 2 2 10 3 5 2" xfId="29991" xr:uid="{0148860D-44ED-4CFF-A848-295577CC6AD9}"/>
    <cellStyle name="Normal 2 2 10 3 5 3" xfId="21426" xr:uid="{E04F6226-1D65-49FB-8984-5513392C1D32}"/>
    <cellStyle name="Normal 2 2 10 3 6" xfId="25709" xr:uid="{847D28ED-604D-4B4F-9C30-9060A6D21834}"/>
    <cellStyle name="Normal 2 2 10 3 7" xfId="15218" xr:uid="{668875ED-8B4D-4D36-90C5-8ADC6B497896}"/>
    <cellStyle name="Normal 2 2 10 4" xfId="2261" xr:uid="{00000000-0005-0000-0000-0000FD080000}"/>
    <cellStyle name="Normal 2 2 10 4 2" xfId="5783" xr:uid="{3CD09B75-D248-4818-A539-0CEFA77708E7}"/>
    <cellStyle name="Normal 2 2 10 4 2 2" xfId="7708" xr:uid="{F39584B0-7D15-4E0E-84FD-B6E1FF851C9C}"/>
    <cellStyle name="Normal 2 2 10 4 2 3" xfId="10233" xr:uid="{F879AB51-3F62-441D-AD32-4A718E31DC69}"/>
    <cellStyle name="Normal 2 2 10 4 2 4" xfId="15872" xr:uid="{8D0E235D-F59F-4A6B-AC02-9736A6DA38FC}"/>
    <cellStyle name="Normal 2 2 10 4 3" xfId="6868" xr:uid="{6449E151-CE28-4EB0-8F05-F4D54B400517}"/>
    <cellStyle name="Normal 2 2 10 4 3 2" xfId="29226" xr:uid="{FC503605-E8A3-4555-B474-289EB1569269}"/>
    <cellStyle name="Normal 2 2 10 4 3 3" xfId="18631" xr:uid="{1B117AF0-B7C9-4FEA-A50B-4CE6C5ACBCFE}"/>
    <cellStyle name="Normal 2 2 10 4 4" xfId="9664" xr:uid="{2B35D9C1-F1FB-41F0-9711-E0A187DDECE6}"/>
    <cellStyle name="Normal 2 2 10 4 4 2" xfId="21427" xr:uid="{4347B9D5-82F2-4941-A17C-C69F1B393511}"/>
    <cellStyle name="Normal 2 2 10 4 5" xfId="25270" xr:uid="{0CDBA149-B61B-4870-9248-40AD378DFE87}"/>
    <cellStyle name="Normal 2 2 10 4 6" xfId="14946" xr:uid="{59EC75B2-3DDC-4F14-A8DC-277471AA8F9F}"/>
    <cellStyle name="Normal 2 2 10 5" xfId="2262" xr:uid="{00000000-0005-0000-0000-0000FE080000}"/>
    <cellStyle name="Normal 2 2 10 5 2" xfId="7709" xr:uid="{6348EADA-62CD-4812-999F-04FB807124DA}"/>
    <cellStyle name="Normal 2 2 10 5 2 2" xfId="27684" xr:uid="{79444AB6-4BEB-46D9-A1DE-1D8E3CEEC8E7}"/>
    <cellStyle name="Normal 2 2 10 5 2 3" xfId="16734" xr:uid="{4707DA60-2646-4B0B-AD51-004EAA01F44D}"/>
    <cellStyle name="Normal 2 2 10 5 3" xfId="10234" xr:uid="{EE7084A0-2AC6-49A7-9F4B-0F0DB2E3116F}"/>
    <cellStyle name="Normal 2 2 10 5 3 2" xfId="19471" xr:uid="{A993E23C-665B-44C6-9276-AFE6AD4FC30E}"/>
    <cellStyle name="Normal 2 2 10 5 4" xfId="12583" xr:uid="{49CBAA71-1FAB-45BF-A32C-770F7FEA6C34}"/>
    <cellStyle name="Normal 2 2 10 5 4 2" xfId="22300" xr:uid="{F26F51EC-BF90-477F-B54D-13459E506EC4}"/>
    <cellStyle name="Normal 2 2 10 5 5" xfId="24303" xr:uid="{820C3899-BE12-4A04-A1A8-C793F4F99782}"/>
    <cellStyle name="Normal 2 2 10 5 6" xfId="14518" xr:uid="{1E2862C9-8C89-4FC7-98DC-8DC16E80C058}"/>
    <cellStyle name="Normal 2 2 10 6" xfId="2263" xr:uid="{00000000-0005-0000-0000-0000FF080000}"/>
    <cellStyle name="Normal 2 2 10 6 2" xfId="7710" xr:uid="{763270EC-63C1-46C6-917F-B83D5B37DB8E}"/>
    <cellStyle name="Normal 2 2 10 6 2 2" xfId="28665" xr:uid="{7AC8B498-A2C4-4F43-B85C-D0328F23FBD9}"/>
    <cellStyle name="Normal 2 2 10 6 2 3" xfId="19245" xr:uid="{6B4D78E2-ABDC-433C-9584-6BE773B83C1C}"/>
    <cellStyle name="Normal 2 2 10 6 3" xfId="10235" xr:uid="{A054D228-5ABF-4847-9A96-A30BB0423D1C}"/>
    <cellStyle name="Normal 2 2 10 6 3 2" xfId="22054" xr:uid="{C488F54A-0B7F-4340-90CD-8B486D9C3E8B}"/>
    <cellStyle name="Normal 2 2 10 6 4" xfId="26039" xr:uid="{A1D1E275-DB57-4BFF-8E19-DA304924F021}"/>
    <cellStyle name="Normal 2 2 10 6 5" xfId="16498" xr:uid="{C0646B9A-1971-4022-83AE-1E0B48C8EBC8}"/>
    <cellStyle name="Normal 2 2 10 7" xfId="4512" xr:uid="{E2A8B509-1C28-49CF-A200-C7650F71BE51}"/>
    <cellStyle name="Normal 2 2 10 7 2" xfId="9868" xr:uid="{C924A133-D043-4DF3-9209-CB40B4CE85C2}"/>
    <cellStyle name="Normal 2 2 10 7 2 2" xfId="20535" xr:uid="{AE6DBA4D-BD11-4FA0-A006-1E0D5CC114D2}"/>
    <cellStyle name="Normal 2 2 10 7 3" xfId="13500" xr:uid="{00C44A4A-8BE8-42CB-BF9B-0DA0DC3F00A4}"/>
    <cellStyle name="Normal 2 2 10 7 3 2" xfId="23364" xr:uid="{7AD497B9-4E70-4BB8-9251-9301C01A66BB}"/>
    <cellStyle name="Normal 2 2 10 7 4" xfId="27767" xr:uid="{8721CE33-3A47-41DF-9D46-262CD189E991}"/>
    <cellStyle name="Normal 2 2 10 7 5" xfId="17742" xr:uid="{0784AE73-D5CB-4754-838A-47EB36C797AB}"/>
    <cellStyle name="Normal 2 2 10 8" xfId="6114" xr:uid="{44EDE233-24D5-4DB8-ADD2-5B2996F5CBBB}"/>
    <cellStyle name="Normal 2 2 10 8 2" xfId="15868" xr:uid="{F75AB675-66DE-421E-9394-5505E3F90AB1}"/>
    <cellStyle name="Normal 2 2 10 9" xfId="8891" xr:uid="{D982A31C-4C7C-4820-99A0-08BA9F5B0349}"/>
    <cellStyle name="Normal 2 2 10 9 2" xfId="18627" xr:uid="{DA037015-CDD8-4A7B-9B00-7B17C17FD8EF}"/>
    <cellStyle name="Normal 2 2 11" xfId="471" xr:uid="{00000000-0005-0000-0000-0000D7010000}"/>
    <cellStyle name="Normal 2 2 11 10" xfId="25887" xr:uid="{9A52F531-220F-4F3A-80B1-F3786DEB2E9A}"/>
    <cellStyle name="Normal 2 2 11 11" xfId="14121" xr:uid="{6DA37697-9633-44C0-BF7A-DAE13A5E1604}"/>
    <cellStyle name="Normal 2 2 11 2" xfId="472" xr:uid="{00000000-0005-0000-0000-0000D8010000}"/>
    <cellStyle name="Normal 2 2 11 2 2" xfId="2264" xr:uid="{00000000-0005-0000-0000-000000090000}"/>
    <cellStyle name="Normal 2 2 11 2 2 2" xfId="5623" xr:uid="{E6D8495D-4E5E-4BA7-A013-815C80BC09E3}"/>
    <cellStyle name="Normal 2 2 11 2 2 2 2" xfId="7711" xr:uid="{E567FD15-9DD9-4097-A2FF-C5AB74150A52}"/>
    <cellStyle name="Normal 2 2 11 2 2 2 3" xfId="10236" xr:uid="{9EE4B079-9308-4FE1-B6C8-DDED4EB2B806}"/>
    <cellStyle name="Normal 2 2 11 2 2 2 4" xfId="17225" xr:uid="{9BC8FF8C-01F6-4B71-9B3E-7BDBEF24E0FB}"/>
    <cellStyle name="Normal 2 2 11 2 2 3" xfId="6564" xr:uid="{9BDF9EC1-34D0-448B-9AF8-67DCF1D2B436}"/>
    <cellStyle name="Normal 2 2 11 2 2 3 2" xfId="29476" xr:uid="{E0C14C11-9A1E-48F0-86B8-17951CD0064D}"/>
    <cellStyle name="Normal 2 2 11 2 2 3 3" xfId="20008" xr:uid="{E15A31AA-0589-4E8F-ACA7-BADEA7C937D7}"/>
    <cellStyle name="Normal 2 2 11 2 2 4" xfId="9360" xr:uid="{62940178-DCB0-4844-9588-2885ED02BAC5}"/>
    <cellStyle name="Normal 2 2 11 2 2 4 2" xfId="22837" xr:uid="{22F58FA0-BF03-4EBC-A3B5-9FFB6C5E6735}"/>
    <cellStyle name="Normal 2 2 11 2 2 5" xfId="24598" xr:uid="{6CA83D8E-A43D-4D6A-A602-90BD62D7ED36}"/>
    <cellStyle name="Normal 2 2 11 2 2 6" xfId="15219" xr:uid="{2936462A-2F5A-40CD-8AE6-37E25F8DEE33}"/>
    <cellStyle name="Normal 2 2 11 2 3" xfId="4741" xr:uid="{2984364A-D368-4C22-8BBD-34BE4A25312C}"/>
    <cellStyle name="Normal 2 2 11 2 3 2" xfId="7059" xr:uid="{420EAB15-A9B1-4F00-976A-E73F93CB1A90}"/>
    <cellStyle name="Normal 2 2 11 2 3 2 2" xfId="29630" xr:uid="{11DDD940-C8F1-4630-8DFB-551BE4752B21}"/>
    <cellStyle name="Normal 2 2 11 2 3 2 3" xfId="20708" xr:uid="{FC58CE1D-927B-4110-9A7E-BBE2292D8D9D}"/>
    <cellStyle name="Normal 2 2 11 2 3 3" xfId="9871" xr:uid="{542C4F50-C0FC-407D-B2E0-A709D929CD6F}"/>
    <cellStyle name="Normal 2 2 11 2 3 3 2" xfId="23537" xr:uid="{7C711B82-BA46-4190-B6CC-9313A24ECBAE}"/>
    <cellStyle name="Normal 2 2 11 2 3 4" xfId="26328" xr:uid="{A9D7F89A-F831-426D-8E22-294ADFBD0632}"/>
    <cellStyle name="Normal 2 2 11 2 3 5" xfId="17915" xr:uid="{8921F562-DB2A-4FD1-AA70-060E2A5F0F69}"/>
    <cellStyle name="Normal 2 2 11 2 4" xfId="5495" xr:uid="{CC7A4560-099A-4338-81A6-A4B8902352C4}"/>
    <cellStyle name="Normal 2 2 11 2 4 2" xfId="28643" xr:uid="{58FF38AC-E5CD-4CD6-9018-E1C37E50E5B4}"/>
    <cellStyle name="Normal 2 2 11 2 4 3" xfId="27383" xr:uid="{F2735D80-D3A3-4B90-A7D4-1EC515DA03A4}"/>
    <cellStyle name="Normal 2 2 11 2 4 4" xfId="15874" xr:uid="{B8BF3DAC-EE22-4AEC-BE7A-ED471E0102BA}"/>
    <cellStyle name="Normal 2 2 11 2 5" xfId="6117" xr:uid="{3153424A-06C6-457C-87AB-DB429C43E4B2}"/>
    <cellStyle name="Normal 2 2 11 2 5 2" xfId="28364" xr:uid="{61A76F7E-20F7-4F13-A72A-E8F6209BF9DA}"/>
    <cellStyle name="Normal 2 2 11 2 5 3" xfId="18633" xr:uid="{B0CE8654-67AC-4814-BF4B-063971D3092D}"/>
    <cellStyle name="Normal 2 2 11 2 6" xfId="8894" xr:uid="{BA30E6D9-5AF5-4689-BBEC-9B01B183F1B8}"/>
    <cellStyle name="Normal 2 2 11 2 6 2" xfId="21429" xr:uid="{693ADC3C-C866-4646-A30C-A37492BC2992}"/>
    <cellStyle name="Normal 2 2 11 2 7" xfId="24288" xr:uid="{6CF9763A-FCD4-4242-AE1F-462E4DC2E5CC}"/>
    <cellStyle name="Normal 2 2 11 2 8" xfId="14279" xr:uid="{CD981BDD-C34E-40CF-B6AB-A3F7041A9BF6}"/>
    <cellStyle name="Normal 2 2 11 3" xfId="2265" xr:uid="{00000000-0005-0000-0000-000001090000}"/>
    <cellStyle name="Normal 2 2 11 3 2" xfId="5622" xr:uid="{9589A619-6C3E-4EC0-8746-AF2B5A9B4245}"/>
    <cellStyle name="Normal 2 2 11 3 2 2" xfId="7712" xr:uid="{9554B118-D77D-4C82-8EC5-A5AEE95DA2B2}"/>
    <cellStyle name="Normal 2 2 11 3 2 3" xfId="10237" xr:uid="{0FC18943-6B6B-4893-A62E-1AADBCF4C23D}"/>
    <cellStyle name="Normal 2 2 11 3 2 4" xfId="15875" xr:uid="{BB459D10-1F65-4623-AB47-F441E55F16A8}"/>
    <cellStyle name="Normal 2 2 11 3 3" xfId="6563" xr:uid="{E37383CC-F0E9-4422-8042-35A1610075C7}"/>
    <cellStyle name="Normal 2 2 11 3 3 2" xfId="28516" xr:uid="{CA4444E5-4A49-426D-A0DB-4BBCFD72A9CF}"/>
    <cellStyle name="Normal 2 2 11 3 3 3" xfId="27105" xr:uid="{3CBA6FCD-C4AF-475A-A2BF-ACC69B1FE417}"/>
    <cellStyle name="Normal 2 2 11 3 3 4" xfId="18634" xr:uid="{F6125825-D775-4D46-97B7-EAE01FA916BB}"/>
    <cellStyle name="Normal 2 2 11 3 4" xfId="9359" xr:uid="{5370E137-DBC6-4674-BFC3-40362C521A1E}"/>
    <cellStyle name="Normal 2 2 11 3 4 2" xfId="28619" xr:uid="{29F1D49B-7AE7-42C1-88EC-E3AB5EAAECD7}"/>
    <cellStyle name="Normal 2 2 11 3 4 3" xfId="29992" xr:uid="{3B319000-7497-431E-BE07-F7D91E9F62FA}"/>
    <cellStyle name="Normal 2 2 11 3 4 4" xfId="21430" xr:uid="{C2140212-C401-4A86-BF0F-37200361F3E9}"/>
    <cellStyle name="Normal 2 2 11 3 5" xfId="25148" xr:uid="{29600206-3483-4243-8AD1-2B960FAE3420}"/>
    <cellStyle name="Normal 2 2 11 3 6" xfId="27756" xr:uid="{2114D02F-694B-402A-A803-2669936F71DA}"/>
    <cellStyle name="Normal 2 2 11 3 7" xfId="14947" xr:uid="{4B438DD2-CB1D-4BF9-8B5F-9AC2748B6042}"/>
    <cellStyle name="Normal 2 2 11 4" xfId="2266" xr:uid="{00000000-0005-0000-0000-000002090000}"/>
    <cellStyle name="Normal 2 2 11 4 2" xfId="5767" xr:uid="{C38D8CE8-0AF2-4EDA-8897-727EAC067956}"/>
    <cellStyle name="Normal 2 2 11 4 2 2" xfId="7713" xr:uid="{0EC19BE7-EC73-4BDE-B85D-C2803BAE8E14}"/>
    <cellStyle name="Normal 2 2 11 4 2 3" xfId="10238" xr:uid="{0230B3AC-740E-4BDE-BECA-15BF2AECD0D0}"/>
    <cellStyle name="Normal 2 2 11 4 3" xfId="6850" xr:uid="{54D41EC9-BCCF-45CE-88D1-EC051F73AC83}"/>
    <cellStyle name="Normal 2 2 11 4 3 2" xfId="19623" xr:uid="{A2C6D9C5-25DF-4258-9935-F2BB5FB78017}"/>
    <cellStyle name="Normal 2 2 11 4 4" xfId="9646" xr:uid="{17EC03D3-3DB5-44DF-8104-8829D7E369E8}"/>
    <cellStyle name="Normal 2 2 11 4 4 2" xfId="22452" xr:uid="{47D5FF4F-6CE6-4F34-B3B8-ECE2BA7D4E39}"/>
    <cellStyle name="Normal 2 2 11 4 5" xfId="25801" xr:uid="{D2E43D87-6AA2-42EF-98BC-BF9210AA730E}"/>
    <cellStyle name="Normal 2 2 11 4 6" xfId="14709" xr:uid="{5D7042C3-A522-446D-A232-CC33733AF14E}"/>
    <cellStyle name="Normal 2 2 11 5" xfId="2267" xr:uid="{00000000-0005-0000-0000-000003090000}"/>
    <cellStyle name="Normal 2 2 11 5 2" xfId="7714" xr:uid="{762DC46E-8AE3-476C-B91B-B9622583679E}"/>
    <cellStyle name="Normal 2 2 11 5 2 2" xfId="26958" xr:uid="{B39265C2-9AC0-499B-A383-CDED1B52A28C}"/>
    <cellStyle name="Normal 2 2 11 5 2 3" xfId="19246" xr:uid="{FE3FAC1C-7E08-40FA-9682-4401880CB773}"/>
    <cellStyle name="Normal 2 2 11 5 3" xfId="10239" xr:uid="{434FC923-E3D5-447D-BAE4-2FD879D5D971}"/>
    <cellStyle name="Normal 2 2 11 5 3 2" xfId="22055" xr:uid="{E11E0A76-D903-41CE-895E-F1CCABDBC822}"/>
    <cellStyle name="Normal 2 2 11 5 4" xfId="26063" xr:uid="{C50B2518-5933-4AC7-BED6-FB6E87511CF4}"/>
    <cellStyle name="Normal 2 2 11 5 5" xfId="16499" xr:uid="{8ECB29E5-0227-4FEC-AC67-F749BF253EC7}"/>
    <cellStyle name="Normal 2 2 11 6" xfId="4513" xr:uid="{46EAD953-8180-4843-A997-E29C12B31D53}"/>
    <cellStyle name="Normal 2 2 11 6 2" xfId="7058" xr:uid="{EB05D1B6-58AF-4CD2-A516-B56FCF7F8599}"/>
    <cellStyle name="Normal 2 2 11 6 2 2" xfId="29581" xr:uid="{680629A6-1A77-4F20-B048-D4B34554F7F8}"/>
    <cellStyle name="Normal 2 2 11 6 2 3" xfId="20536" xr:uid="{373D2000-4E72-4CEE-9579-DDC6CD5B9618}"/>
    <cellStyle name="Normal 2 2 11 6 3" xfId="9870" xr:uid="{E93ADF66-5972-4F1F-9FCE-DD0C1FC1CB9F}"/>
    <cellStyle name="Normal 2 2 11 6 3 2" xfId="23365" xr:uid="{C535E5F1-8ADE-4D18-A31D-B2B9ED1F0303}"/>
    <cellStyle name="Normal 2 2 11 6 4" xfId="28099" xr:uid="{C0FFC7AD-DD61-4A47-904F-8F6B94E022C1}"/>
    <cellStyle name="Normal 2 2 11 6 5" xfId="17743" xr:uid="{8AC25828-F637-4CE2-A02A-DB01B20F618F}"/>
    <cellStyle name="Normal 2 2 11 7" xfId="6116" xr:uid="{7BC1503D-E754-4607-96F3-77FAC8D60B47}"/>
    <cellStyle name="Normal 2 2 11 7 2" xfId="27420" xr:uid="{9396C8E3-4B9B-4BE1-AB7A-55E167532BB6}"/>
    <cellStyle name="Normal 2 2 11 7 3" xfId="15873" xr:uid="{56A4D780-EB61-4A9E-A0D9-BB9E87319F4D}"/>
    <cellStyle name="Normal 2 2 11 8" xfId="8893" xr:uid="{E0711055-60E6-4C82-A523-6F8638470470}"/>
    <cellStyle name="Normal 2 2 11 8 2" xfId="18632" xr:uid="{03550459-EA7B-471B-BD39-875323031118}"/>
    <cellStyle name="Normal 2 2 11 9" xfId="11993" xr:uid="{824E2BE7-220C-48EC-960B-02167F73EB5A}"/>
    <cellStyle name="Normal 2 2 11 9 2" xfId="21428" xr:uid="{4A3A3929-8F43-42FD-866D-4FC921E4D864}"/>
    <cellStyle name="Normal 2 2 12" xfId="473" xr:uid="{00000000-0005-0000-0000-0000D9010000}"/>
    <cellStyle name="Normal 2 2 12 10" xfId="14122" xr:uid="{73C5E4FF-E30B-46D4-A235-EECCB95D1241}"/>
    <cellStyle name="Normal 2 2 12 2" xfId="474" xr:uid="{00000000-0005-0000-0000-0000DA010000}"/>
    <cellStyle name="Normal 2 2 12 2 2" xfId="2268" xr:uid="{00000000-0005-0000-0000-000004090000}"/>
    <cellStyle name="Normal 2 2 12 2 2 2" xfId="5625" xr:uid="{AD771A91-38B8-41EE-AAEF-B6C8C6288098}"/>
    <cellStyle name="Normal 2 2 12 2 2 2 2" xfId="7715" xr:uid="{8836C346-8DF6-4C39-9DC8-0E119A47492A}"/>
    <cellStyle name="Normal 2 2 12 2 2 2 3" xfId="10240" xr:uid="{0AB454F8-028E-45DA-B803-2F9F1C11E46C}"/>
    <cellStyle name="Normal 2 2 12 2 2 2 4" xfId="17038" xr:uid="{3AF07489-675B-4689-9D72-9394B655605B}"/>
    <cellStyle name="Normal 2 2 12 2 2 3" xfId="6566" xr:uid="{677C9DFB-6093-45B4-91BD-21510A09EEDD}"/>
    <cellStyle name="Normal 2 2 12 2 2 3 2" xfId="28449" xr:uid="{3C1B45A9-3E5E-49BF-8DD4-DBB8C0C53A66}"/>
    <cellStyle name="Normal 2 2 12 2 2 3 3" xfId="19795" xr:uid="{F8CC52EA-6112-4306-924D-06BB50D01D5A}"/>
    <cellStyle name="Normal 2 2 12 2 2 4" xfId="9362" xr:uid="{EF7CA09B-1D92-4BE8-9680-F1A972AD4D58}"/>
    <cellStyle name="Normal 2 2 12 2 2 4 2" xfId="22624" xr:uid="{D88A9018-460E-46CA-BAE7-A5B7B3187B32}"/>
    <cellStyle name="Normal 2 2 12 2 2 5" xfId="24290" xr:uid="{F91B1AB9-65B0-4CE5-9890-13497C0C7B2A}"/>
    <cellStyle name="Normal 2 2 12 2 2 6" xfId="14948" xr:uid="{4924141B-B752-48F0-A21E-E74FB6B7E8FD}"/>
    <cellStyle name="Normal 2 2 12 2 3" xfId="5405" xr:uid="{6604FE25-43B8-49F9-82FE-5345B549E594}"/>
    <cellStyle name="Normal 2 2 12 2 3 2" xfId="7061" xr:uid="{EC741FD9-9F9A-4470-9378-CF6556B42E7D}"/>
    <cellStyle name="Normal 2 2 12 2 3 3" xfId="9873" xr:uid="{69FDA0F6-42DF-4263-8E2F-5B82331E21E8}"/>
    <cellStyle name="Normal 2 2 12 2 3 4" xfId="15877" xr:uid="{41CE9348-4630-49AF-9A6D-B58518EF0B1D}"/>
    <cellStyle name="Normal 2 2 12 2 4" xfId="5497" xr:uid="{650F4AA6-DC8A-4020-9F23-33171EF684FC}"/>
    <cellStyle name="Normal 2 2 12 2 4 2" xfId="26870" xr:uid="{F841E211-3F0F-4863-9956-B11A88D404C3}"/>
    <cellStyle name="Normal 2 2 12 2 4 3" xfId="28666" xr:uid="{DAC09903-424A-467B-AC24-88D6F8998452}"/>
    <cellStyle name="Normal 2 2 12 2 4 4" xfId="18636" xr:uid="{3A0596E1-E0D4-4825-A150-30F2D17BDDA1}"/>
    <cellStyle name="Normal 2 2 12 2 5" xfId="6119" xr:uid="{3F412738-8190-4814-AE74-71D200868BD8}"/>
    <cellStyle name="Normal 2 2 12 2 5 2" xfId="29993" xr:uid="{AB224825-AB3D-4359-8AAF-62F10BE14504}"/>
    <cellStyle name="Normal 2 2 12 2 5 3" xfId="21432" xr:uid="{5DACC464-BB58-4295-8054-AC4C4660D932}"/>
    <cellStyle name="Normal 2 2 12 2 6" xfId="8896" xr:uid="{B72A3113-FED7-4719-8BA8-FEEB038EF549}"/>
    <cellStyle name="Normal 2 2 12 2 7" xfId="14280" xr:uid="{CB5CF018-D440-4B23-8F8B-41D8C8C96FFE}"/>
    <cellStyle name="Normal 2 2 12 3" xfId="2269" xr:uid="{00000000-0005-0000-0000-000005090000}"/>
    <cellStyle name="Normal 2 2 12 3 2" xfId="5624" xr:uid="{ED65768F-F191-4135-B7DE-78039B9988FD}"/>
    <cellStyle name="Normal 2 2 12 3 2 2" xfId="7716" xr:uid="{85F8FB1D-9A52-4AC4-B4CB-8C83A931D476}"/>
    <cellStyle name="Normal 2 2 12 3 2 3" xfId="10241" xr:uid="{974BB9EA-FB51-407E-861F-B5A6B4FFE69A}"/>
    <cellStyle name="Normal 2 2 12 3 2 4" xfId="15878" xr:uid="{0CA66F0D-AAF7-466A-BE7C-1D70F96D4BCC}"/>
    <cellStyle name="Normal 2 2 12 3 3" xfId="6565" xr:uid="{0C922814-A9B0-46CD-B574-A601B16AD2B4}"/>
    <cellStyle name="Normal 2 2 12 3 3 2" xfId="28296" xr:uid="{94EA989F-7EF5-41E9-9D65-5AC4A7962409}"/>
    <cellStyle name="Normal 2 2 12 3 3 3" xfId="27944" xr:uid="{61F45A2F-417F-43D6-A9D0-6E209E55CC37}"/>
    <cellStyle name="Normal 2 2 12 3 3 4" xfId="18637" xr:uid="{A4BE8542-DFCD-4D0D-9CDB-9A3984EB0847}"/>
    <cellStyle name="Normal 2 2 12 3 4" xfId="9361" xr:uid="{163E4FCF-4C5D-48F0-9D52-A973C940E571}"/>
    <cellStyle name="Normal 2 2 12 3 4 2" xfId="29994" xr:uid="{2650FA88-8162-4418-A052-6EDE73152DCA}"/>
    <cellStyle name="Normal 2 2 12 3 4 3" xfId="21433" xr:uid="{C769E430-5D47-4C1B-A11C-0A639B421834}"/>
    <cellStyle name="Normal 2 2 12 3 5" xfId="24891" xr:uid="{EDDC9675-9B88-42B1-A31F-347C8FED9EFF}"/>
    <cellStyle name="Normal 2 2 12 3 6" xfId="14710" xr:uid="{E1A5BC04-D842-4BE7-B371-35741042D4E1}"/>
    <cellStyle name="Normal 2 2 12 4" xfId="2270" xr:uid="{00000000-0005-0000-0000-000006090000}"/>
    <cellStyle name="Normal 2 2 12 4 2" xfId="5752" xr:uid="{D7BD9308-A351-40BF-8EB2-09C605E9733E}"/>
    <cellStyle name="Normal 2 2 12 4 2 2" xfId="7717" xr:uid="{C3EDF5C5-C740-46C8-838E-50B77511BCAC}"/>
    <cellStyle name="Normal 2 2 12 4 2 3" xfId="10242" xr:uid="{E5AA6DAD-3678-4AA8-8A98-5139B88A4034}"/>
    <cellStyle name="Normal 2 2 12 4 3" xfId="6832" xr:uid="{4B279450-4FE1-423E-AE37-7ECD3E174EC6}"/>
    <cellStyle name="Normal 2 2 12 4 3 2" xfId="22056" xr:uid="{53E54614-88E4-4927-8D17-83F9F8C97B4A}"/>
    <cellStyle name="Normal 2 2 12 4 4" xfId="9628" xr:uid="{B5473A5F-98BE-40E6-86D0-F85E15EB6910}"/>
    <cellStyle name="Normal 2 2 12 4 5" xfId="16500" xr:uid="{A859E1B1-7A72-42A7-AF5F-921691A5F4E6}"/>
    <cellStyle name="Normal 2 2 12 5" xfId="4514" xr:uid="{5AF58DB8-E4E8-44E7-8B2A-EAC0B6E5D1DE}"/>
    <cellStyle name="Normal 2 2 12 5 2" xfId="7060" xr:uid="{C3BB68F7-8927-4063-B5E8-0BE4DCFDA27F}"/>
    <cellStyle name="Normal 2 2 12 5 2 2" xfId="29582" xr:uid="{69731A4E-16A9-4109-9881-A0CA676DA552}"/>
    <cellStyle name="Normal 2 2 12 5 2 3" xfId="20537" xr:uid="{F2A62B87-4D00-461D-A50C-6FAC9D221A88}"/>
    <cellStyle name="Normal 2 2 12 5 3" xfId="9872" xr:uid="{E90D79DC-566D-4B96-8593-4CAB67E05596}"/>
    <cellStyle name="Normal 2 2 12 5 3 2" xfId="23366" xr:uid="{4AA7CCEF-5BE6-4039-960F-6833AED12B60}"/>
    <cellStyle name="Normal 2 2 12 5 4" xfId="24365" xr:uid="{1761340F-9714-4E8A-892C-4196858C5612}"/>
    <cellStyle name="Normal 2 2 12 5 5" xfId="17744" xr:uid="{083CA107-8393-447C-A313-DC231C9C18F4}"/>
    <cellStyle name="Normal 2 2 12 6" xfId="5496" xr:uid="{AA523C43-32A5-4410-982D-765C515CD815}"/>
    <cellStyle name="Normal 2 2 12 6 2" xfId="28977" xr:uid="{AE134B9A-80BB-4DB0-80A5-0A0972DA64F0}"/>
    <cellStyle name="Normal 2 2 12 6 3" xfId="27125" xr:uid="{5DD9113E-4EFF-455C-8427-EE319FAB1819}"/>
    <cellStyle name="Normal 2 2 12 6 4" xfId="15876" xr:uid="{54E696E7-2FA7-421C-90F5-AE5FECFBC02F}"/>
    <cellStyle name="Normal 2 2 12 7" xfId="6118" xr:uid="{8021296C-4A2B-4D2D-8BE4-E98E8EB37A7F}"/>
    <cellStyle name="Normal 2 2 12 7 2" xfId="27685" xr:uid="{F2ED79AF-0DAB-487F-8621-BF99EC2E7DBF}"/>
    <cellStyle name="Normal 2 2 12 7 3" xfId="18635" xr:uid="{2094F23F-A134-4EC0-BE3D-7CE21A2E6F71}"/>
    <cellStyle name="Normal 2 2 12 8" xfId="8895" xr:uid="{30CC6BA4-A4BC-4C4A-AC49-35521E5174B5}"/>
    <cellStyle name="Normal 2 2 12 8 2" xfId="21431" xr:uid="{2B486115-CC4F-49E5-A441-4304D0AEB4A8}"/>
    <cellStyle name="Normal 2 2 12 9" xfId="25970" xr:uid="{9DBAA82C-51C4-416E-AD92-B678204A258D}"/>
    <cellStyle name="Normal 2 2 13" xfId="475" xr:uid="{00000000-0005-0000-0000-0000DB010000}"/>
    <cellStyle name="Normal 2 2 13 10" xfId="14068" xr:uid="{1BCF6B05-C029-4CF9-9C57-079E05500E59}"/>
    <cellStyle name="Normal 2 2 13 2" xfId="2271" xr:uid="{00000000-0005-0000-0000-000007090000}"/>
    <cellStyle name="Normal 2 2 13 2 2" xfId="5626" xr:uid="{C08929C0-C8D6-42FF-8FB7-F688C9E4FB73}"/>
    <cellStyle name="Normal 2 2 13 2 2 2" xfId="7718" xr:uid="{5AEFF5B0-AD6F-4E5B-BBCF-8B6DD2BDD274}"/>
    <cellStyle name="Normal 2 2 13 2 2 3" xfId="10243" xr:uid="{40AA431B-5E0B-4D6E-B6FC-4E3B01ECFABA}"/>
    <cellStyle name="Normal 2 2 13 2 2 4" xfId="17226" xr:uid="{793348A4-9A7F-42DC-917A-B5D29319B9B5}"/>
    <cellStyle name="Normal 2 2 13 2 3" xfId="6567" xr:uid="{12ADB51E-A15C-4FF3-86D2-375057FAFCBC}"/>
    <cellStyle name="Normal 2 2 13 2 3 2" xfId="27170" xr:uid="{CE593A1E-0C25-469B-B5CE-3D6505CC8BFE}"/>
    <cellStyle name="Normal 2 2 13 2 3 3" xfId="29477" xr:uid="{0A145144-32DE-4791-9EC7-0FA5E72E752C}"/>
    <cellStyle name="Normal 2 2 13 2 3 4" xfId="20009" xr:uid="{632E0152-7536-4D92-A9F4-828434B83894}"/>
    <cellStyle name="Normal 2 2 13 2 4" xfId="9363" xr:uid="{4797497B-4CC8-4C86-A758-D26960F65D5E}"/>
    <cellStyle name="Normal 2 2 13 2 4 2" xfId="30079" xr:uid="{2C9054A7-4C7A-45FE-82A8-12EE4C022468}"/>
    <cellStyle name="Normal 2 2 13 2 4 3" xfId="22838" xr:uid="{E6FC6BFB-BF4B-405A-BAB8-F8A228698224}"/>
    <cellStyle name="Normal 2 2 13 2 5" xfId="26275" xr:uid="{CADE048B-E473-44CF-B4A7-59712016F0C1}"/>
    <cellStyle name="Normal 2 2 13 2 6" xfId="15220" xr:uid="{4CB17084-4F8C-4BD2-9A49-A5F65AE0BD6D}"/>
    <cellStyle name="Normal 2 2 13 3" xfId="2272" xr:uid="{00000000-0005-0000-0000-000008090000}"/>
    <cellStyle name="Normal 2 2 13 3 2" xfId="5735" xr:uid="{DE8FD34E-D298-466A-ADD4-63D64B2A61E1}"/>
    <cellStyle name="Normal 2 2 13 3 2 2" xfId="7719" xr:uid="{449C81C9-EF69-4D71-B7E7-C452455462F5}"/>
    <cellStyle name="Normal 2 2 13 3 2 3" xfId="10244" xr:uid="{B2AE6F31-9B86-41F5-A438-592C6742D6F7}"/>
    <cellStyle name="Normal 2 2 13 3 3" xfId="6806" xr:uid="{11BED643-2C33-4B17-9B71-27E38B1F917A}"/>
    <cellStyle name="Normal 2 2 13 3 3 2" xfId="19621" xr:uid="{F6627986-CE5A-4314-AC1B-78B0D560D1F9}"/>
    <cellStyle name="Normal 2 2 13 3 4" xfId="9602" xr:uid="{BF76C5DF-DA5D-4A2E-AF1F-681998011F67}"/>
    <cellStyle name="Normal 2 2 13 3 4 2" xfId="22450" xr:uid="{8CDA1DBF-EEE1-4DF6-B9A0-69B8725933DF}"/>
    <cellStyle name="Normal 2 2 13 3 5" xfId="26346" xr:uid="{1548BB4F-BFF9-4734-9880-A14765C72098}"/>
    <cellStyle name="Normal 2 2 13 3 6" xfId="14707" xr:uid="{A9E68BB1-5A53-4174-8957-704BA0338672}"/>
    <cellStyle name="Normal 2 2 13 4" xfId="2273" xr:uid="{00000000-0005-0000-0000-000009090000}"/>
    <cellStyle name="Normal 2 2 13 4 2" xfId="7720" xr:uid="{3473F24D-B717-4A02-8007-B0E4C9C0407C}"/>
    <cellStyle name="Normal 2 2 13 4 2 2" xfId="27336" xr:uid="{0A4B435D-ABFC-4FED-AEC7-956CA18FACE9}"/>
    <cellStyle name="Normal 2 2 13 4 2 3" xfId="19199" xr:uid="{7170A8EF-8004-4240-8C58-754FC926051C}"/>
    <cellStyle name="Normal 2 2 13 4 3" xfId="10245" xr:uid="{8A8A1073-CB01-4271-87FA-B580C0CF735C}"/>
    <cellStyle name="Normal 2 2 13 4 3 2" xfId="22004" xr:uid="{8DADCDCB-F798-4402-A5E4-C7E4ED47E9DB}"/>
    <cellStyle name="Normal 2 2 13 4 4" xfId="26353" xr:uid="{04416FE3-ACB6-49C5-8F73-EB087C48CE9F}"/>
    <cellStyle name="Normal 2 2 13 4 5" xfId="16448" xr:uid="{B200292C-43E6-4658-A466-61F257CF2B2A}"/>
    <cellStyle name="Normal 2 2 13 5" xfId="4511" xr:uid="{5BFD9A44-5802-4152-B668-0592FA038684}"/>
    <cellStyle name="Normal 2 2 13 5 2" xfId="7062" xr:uid="{CFA88B22-B77E-4B59-95CB-E4D6EDB9991A}"/>
    <cellStyle name="Normal 2 2 13 5 2 2" xfId="20534" xr:uid="{043E585A-26D9-48B3-A302-AEF4A2F774A4}"/>
    <cellStyle name="Normal 2 2 13 5 3" xfId="9874" xr:uid="{FEFF9E15-8296-4A83-BE53-0D0398B09551}"/>
    <cellStyle name="Normal 2 2 13 5 3 2" xfId="23363" xr:uid="{5F1FEF91-820B-49B5-8F76-68DB71E2A550}"/>
    <cellStyle name="Normal 2 2 13 5 4" xfId="29111" xr:uid="{245CD882-7125-4F91-85D4-4B1ADF9E1BBF}"/>
    <cellStyle name="Normal 2 2 13 5 5" xfId="17741" xr:uid="{B751EC21-05CB-44B6-9A54-1A8138FD7B8A}"/>
    <cellStyle name="Normal 2 2 13 6" xfId="6120" xr:uid="{967DD7EF-BA6E-4B72-86CB-C71FF282BE7A}"/>
    <cellStyle name="Normal 2 2 13 6 2" xfId="15879" xr:uid="{773B6621-1487-446F-83DA-43D724866BE2}"/>
    <cellStyle name="Normal 2 2 13 7" xfId="8897" xr:uid="{B12B2B62-66AF-45FA-A9D4-EF2DCBAC41B5}"/>
    <cellStyle name="Normal 2 2 13 7 2" xfId="18638" xr:uid="{6A61BD52-6CCF-4A7A-91F0-1E1B0796E262}"/>
    <cellStyle name="Normal 2 2 13 8" xfId="11994" xr:uid="{2874C092-381E-4CA9-BA1A-8AA4F2DE696C}"/>
    <cellStyle name="Normal 2 2 13 8 2" xfId="21434" xr:uid="{40E20940-CC8F-4B28-BEA9-66520DBF26E3}"/>
    <cellStyle name="Normal 2 2 13 9" xfId="25910" xr:uid="{06FAA01C-3EF6-45A1-8030-3AEE90D61831}"/>
    <cellStyle name="Normal 2 2 14" xfId="476" xr:uid="{00000000-0005-0000-0000-0000DC010000}"/>
    <cellStyle name="Normal 2 2 14 2" xfId="2274" xr:uid="{00000000-0005-0000-0000-00000A090000}"/>
    <cellStyle name="Normal 2 2 14 2 2" xfId="5627" xr:uid="{E9CC159A-04E0-454C-9C02-2F5C98DE681E}"/>
    <cellStyle name="Normal 2 2 14 2 2 2" xfId="7721" xr:uid="{B933B3EC-7AD4-4BDE-AAB0-46FD6FDC1F83}"/>
    <cellStyle name="Normal 2 2 14 2 2 3" xfId="10246" xr:uid="{89052871-1FD5-48AB-834E-6CB8D35F6EEB}"/>
    <cellStyle name="Normal 2 2 14 2 3" xfId="6568" xr:uid="{430474DE-FA61-4331-BD90-101917F938BA}"/>
    <cellStyle name="Normal 2 2 14 2 3 2" xfId="20010" xr:uid="{D41C3EEF-8104-49CB-B845-E2B7E6E74E9A}"/>
    <cellStyle name="Normal 2 2 14 2 4" xfId="9364" xr:uid="{E50B7E58-51CD-408D-B6F5-70196C773848}"/>
    <cellStyle name="Normal 2 2 14 2 4 2" xfId="22839" xr:uid="{232C6E0D-8295-4DA4-B350-C4766C1A227C}"/>
    <cellStyle name="Normal 2 2 14 2 5" xfId="26378" xr:uid="{13D4FD24-CD21-4659-BE7F-70180C72D1A2}"/>
    <cellStyle name="Normal 2 2 14 2 6" xfId="15221" xr:uid="{6A8BE47F-C667-4EE2-8C06-FE59FEA57C1A}"/>
    <cellStyle name="Normal 2 2 14 3" xfId="4700" xr:uid="{DD335502-5D81-496B-BA1A-485B32D248BA}"/>
    <cellStyle name="Normal 2 2 14 3 2" xfId="7063" xr:uid="{4C24E240-0025-4B7D-A00B-2A46E8CBEF5F}"/>
    <cellStyle name="Normal 2 2 14 3 2 2" xfId="29605" xr:uid="{A18D52C5-44AC-4266-9BB1-6A7DCE2DBDB7}"/>
    <cellStyle name="Normal 2 2 14 3 2 3" xfId="20667" xr:uid="{4DABFA4D-9C6C-46C6-B9E1-6D4546DF2C65}"/>
    <cellStyle name="Normal 2 2 14 3 3" xfId="9875" xr:uid="{AE7B3617-36E1-4B23-8A52-34C3697A71AA}"/>
    <cellStyle name="Normal 2 2 14 3 3 2" xfId="23496" xr:uid="{44520762-B157-4A9C-AC93-59626B18FF30}"/>
    <cellStyle name="Normal 2 2 14 3 4" xfId="26739" xr:uid="{9C3FBAA7-8192-4B87-88D8-C5D8249EABFB}"/>
    <cellStyle name="Normal 2 2 14 3 5" xfId="17874" xr:uid="{11A74428-ACFA-4E86-A465-9C40E709A8BE}"/>
    <cellStyle name="Normal 2 2 14 4" xfId="5498" xr:uid="{5CC3E227-42D9-4898-BDAE-E83AC2D7BEA8}"/>
    <cellStyle name="Normal 2 2 14 4 2" xfId="26696" xr:uid="{3F376884-3067-4476-AF9A-32ED6CC8127A}"/>
    <cellStyle name="Normal 2 2 14 4 3" xfId="27815" xr:uid="{A346FBFE-8979-4FE7-B702-B90B0024E6E9}"/>
    <cellStyle name="Normal 2 2 14 4 4" xfId="15880" xr:uid="{3311F362-7849-40C3-A1D7-934804C52F53}"/>
    <cellStyle name="Normal 2 2 14 5" xfId="6121" xr:uid="{3E5EB8C2-97BB-4093-A9FD-118493A41336}"/>
    <cellStyle name="Normal 2 2 14 5 2" xfId="29328" xr:uid="{7BE5E2DA-E4B7-41F7-9B39-01D60ADBDA60}"/>
    <cellStyle name="Normal 2 2 14 5 3" xfId="18639" xr:uid="{8D619B85-0F33-43F0-9B4C-6CAD3D809A0D}"/>
    <cellStyle name="Normal 2 2 14 6" xfId="8898" xr:uid="{D18B694F-8DF7-45A2-82E6-E6C0EDEF8C5F}"/>
    <cellStyle name="Normal 2 2 14 6 2" xfId="21435" xr:uid="{8AFDA7F2-8A30-40EC-80F4-5521E8D005B5}"/>
    <cellStyle name="Normal 2 2 14 7" xfId="26166" xr:uid="{77D24A97-49C3-44AD-B7CD-F1C9B4637680}"/>
    <cellStyle name="Normal 2 2 14 8" xfId="14226" xr:uid="{797DE96E-99CF-4FD3-9142-2102C6965D25}"/>
    <cellStyle name="Normal 2 2 15" xfId="2275" xr:uid="{00000000-0005-0000-0000-00000B090000}"/>
    <cellStyle name="Normal 2 2 15 2" xfId="5494" xr:uid="{3B87FB31-9D26-49F5-96C8-42DF1725BD3A}"/>
    <cellStyle name="Normal 2 2 15 2 2" xfId="7722" xr:uid="{13DE377E-5823-4A10-A00A-A7F0E6440865}"/>
    <cellStyle name="Normal 2 2 15 2 3" xfId="10247" xr:uid="{4FF482C2-4C60-4269-82C1-89D40C7CC64B}"/>
    <cellStyle name="Normal 2 2 15 2 4" xfId="15881" xr:uid="{05DBD662-4F10-43B2-9AA5-E3F685AC684C}"/>
    <cellStyle name="Normal 2 2 15 3" xfId="6113" xr:uid="{218CB84D-91DC-4027-BABB-17B433F8D192}"/>
    <cellStyle name="Normal 2 2 15 3 2" xfId="24901" xr:uid="{898D45E1-FF15-4DD3-8311-D60A8B6E422F}"/>
    <cellStyle name="Normal 2 2 15 3 3" xfId="18640" xr:uid="{78F74D0D-B1D8-4B60-8A82-0B659C8D6580}"/>
    <cellStyle name="Normal 2 2 15 4" xfId="8890" xr:uid="{323226BB-2812-4306-A02F-58C2769A34D9}"/>
    <cellStyle name="Normal 2 2 15 4 2" xfId="21436" xr:uid="{AFE90AD8-FD70-4152-928B-B3A030F10043}"/>
    <cellStyle name="Normal 2 2 15 5" xfId="26570" xr:uid="{4F11FFD1-78FB-4BF2-9470-1BF9E0E4B262}"/>
    <cellStyle name="Normal 2 2 15 6" xfId="14916" xr:uid="{EE49E90B-E3F3-4E89-AAD7-BC893A28A969}"/>
    <cellStyle name="Normal 2 2 16" xfId="2276" xr:uid="{00000000-0005-0000-0000-00000C090000}"/>
    <cellStyle name="Normal 2 2 16 2" xfId="5620" xr:uid="{706D6F41-77D7-4DF4-98F9-BB9F275D9F65}"/>
    <cellStyle name="Normal 2 2 16 2 2" xfId="7723" xr:uid="{5912F839-F277-4BF3-8173-A218D7777890}"/>
    <cellStyle name="Normal 2 2 16 2 3" xfId="10248" xr:uid="{314410AF-7DA3-4D24-A351-3B690B9471CA}"/>
    <cellStyle name="Normal 2 2 16 3" xfId="6560" xr:uid="{6E969956-7C13-407D-B17E-C04EECC9FD8F}"/>
    <cellStyle name="Normal 2 2 16 3 2" xfId="19337" xr:uid="{D7E6178B-C7C8-4446-A93A-8F6690376FB4}"/>
    <cellStyle name="Normal 2 2 16 4" xfId="9356" xr:uid="{C4141DF4-FFDF-45D6-91D8-3E8484D77BDC}"/>
    <cellStyle name="Normal 2 2 16 4 2" xfId="22165" xr:uid="{0201FBB0-D5B7-4071-A531-1F24CD850FAF}"/>
    <cellStyle name="Normal 2 2 16 5" xfId="26514" xr:uid="{1E926B40-6C70-4F22-AEC8-BF5681DF6D69}"/>
    <cellStyle name="Normal 2 2 16 6" xfId="14384" xr:uid="{4D10788C-9300-42C3-B785-5080129E431D}"/>
    <cellStyle name="Normal 2 2 17" xfId="2277" xr:uid="{00000000-0005-0000-0000-00000D090000}"/>
    <cellStyle name="Normal 2 2 17 2" xfId="5721" xr:uid="{A330939A-5A66-4366-BB32-D1ECC6512272}"/>
    <cellStyle name="Normal 2 2 17 2 2" xfId="7724" xr:uid="{58D56B55-401C-48EF-8CE6-1B3BFA085A9D}"/>
    <cellStyle name="Normal 2 2 17 2 3" xfId="10249" xr:uid="{92CCC6BF-1C97-44BA-916B-C93936373751}"/>
    <cellStyle name="Normal 2 2 17 3" xfId="6790" xr:uid="{9FF229E7-8CDC-45FA-AEEB-88EDD5C79805}"/>
    <cellStyle name="Normal 2 2 17 3 2" xfId="21894" xr:uid="{326B05F0-5487-45D4-A961-125C9E2AAE2A}"/>
    <cellStyle name="Normal 2 2 17 4" xfId="9586" xr:uid="{5B1A8AD6-35F1-4197-85DE-ADA7B30CD54A}"/>
    <cellStyle name="Normal 2 2 17 5" xfId="16338" xr:uid="{83EB5DB6-C161-4601-807A-2475B19BB2A9}"/>
    <cellStyle name="Normal 2 2 18" xfId="4377" xr:uid="{29DAF1A0-B2B2-4DBF-8DF4-637AAE0F6F4C}"/>
    <cellStyle name="Normal 2 2 18 2" xfId="7056" xr:uid="{98ADC7A8-0B7A-4906-95D5-981F5049DE53}"/>
    <cellStyle name="Normal 2 2 18 2 2" xfId="20401" xr:uid="{8276B515-D861-40EB-B270-6FA52C8B1F66}"/>
    <cellStyle name="Normal 2 2 18 3" xfId="9867" xr:uid="{28614333-2033-4751-B0DD-B35921548FCE}"/>
    <cellStyle name="Normal 2 2 18 3 2" xfId="23230" xr:uid="{97C66733-4D49-425E-819C-15A1F5C690EC}"/>
    <cellStyle name="Normal 2 2 18 4" xfId="25905" xr:uid="{D16D777F-ECD1-4CE8-8A97-E7DE93FD39FA}"/>
    <cellStyle name="Normal 2 2 18 5" xfId="17608" xr:uid="{D0647B77-4309-40EB-B6F6-3926E8E60416}"/>
    <cellStyle name="Normal 2 2 19" xfId="5447" xr:uid="{05EC68B3-2D09-4B91-9342-D5F45BEE50F8}"/>
    <cellStyle name="Normal 2 2 19 2" xfId="15867" xr:uid="{6D14D0C4-0AC1-41B6-8C18-769636FDD32A}"/>
    <cellStyle name="Normal 2 2 2" xfId="477" xr:uid="{00000000-0005-0000-0000-0000DD010000}"/>
    <cellStyle name="Normal 2 2 2 2" xfId="30154" xr:uid="{AFB457A7-89BF-4A58-A193-CC29752F5F50}"/>
    <cellStyle name="Normal 2 2 20" xfId="5905" xr:uid="{36E0F27B-9B06-4E72-B7B2-1B3CEBD3E0F7}"/>
    <cellStyle name="Normal 2 2 20 2" xfId="18626" xr:uid="{F0BEF775-9A03-4E62-A58B-F781DFF242A6}"/>
    <cellStyle name="Normal 2 2 21" xfId="8645" xr:uid="{822B7458-8A10-42CE-BC59-746FBFF1E93E}"/>
    <cellStyle name="Normal 2 2 21 2" xfId="21422" xr:uid="{61233999-A9CC-41C8-BEC2-937331F4815A}"/>
    <cellStyle name="Normal 2 2 22" xfId="24940" xr:uid="{3F895F5C-40AE-420F-A704-985E7B007CED}"/>
    <cellStyle name="Normal 2 2 23" xfId="13958" xr:uid="{6C7C292E-F1F7-46BC-B564-54388EBF58CB}"/>
    <cellStyle name="Normal 2 2 3" xfId="478" xr:uid="{00000000-0005-0000-0000-0000DE010000}"/>
    <cellStyle name="Normal 2 2 4" xfId="479" xr:uid="{00000000-0005-0000-0000-0000DF010000}"/>
    <cellStyle name="Normal 2 2 4 10" xfId="480" xr:uid="{00000000-0005-0000-0000-0000E0010000}"/>
    <cellStyle name="Normal 2 2 4 10 2" xfId="2278" xr:uid="{00000000-0005-0000-0000-00000E090000}"/>
    <cellStyle name="Normal 2 2 4 10 2 2" xfId="5629" xr:uid="{CB69B9EA-CCC9-4421-9362-DE7F8BACF553}"/>
    <cellStyle name="Normal 2 2 4 10 2 2 2" xfId="7725" xr:uid="{4B2C538D-3F84-4067-9C0D-114FD5BEC092}"/>
    <cellStyle name="Normal 2 2 4 10 2 2 3" xfId="10250" xr:uid="{3BF2AA62-F82A-4795-9FA3-DBEB301DC57D}"/>
    <cellStyle name="Normal 2 2 4 10 2 3" xfId="6570" xr:uid="{824A5DBA-C824-41F7-8BFA-182574DBD65D}"/>
    <cellStyle name="Normal 2 2 4 10 2 3 2" xfId="20011" xr:uid="{0E4129FD-194D-40A1-ADEB-E64CEF351935}"/>
    <cellStyle name="Normal 2 2 4 10 2 4" xfId="9366" xr:uid="{67949B5F-A66F-43F7-B142-E6E6E142127A}"/>
    <cellStyle name="Normal 2 2 4 10 2 4 2" xfId="22840" xr:uid="{C8E4B96F-1397-4BFD-B0AF-41CD9319BB91}"/>
    <cellStyle name="Normal 2 2 4 10 2 5" xfId="25502" xr:uid="{23BDEBE7-7167-4A0C-911F-A91F01B1C321}"/>
    <cellStyle name="Normal 2 2 4 10 2 6" xfId="15222" xr:uid="{32EF2972-B12F-4483-9BD0-A3B79476CE96}"/>
    <cellStyle name="Normal 2 2 4 10 3" xfId="4742" xr:uid="{75320AC1-AAF9-4129-A35C-FA0D041C6724}"/>
    <cellStyle name="Normal 2 2 4 10 3 2" xfId="7065" xr:uid="{411E22EF-799B-4403-8F0D-BBFACC8740F0}"/>
    <cellStyle name="Normal 2 2 4 10 3 2 2" xfId="29631" xr:uid="{A9EE9987-9DED-4C94-8C1C-B5AD59F161C6}"/>
    <cellStyle name="Normal 2 2 4 10 3 2 3" xfId="20709" xr:uid="{EB38F5B4-70B3-477B-965F-C82CD743E2A6}"/>
    <cellStyle name="Normal 2 2 4 10 3 3" xfId="9877" xr:uid="{1D0639E2-2735-474E-985F-A17F31831BAA}"/>
    <cellStyle name="Normal 2 2 4 10 3 3 2" xfId="23538" xr:uid="{1BD4648D-084C-422B-8187-802E7F3743D1}"/>
    <cellStyle name="Normal 2 2 4 10 3 4" xfId="26744" xr:uid="{DA56D695-3A3A-44D7-A3E5-EA75F30283A5}"/>
    <cellStyle name="Normal 2 2 4 10 3 5" xfId="17916" xr:uid="{5A6DE784-4FD6-402A-9F11-89592F9D3A7B}"/>
    <cellStyle name="Normal 2 2 4 10 4" xfId="5500" xr:uid="{3DFAE800-2588-447A-BE15-F4CBC1CE744D}"/>
    <cellStyle name="Normal 2 2 4 10 4 2" xfId="25276" xr:uid="{48A7062C-71A4-467F-9C95-40A44323A20A}"/>
    <cellStyle name="Normal 2 2 4 10 4 3" xfId="27735" xr:uid="{0535F23D-622F-4B40-82ED-C154D1201BC1}"/>
    <cellStyle name="Normal 2 2 4 10 4 4" xfId="15883" xr:uid="{9FDC80C5-5A84-492D-9BAE-01352DF42831}"/>
    <cellStyle name="Normal 2 2 4 10 5" xfId="6125" xr:uid="{A54ED16B-59C8-4D4C-920B-4137356ED3B0}"/>
    <cellStyle name="Normal 2 2 4 10 5 2" xfId="28031" xr:uid="{BE218E6A-D2E5-4DE5-A296-4DB94996C91A}"/>
    <cellStyle name="Normal 2 2 4 10 5 3" xfId="18642" xr:uid="{7CC8BC0A-765C-43D3-8AE9-1A27485E1C4F}"/>
    <cellStyle name="Normal 2 2 4 10 6" xfId="8902" xr:uid="{A11626F7-15E3-4413-9B8B-3166EE81F337}"/>
    <cellStyle name="Normal 2 2 4 10 6 2" xfId="21438" xr:uid="{D267BFBC-9F3F-4C5F-A92C-D3725034B245}"/>
    <cellStyle name="Normal 2 2 4 10 7" xfId="24246" xr:uid="{731A1600-07B4-4E8B-8D14-C868EEA3CB29}"/>
    <cellStyle name="Normal 2 2 4 10 8" xfId="14281" xr:uid="{D0DDBCFA-CB3D-4242-8CC0-5C37138B33FE}"/>
    <cellStyle name="Normal 2 2 4 11" xfId="2279" xr:uid="{00000000-0005-0000-0000-00000F090000}"/>
    <cellStyle name="Normal 2 2 4 11 2" xfId="5499" xr:uid="{02912CA2-50A2-4D6C-8035-AC8E63280143}"/>
    <cellStyle name="Normal 2 2 4 11 2 2" xfId="7726" xr:uid="{78D361A3-583B-43E4-9E1A-42638B42DB80}"/>
    <cellStyle name="Normal 2 2 4 11 2 3" xfId="10251" xr:uid="{CE4FFD5A-4A80-4053-BE56-7037A28923F7}"/>
    <cellStyle name="Normal 2 2 4 11 2 4" xfId="15884" xr:uid="{5099B5BC-9F80-4BBC-B7C5-061BE83D5CB1}"/>
    <cellStyle name="Normal 2 2 4 11 3" xfId="6124" xr:uid="{2F509052-5E55-42C5-9C7A-E72918D2F525}"/>
    <cellStyle name="Normal 2 2 4 11 3 2" xfId="28411" xr:uid="{6E76C59F-B1CF-4BCC-81FE-1EB9F9D82241}"/>
    <cellStyle name="Normal 2 2 4 11 3 3" xfId="18643" xr:uid="{F0922ADD-108C-492D-89F6-123EAE6733FE}"/>
    <cellStyle name="Normal 2 2 4 11 4" xfId="8901" xr:uid="{F2D7A04E-E883-48A0-A56F-E06535325661}"/>
    <cellStyle name="Normal 2 2 4 11 4 2" xfId="21439" xr:uid="{72543349-648E-4B20-804A-5132F71396DC}"/>
    <cellStyle name="Normal 2 2 4 11 5" xfId="24484" xr:uid="{9810FC71-796E-466B-8452-2983B1C6097F}"/>
    <cellStyle name="Normal 2 2 4 11 6" xfId="14949" xr:uid="{1B06E6C2-6B6B-4438-B986-8386851E7B4E}"/>
    <cellStyle name="Normal 2 2 4 12" xfId="2280" xr:uid="{00000000-0005-0000-0000-000010090000}"/>
    <cellStyle name="Normal 2 2 4 12 2" xfId="5628" xr:uid="{8061C9B3-687C-4882-8917-7B03DC3F050B}"/>
    <cellStyle name="Normal 2 2 4 12 2 2" xfId="7727" xr:uid="{AF9D444B-C9F4-4E75-984F-5FEE325A5DFE}"/>
    <cellStyle name="Normal 2 2 4 12 2 3" xfId="10252" xr:uid="{396F7C5B-401A-43B9-A2C1-AD228009A654}"/>
    <cellStyle name="Normal 2 2 4 12 3" xfId="6569" xr:uid="{13A1D028-3674-40C3-86B5-44430E1442B5}"/>
    <cellStyle name="Normal 2 2 4 12 3 2" xfId="19343" xr:uid="{22845EA8-9EA8-4F92-8F10-50B9A63EB94F}"/>
    <cellStyle name="Normal 2 2 4 12 4" xfId="9365" xr:uid="{AEEE31E4-62C9-412F-B635-0A4C938302B5}"/>
    <cellStyle name="Normal 2 2 4 12 4 2" xfId="22172" xr:uid="{F5FA9DA4-AA85-412A-A92C-FE3C802F3673}"/>
    <cellStyle name="Normal 2 2 4 12 5" xfId="25253" xr:uid="{3D0FF4EC-0C7D-4B81-9CE5-FDA38463A4F0}"/>
    <cellStyle name="Normal 2 2 4 12 6" xfId="14389" xr:uid="{8249A126-6E6B-4F0A-888C-454E3180692E}"/>
    <cellStyle name="Normal 2 2 4 13" xfId="2281" xr:uid="{00000000-0005-0000-0000-000011090000}"/>
    <cellStyle name="Normal 2 2 4 13 2" xfId="5729" xr:uid="{DB3D23AA-1500-416C-9EEE-2CAA4ABC20B3}"/>
    <cellStyle name="Normal 2 2 4 13 2 2" xfId="7728" xr:uid="{D96E84D9-85E5-44EA-ACFC-546176B1CBEF}"/>
    <cellStyle name="Normal 2 2 4 13 2 3" xfId="10253" xr:uid="{D8D224FB-2A16-4D82-8CEC-1693C1B28494}"/>
    <cellStyle name="Normal 2 2 4 13 3" xfId="6798" xr:uid="{A63C1516-BAF2-475F-9DCE-383F41BE3125}"/>
    <cellStyle name="Normal 2 2 4 13 3 2" xfId="21904" xr:uid="{1803914D-706C-483D-9804-2DA720DA5CE3}"/>
    <cellStyle name="Normal 2 2 4 13 4" xfId="9594" xr:uid="{1FF1ED1A-B02E-4163-BA3D-BCF713439257}"/>
    <cellStyle name="Normal 2 2 4 13 5" xfId="16348" xr:uid="{8775B2E8-02B3-4675-871F-CB0FC50CB8C1}"/>
    <cellStyle name="Normal 2 2 4 14" xfId="4517" xr:uid="{6E057F40-5D79-4BC9-8EF4-D365217941D6}"/>
    <cellStyle name="Normal 2 2 4 14 2" xfId="7064" xr:uid="{34EE00E8-2C6F-4A3E-ABA3-43039F6C5214}"/>
    <cellStyle name="Normal 2 2 4 14 2 2" xfId="20540" xr:uid="{E9985C6A-1C77-4A29-ADDB-7DF3ECA05062}"/>
    <cellStyle name="Normal 2 2 4 14 3" xfId="9876" xr:uid="{4EFF6452-B349-4520-90C8-EDF91DE86FFD}"/>
    <cellStyle name="Normal 2 2 4 14 3 2" xfId="23369" xr:uid="{C5BBB5A8-77F1-4B70-B9FA-A898782EAB21}"/>
    <cellStyle name="Normal 2 2 4 14 4" xfId="28182" xr:uid="{BD3156EA-3144-4B36-9CAE-E918771B3869}"/>
    <cellStyle name="Normal 2 2 4 14 5" xfId="17747" xr:uid="{9333C40F-DFFE-44C2-86B3-324BB9D1AC75}"/>
    <cellStyle name="Normal 2 2 4 15" xfId="5455" xr:uid="{A1CF83EB-6043-486D-9695-BA4F1434DDE0}"/>
    <cellStyle name="Normal 2 2 4 15 2" xfId="15882" xr:uid="{2996EAE8-3D41-4175-BB8A-49BE698A02AA}"/>
    <cellStyle name="Normal 2 2 4 16" xfId="5914" xr:uid="{8A0718F0-D1A9-4BC4-9A2A-7099A80BC817}"/>
    <cellStyle name="Normal 2 2 4 16 2" xfId="18641" xr:uid="{27EB0996-A1D6-453B-8ED3-DF31B475EC04}"/>
    <cellStyle name="Normal 2 2 4 17" xfId="8654" xr:uid="{9A893E39-31A5-4C96-8B2E-ADC0A21B13F5}"/>
    <cellStyle name="Normal 2 2 4 17 2" xfId="21437" xr:uid="{B751733C-BE89-4B8E-A84C-DB410F160CB9}"/>
    <cellStyle name="Normal 2 2 4 18" xfId="24707" xr:uid="{EBE9F383-85F6-4975-8369-A250482AB7A8}"/>
    <cellStyle name="Normal 2 2 4 19" xfId="13968" xr:uid="{A3DB72E6-2291-47DB-8264-19824B0D78DB}"/>
    <cellStyle name="Normal 2 2 4 2" xfId="481" xr:uid="{00000000-0005-0000-0000-0000E1010000}"/>
    <cellStyle name="Normal 2 2 4 2 10" xfId="6126" xr:uid="{05144DC0-74EC-4FDA-B486-AE6DD8DDC5EF}"/>
    <cellStyle name="Normal 2 2 4 2 10 2" xfId="15885" xr:uid="{68A1B1A1-A784-45B1-9F46-93E54A54F940}"/>
    <cellStyle name="Normal 2 2 4 2 11" xfId="8903" xr:uid="{2FB579A1-821C-426A-BA34-2F9D8A090A3A}"/>
    <cellStyle name="Normal 2 2 4 2 11 2" xfId="18644" xr:uid="{3D28CBC9-8BE3-4839-B325-32D33B1FEBC3}"/>
    <cellStyle name="Normal 2 2 4 2 12" xfId="11995" xr:uid="{05707915-FC31-4945-9901-03F61527BAE3}"/>
    <cellStyle name="Normal 2 2 4 2 12 2" xfId="21440" xr:uid="{B421DC9C-8326-4C5D-B7C6-C845E91429C7}"/>
    <cellStyle name="Normal 2 2 4 2 13" xfId="26107" xr:uid="{9ED30A5F-94C2-47F4-9DCC-30D568EA3ADB}"/>
    <cellStyle name="Normal 2 2 4 2 14" xfId="13991" xr:uid="{E8E3012C-6A93-4F4A-9FFE-898844FBD88E}"/>
    <cellStyle name="Normal 2 2 4 2 2" xfId="482" xr:uid="{00000000-0005-0000-0000-0000E2010000}"/>
    <cellStyle name="Normal 2 2 4 2 2 10" xfId="8904" xr:uid="{C22EE581-D8AD-44F5-A25A-6EFBCB9EFE6E}"/>
    <cellStyle name="Normal 2 2 4 2 2 10 2" xfId="18645" xr:uid="{2F8C8820-CB10-4385-96B7-22C875D5921E}"/>
    <cellStyle name="Normal 2 2 4 2 2 11" xfId="11996" xr:uid="{BF65B6D8-9046-42E1-995A-CE4958A98D42}"/>
    <cellStyle name="Normal 2 2 4 2 2 11 2" xfId="21441" xr:uid="{732AE49A-15AC-49C8-9B00-D3CD728D9382}"/>
    <cellStyle name="Normal 2 2 4 2 2 12" xfId="24873" xr:uid="{57CA8DD2-C6BC-47B3-B4B2-901B529EB118}"/>
    <cellStyle name="Normal 2 2 4 2 2 13" xfId="14051" xr:uid="{FAD8F94C-A07E-428B-9566-9EE7FBF00C61}"/>
    <cellStyle name="Normal 2 2 4 2 2 2" xfId="2282" xr:uid="{00000000-0005-0000-0000-000012090000}"/>
    <cellStyle name="Normal 2 2 4 2 2 2 10" xfId="14612" xr:uid="{B2710CD8-887B-4F69-A3E0-FF5D9629C9FD}"/>
    <cellStyle name="Normal 2 2 4 2 2 2 2" xfId="2283" xr:uid="{00000000-0005-0000-0000-000013090000}"/>
    <cellStyle name="Normal 2 2 4 2 2 2 2 2" xfId="2284" xr:uid="{00000000-0005-0000-0000-000014090000}"/>
    <cellStyle name="Normal 2 2 4 2 2 2 2 2 2" xfId="7729" xr:uid="{35B4723B-F18C-4498-8CFE-E87495EDB039}"/>
    <cellStyle name="Normal 2 2 4 2 2 2 2 2 2 2" xfId="28128" xr:uid="{8C98E823-7652-49FE-8643-36BB2F64385E}"/>
    <cellStyle name="Normal 2 2 4 2 2 2 2 2 2 3" xfId="17229" xr:uid="{876F8B16-05D4-4D44-BDF5-4B05BDAE5315}"/>
    <cellStyle name="Normal 2 2 4 2 2 2 2 2 3" xfId="10256" xr:uid="{6C91B547-9CE6-40AB-9ECA-28BAF1246B63}"/>
    <cellStyle name="Normal 2 2 4 2 2 2 2 2 3 2" xfId="20014" xr:uid="{E380C4C9-2322-4515-B2C5-07C1CE9088E7}"/>
    <cellStyle name="Normal 2 2 4 2 2 2 2 2 4" xfId="13023" xr:uid="{56B47C1B-EFAD-458F-AF6E-E33C015B81A4}"/>
    <cellStyle name="Normal 2 2 4 2 2 2 2 2 4 2" xfId="22843" xr:uid="{DFF86E47-0CA3-4EFF-801C-C609BF8A5AFD}"/>
    <cellStyle name="Normal 2 2 4 2 2 2 2 2 5" xfId="26395" xr:uid="{42A94057-7D47-43BF-AD9E-5948E7F90F0B}"/>
    <cellStyle name="Normal 2 2 4 2 2 2 2 2 6" xfId="15225" xr:uid="{2E53810B-53CF-44B0-BEA3-D543471342EC}"/>
    <cellStyle name="Normal 2 2 4 2 2 2 2 3" xfId="4875" xr:uid="{EE4150CD-7038-465B-94CC-D080D1DA3E5F}"/>
    <cellStyle name="Normal 2 2 4 2 2 2 2 3 2" xfId="10255" xr:uid="{88710E7A-7E66-4441-94B7-B1E3F45AE340}"/>
    <cellStyle name="Normal 2 2 4 2 2 2 2 3 2 2" xfId="29708" xr:uid="{54DED9E8-9D38-4B79-8AB2-71800EEE600B}"/>
    <cellStyle name="Normal 2 2 4 2 2 2 2 3 2 3" xfId="20842" xr:uid="{8E29C931-19D4-486C-8962-8F5E824B9CEF}"/>
    <cellStyle name="Normal 2 2 4 2 2 2 2 3 3" xfId="13734" xr:uid="{2946F0B5-95CB-4A18-A915-8E6016299E2B}"/>
    <cellStyle name="Normal 2 2 4 2 2 2 2 3 3 2" xfId="23671" xr:uid="{B82118F6-672D-4880-BD48-B47ADAC0C8C2}"/>
    <cellStyle name="Normal 2 2 4 2 2 2 2 3 4" xfId="26634" xr:uid="{27E39913-3E26-4142-9518-B1CBC5C197DB}"/>
    <cellStyle name="Normal 2 2 4 2 2 2 2 3 5" xfId="18049" xr:uid="{A9D5819B-5013-43F2-8128-DD1173859BD9}"/>
    <cellStyle name="Normal 2 2 4 2 2 2 2 4" xfId="6060" xr:uid="{1B78A6F8-8FA1-4BCC-9235-CDC9AD7C5C1D}"/>
    <cellStyle name="Normal 2 2 4 2 2 2 2 4 2" xfId="27477" xr:uid="{AE2304FA-81C7-4196-B0F7-812C99A661CC}"/>
    <cellStyle name="Normal 2 2 4 2 2 2 2 4 3" xfId="16884" xr:uid="{F866BEBA-3F31-481E-96D6-205511318219}"/>
    <cellStyle name="Normal 2 2 4 2 2 2 2 5" xfId="8837" xr:uid="{11DC539C-B5F4-4728-8AEB-9EBAA9C0D8BC}"/>
    <cellStyle name="Normal 2 2 4 2 2 2 2 5 2" xfId="19627" xr:uid="{6800E11C-B38E-4A64-8FBD-483C76B977D3}"/>
    <cellStyle name="Normal 2 2 4 2 2 2 2 6" xfId="12733" xr:uid="{033C31FF-EA60-48E9-98DC-32D773D90D10}"/>
    <cellStyle name="Normal 2 2 4 2 2 2 2 6 2" xfId="22456" xr:uid="{AE861731-608C-4FEE-8A9D-510780BD83B6}"/>
    <cellStyle name="Normal 2 2 4 2 2 2 2 7" xfId="24924" xr:uid="{9CF5A0AF-C048-4DAD-8C80-DD88F783F407}"/>
    <cellStyle name="Normal 2 2 4 2 2 2 2 8" xfId="14714" xr:uid="{A4D6BD86-E6DC-440D-B795-DAFE6559548C}"/>
    <cellStyle name="Normal 2 2 4 2 2 2 3" xfId="2285" xr:uid="{00000000-0005-0000-0000-000015090000}"/>
    <cellStyle name="Normal 2 2 4 2 2 2 3 2" xfId="5039" xr:uid="{2E58491E-89B1-49E8-B49D-414F23484C7A}"/>
    <cellStyle name="Normal 2 2 4 2 2 2 3 2 2" xfId="11831" xr:uid="{9842C278-27B5-415C-987C-DF5E6DEEA33F}"/>
    <cellStyle name="Normal 2 2 4 2 2 2 3 2 2 2" xfId="21006" xr:uid="{266D7DDD-4D17-4621-B075-9A49B8AAB6FF}"/>
    <cellStyle name="Normal 2 2 4 2 2 2 3 2 3" xfId="13887" xr:uid="{25BC2C7E-6B68-43A1-8DE9-29D8409A570C}"/>
    <cellStyle name="Normal 2 2 4 2 2 2 3 2 3 2" xfId="23835" xr:uid="{505C5839-858A-4B4F-A746-55E077949963}"/>
    <cellStyle name="Normal 2 2 4 2 2 2 3 2 4" xfId="27056" xr:uid="{A507EDD4-D126-4C21-A525-CDA2177E830A}"/>
    <cellStyle name="Normal 2 2 4 2 2 2 3 2 5" xfId="18213" xr:uid="{14418C95-1581-43CA-AE78-7A2AEC641CF5}"/>
    <cellStyle name="Normal 2 2 4 2 2 2 3 3" xfId="10257" xr:uid="{271E8A02-6B09-4461-9939-4996DC1E14E6}"/>
    <cellStyle name="Normal 2 2 4 2 2 2 3 3 2" xfId="17230" xr:uid="{48512C23-6604-42F2-AEEA-D252DD21EB30}"/>
    <cellStyle name="Normal 2 2 4 2 2 2 3 4" xfId="11639" xr:uid="{16236ED5-3211-4494-B35A-457D5B45BBFA}"/>
    <cellStyle name="Normal 2 2 4 2 2 2 3 4 2" xfId="20015" xr:uid="{6B5C0AB5-9873-4A7F-B5E3-01E3EC7C21D6}"/>
    <cellStyle name="Normal 2 2 4 2 2 2 3 5" xfId="13024" xr:uid="{21AF173E-22AF-42D1-83E5-E8841D9FF40E}"/>
    <cellStyle name="Normal 2 2 4 2 2 2 3 5 2" xfId="22844" xr:uid="{3E5F7082-0792-40B6-A5AC-20B3C5407561}"/>
    <cellStyle name="Normal 2 2 4 2 2 2 3 6" xfId="25507" xr:uid="{B60C177C-9D66-41DC-96DD-0AC00ACFD63E}"/>
    <cellStyle name="Normal 2 2 4 2 2 2 3 7" xfId="15226" xr:uid="{FC36E1BA-0725-4E6D-B2A3-3345F6970DB4}"/>
    <cellStyle name="Normal 2 2 4 2 2 2 4" xfId="2286" xr:uid="{00000000-0005-0000-0000-000016090000}"/>
    <cellStyle name="Normal 2 2 4 2 2 2 4 2" xfId="10258" xr:uid="{34F98835-ACBA-41A0-8935-002F17E7BEA8}"/>
    <cellStyle name="Normal 2 2 4 2 2 2 4 2 2" xfId="28357" xr:uid="{2FAFB484-4105-4E24-8C42-27A396A25451}"/>
    <cellStyle name="Normal 2 2 4 2 2 2 4 2 3" xfId="17228" xr:uid="{D758B56B-9A60-4776-89B1-BD4D44E0D5F0}"/>
    <cellStyle name="Normal 2 2 4 2 2 2 4 3" xfId="11638" xr:uid="{4F06D37C-AF39-4E12-A7FE-198CEFB48BC1}"/>
    <cellStyle name="Normal 2 2 4 2 2 2 4 3 2" xfId="20013" xr:uid="{73105506-C5D0-427E-ADBF-362BE4846C71}"/>
    <cellStyle name="Normal 2 2 4 2 2 2 4 4" xfId="13022" xr:uid="{8D07DE27-03FE-4AD8-BA6C-62529DA16BAE}"/>
    <cellStyle name="Normal 2 2 4 2 2 2 4 4 2" xfId="22842" xr:uid="{93E55CE2-0288-43D9-B095-BFB67D1DC556}"/>
    <cellStyle name="Normal 2 2 4 2 2 2 4 5" xfId="25658" xr:uid="{7BCC46B9-28F5-4E00-8804-B81687FDB41B}"/>
    <cellStyle name="Normal 2 2 4 2 2 2 4 6" xfId="15224" xr:uid="{6B8A7359-5AC6-4F3B-A336-E342676FD64E}"/>
    <cellStyle name="Normal 2 2 4 2 2 2 5" xfId="4832" xr:uid="{6DA341CE-E41D-4057-9D8C-65D9C43C1718}"/>
    <cellStyle name="Normal 2 2 4 2 2 2 5 2" xfId="10254" xr:uid="{271FED27-14C3-421C-BF21-D19C03B57F61}"/>
    <cellStyle name="Normal 2 2 4 2 2 2 5 2 2" xfId="29693" xr:uid="{D195B3EE-CE4C-4E9E-8138-C8B7AF151E48}"/>
    <cellStyle name="Normal 2 2 4 2 2 2 5 2 3" xfId="20799" xr:uid="{385D0302-EC25-4F4A-83B5-1A6AB7314025}"/>
    <cellStyle name="Normal 2 2 4 2 2 2 5 3" xfId="13691" xr:uid="{1DDD0719-8277-4E71-9A7D-539F8E0B802B}"/>
    <cellStyle name="Normal 2 2 4 2 2 2 5 3 2" xfId="23628" xr:uid="{F65BE04D-D6E5-47A5-8978-7AC7E870A074}"/>
    <cellStyle name="Normal 2 2 4 2 2 2 5 4" xfId="24682" xr:uid="{543D49D4-F6E2-4C85-BE39-8FF184AFE77D}"/>
    <cellStyle name="Normal 2 2 4 2 2 2 5 5" xfId="18006" xr:uid="{B2679D36-ED2B-44A5-A6A8-FE1F95F11F7D}"/>
    <cellStyle name="Normal 2 2 4 2 2 2 6" xfId="5958" xr:uid="{4E22C89C-F0E7-47C1-8915-C7C54D406D19}"/>
    <cellStyle name="Normal 2 2 4 2 2 2 6 2" xfId="28850" xr:uid="{8239E96D-D15C-4D47-ACCE-80444F040544}"/>
    <cellStyle name="Normal 2 2 4 2 2 2 6 3" xfId="15887" xr:uid="{CA90A19E-F64E-403E-869E-B2949582911D}"/>
    <cellStyle name="Normal 2 2 4 2 2 2 7" xfId="8704" xr:uid="{1FF6D091-2655-47BD-A9B5-78A75CF90143}"/>
    <cellStyle name="Normal 2 2 4 2 2 2 7 2" xfId="18646" xr:uid="{01B12053-16F7-4757-9CE0-5E0DF2337E3D}"/>
    <cellStyle name="Normal 2 2 4 2 2 2 8" xfId="11997" xr:uid="{7662437F-DFBF-46CB-A338-325775574AE7}"/>
    <cellStyle name="Normal 2 2 4 2 2 2 8 2" xfId="21442" xr:uid="{A93CE6EB-A876-4BFD-BF4B-555182C64C5C}"/>
    <cellStyle name="Normal 2 2 4 2 2 2 9" xfId="24868" xr:uid="{FF7E4FF0-0B92-4F06-BA73-F0BF028260C0}"/>
    <cellStyle name="Normal 2 2 4 2 2 3" xfId="2287" xr:uid="{00000000-0005-0000-0000-000017090000}"/>
    <cellStyle name="Normal 2 2 4 2 2 3 2" xfId="2288" xr:uid="{00000000-0005-0000-0000-000018090000}"/>
    <cellStyle name="Normal 2 2 4 2 2 3 2 2" xfId="7730" xr:uid="{464F7997-7B17-4DF6-B043-EE14765ACB16}"/>
    <cellStyle name="Normal 2 2 4 2 2 3 2 2 2" xfId="26965" xr:uid="{C573388F-142B-400B-B231-9335AF317ADF}"/>
    <cellStyle name="Normal 2 2 4 2 2 3 2 2 3" xfId="17231" xr:uid="{B618A5B3-A213-41A4-A64A-AB71B112FBC6}"/>
    <cellStyle name="Normal 2 2 4 2 2 3 2 3" xfId="10260" xr:uid="{21951392-5926-40B0-A63C-D73B76391F56}"/>
    <cellStyle name="Normal 2 2 4 2 2 3 2 3 2" xfId="20016" xr:uid="{4113ADD2-14AC-4DB7-A092-7267D1F65DD4}"/>
    <cellStyle name="Normal 2 2 4 2 2 3 2 4" xfId="13025" xr:uid="{3C4BA8E3-7542-4637-AF5C-544A3EF5B914}"/>
    <cellStyle name="Normal 2 2 4 2 2 3 2 4 2" xfId="22845" xr:uid="{9E95A82B-6319-4CCE-899C-61580F97B980}"/>
    <cellStyle name="Normal 2 2 4 2 2 3 2 5" xfId="25178" xr:uid="{DA3B449D-F92D-4DDE-BAE6-14973E441788}"/>
    <cellStyle name="Normal 2 2 4 2 2 3 2 6" xfId="15227" xr:uid="{755DE7C6-C3BC-410B-BF88-C9E60D354F88}"/>
    <cellStyle name="Normal 2 2 4 2 2 3 3" xfId="4874" xr:uid="{15D97BA9-694B-42D5-9B8D-ABE6EBEAFF4C}"/>
    <cellStyle name="Normal 2 2 4 2 2 3 3 2" xfId="10259" xr:uid="{4BB6A3CF-ADAD-4FA5-AE65-CF7E7145B7FF}"/>
    <cellStyle name="Normal 2 2 4 2 2 3 3 2 2" xfId="29707" xr:uid="{E12D1E41-2087-4D5F-90F7-386680435A28}"/>
    <cellStyle name="Normal 2 2 4 2 2 3 3 2 3" xfId="20841" xr:uid="{D322A33E-308B-4676-94E7-F6AC957A5182}"/>
    <cellStyle name="Normal 2 2 4 2 2 3 3 3" xfId="13733" xr:uid="{72F4AA12-DD82-4A58-B7AD-C97C606A820E}"/>
    <cellStyle name="Normal 2 2 4 2 2 3 3 3 2" xfId="23670" xr:uid="{ADBDF427-C730-40EC-8116-79FF085EF54A}"/>
    <cellStyle name="Normal 2 2 4 2 2 3 3 4" xfId="24839" xr:uid="{D5571B14-2095-46E7-B2E2-9A132C5C56B0}"/>
    <cellStyle name="Normal 2 2 4 2 2 3 3 5" xfId="18048" xr:uid="{ACA83A57-8B4B-4C5D-90BD-8A3612A5DDC5}"/>
    <cellStyle name="Normal 2 2 4 2 2 3 4" xfId="6059" xr:uid="{9C5DF5C2-60AC-42D3-8093-28A5EAD0058D}"/>
    <cellStyle name="Normal 2 2 4 2 2 3 4 2" xfId="28873" xr:uid="{D73F3299-73AB-4DA8-AF93-ABCFAC992E9C}"/>
    <cellStyle name="Normal 2 2 4 2 2 3 4 3" xfId="16883" xr:uid="{A6DC3370-C563-46A5-BCCE-95CDC9B6E61F}"/>
    <cellStyle name="Normal 2 2 4 2 2 3 5" xfId="8836" xr:uid="{C40F5BFF-DA4F-4ECB-BBB5-A41E098C6652}"/>
    <cellStyle name="Normal 2 2 4 2 2 3 5 2" xfId="19626" xr:uid="{DD7968A4-4A3E-4926-AA96-53E28314674F}"/>
    <cellStyle name="Normal 2 2 4 2 2 3 6" xfId="12732" xr:uid="{764695E2-FC74-4BC2-ACBC-39F9D449AEF4}"/>
    <cellStyle name="Normal 2 2 4 2 2 3 6 2" xfId="22455" xr:uid="{34621757-C4F0-4EEF-B830-5E5F6188AB63}"/>
    <cellStyle name="Normal 2 2 4 2 2 3 7" xfId="24700" xr:uid="{C799702B-405F-4285-A956-503BC3AD00EB}"/>
    <cellStyle name="Normal 2 2 4 2 2 3 8" xfId="14713" xr:uid="{76D25B08-270A-411D-BBBB-246C5D411330}"/>
    <cellStyle name="Normal 2 2 4 2 2 4" xfId="2289" xr:uid="{00000000-0005-0000-0000-000019090000}"/>
    <cellStyle name="Normal 2 2 4 2 2 4 2" xfId="5040" xr:uid="{3C96F010-7BDF-4A8C-BFD3-DE7518E4D573}"/>
    <cellStyle name="Normal 2 2 4 2 2 4 2 2" xfId="7731" xr:uid="{3183E391-E3BF-4228-8CEF-1354314AA89B}"/>
    <cellStyle name="Normal 2 2 4 2 2 4 2 2 2" xfId="21007" xr:uid="{A23F3E54-A26B-4A64-8520-1923C163BD47}"/>
    <cellStyle name="Normal 2 2 4 2 2 4 2 3" xfId="10261" xr:uid="{F79C891F-5B75-4E77-9857-181B89D3E8A5}"/>
    <cellStyle name="Normal 2 2 4 2 2 4 2 3 2" xfId="23836" xr:uid="{A6CA4AC6-5064-4772-BE0C-951096EBC6C8}"/>
    <cellStyle name="Normal 2 2 4 2 2 4 2 4" xfId="26915" xr:uid="{8B5D746B-2C63-4F74-AE34-278CE4AA6D7E}"/>
    <cellStyle name="Normal 2 2 4 2 2 4 2 5" xfId="18214" xr:uid="{25F9348C-5A5E-4B61-BB0F-8BA6D50C5B0E}"/>
    <cellStyle name="Normal 2 2 4 2 2 4 3" xfId="6572" xr:uid="{2077BEB1-72C0-44F9-82BB-999A3A0995A8}"/>
    <cellStyle name="Normal 2 2 4 2 2 4 3 2" xfId="17232" xr:uid="{B3C786F9-FACA-4E38-BD90-9E1F278226DE}"/>
    <cellStyle name="Normal 2 2 4 2 2 4 4" xfId="9368" xr:uid="{86039594-CF4A-408F-B74A-76CEFED94716}"/>
    <cellStyle name="Normal 2 2 4 2 2 4 4 2" xfId="20017" xr:uid="{6807C8B3-70B9-4B96-9E00-7C372981B3B0}"/>
    <cellStyle name="Normal 2 2 4 2 2 4 5" xfId="13026" xr:uid="{E16237AD-3B36-4C96-9F30-533B9E19163C}"/>
    <cellStyle name="Normal 2 2 4 2 2 4 5 2" xfId="22846" xr:uid="{33A4F801-ACCA-4F53-9763-28F6D373DCD7}"/>
    <cellStyle name="Normal 2 2 4 2 2 4 6" xfId="24209" xr:uid="{470481C4-FB61-4B2C-BF00-9B6DEFD65928}"/>
    <cellStyle name="Normal 2 2 4 2 2 4 7" xfId="15228" xr:uid="{9E5C8F5B-2241-46BC-ABA1-C2C6A906BF3B}"/>
    <cellStyle name="Normal 2 2 4 2 2 5" xfId="2290" xr:uid="{00000000-0005-0000-0000-00001A090000}"/>
    <cellStyle name="Normal 2 2 4 2 2 5 2" xfId="7732" xr:uid="{9D99777E-E651-47E1-91E7-E946E43C8C07}"/>
    <cellStyle name="Normal 2 2 4 2 2 5 2 2" xfId="27405" xr:uid="{E1675552-263F-416B-9D64-F1C7D1762A48}"/>
    <cellStyle name="Normal 2 2 4 2 2 5 2 3" xfId="17227" xr:uid="{0F780E4D-6978-4240-93D8-DE24E7CAE52F}"/>
    <cellStyle name="Normal 2 2 4 2 2 5 3" xfId="10262" xr:uid="{DBF88857-D183-43E1-A990-CA9852CB722A}"/>
    <cellStyle name="Normal 2 2 4 2 2 5 3 2" xfId="20012" xr:uid="{4560415E-D3EB-4730-AE9E-DF5718CA1BC1}"/>
    <cellStyle name="Normal 2 2 4 2 2 5 4" xfId="13021" xr:uid="{BF02C6E1-2F5C-45ED-9B25-65313DB98041}"/>
    <cellStyle name="Normal 2 2 4 2 2 5 4 2" xfId="22841" xr:uid="{40ED9AF0-BD46-47FD-B9D2-E049E05B0AAF}"/>
    <cellStyle name="Normal 2 2 4 2 2 5 5" xfId="24766" xr:uid="{04AFDD0F-8A16-42E9-8688-2D6EB06FFEE6}"/>
    <cellStyle name="Normal 2 2 4 2 2 5 6" xfId="15223" xr:uid="{E94975A1-3F11-40A5-B43E-83F91B02BD2C}"/>
    <cellStyle name="Normal 2 2 4 2 2 6" xfId="2291" xr:uid="{00000000-0005-0000-0000-00001B090000}"/>
    <cellStyle name="Normal 2 2 4 2 2 6 2" xfId="7733" xr:uid="{375F35C6-DBC2-408F-B677-5B354632B59B}"/>
    <cellStyle name="Normal 2 2 4 2 2 6 2 2" xfId="28500" xr:uid="{1A5797D3-6D08-475B-A67D-C5F0BA681A67}"/>
    <cellStyle name="Normal 2 2 4 2 2 6 2 3" xfId="16725" xr:uid="{6A2B5A11-F5BF-47C9-8E46-BE7C873FACC6}"/>
    <cellStyle name="Normal 2 2 4 2 2 6 3" xfId="10263" xr:uid="{2B32DFE3-DD81-413F-8FF5-EDFA4CB854EF}"/>
    <cellStyle name="Normal 2 2 4 2 2 6 3 2" xfId="19462" xr:uid="{E0FF1591-5A9C-4A5E-AF0F-15515F6A101B}"/>
    <cellStyle name="Normal 2 2 4 2 2 6 4" xfId="12574" xr:uid="{818132B2-0C3D-45D1-8211-A0FD0215DC94}"/>
    <cellStyle name="Normal 2 2 4 2 2 6 4 2" xfId="22291" xr:uid="{AC44C76F-50FF-48CA-9A96-6AA172B8C2B2}"/>
    <cellStyle name="Normal 2 2 4 2 2 6 5" xfId="26655" xr:uid="{AC7E6BB8-4D9C-440F-AF75-68A4247F2C9A}"/>
    <cellStyle name="Normal 2 2 4 2 2 6 6" xfId="14509" xr:uid="{FBC9F334-6BFD-412D-B967-04BE5846ACA3}"/>
    <cellStyle name="Normal 2 2 4 2 2 7" xfId="2292" xr:uid="{00000000-0005-0000-0000-00001C090000}"/>
    <cellStyle name="Normal 2 2 4 2 2 7 2" xfId="10264" xr:uid="{720E7F8F-0D90-4156-B999-460EA089462F}"/>
    <cellStyle name="Normal 2 2 4 2 2 7 2 2" xfId="19182" xr:uid="{3042A7AC-7DDD-4E6A-9D40-BFD000919B49}"/>
    <cellStyle name="Normal 2 2 4 2 2 7 3" xfId="12359" xr:uid="{CEA6FB7C-2453-4B2F-BB6A-529F3467DFE6}"/>
    <cellStyle name="Normal 2 2 4 2 2 7 3 2" xfId="21987" xr:uid="{E8732499-CCDF-4F4C-A7BD-3F19CDF77A16}"/>
    <cellStyle name="Normal 2 2 4 2 2 7 4" xfId="24318" xr:uid="{C30FEE05-3116-4B10-95BC-481E92181421}"/>
    <cellStyle name="Normal 2 2 4 2 2 7 5" xfId="16431" xr:uid="{C35609CF-78C1-4142-8180-629F57E2873C}"/>
    <cellStyle name="Normal 2 2 4 2 2 8" xfId="4394" xr:uid="{01D434E3-A0AB-4F4A-8ABF-BC06F9F8FC9F}"/>
    <cellStyle name="Normal 2 2 4 2 2 8 2" xfId="9879" xr:uid="{B7EE3B1E-0D52-46F3-9481-EEDA64BE63B5}"/>
    <cellStyle name="Normal 2 2 4 2 2 8 2 2" xfId="20418" xr:uid="{9448F250-E2CF-427A-8655-B8A060B516B1}"/>
    <cellStyle name="Normal 2 2 4 2 2 8 3" xfId="13398" xr:uid="{17031F7C-CFCB-465E-B3F4-5B225D72D6C7}"/>
    <cellStyle name="Normal 2 2 4 2 2 8 3 2" xfId="23247" xr:uid="{F73F3486-2D14-45ED-9C9F-8D4042BC9A11}"/>
    <cellStyle name="Normal 2 2 4 2 2 8 4" xfId="17625" xr:uid="{FF881A4C-F50A-405A-927B-7C4645A98000}"/>
    <cellStyle name="Normal 2 2 4 2 2 9" xfId="6127" xr:uid="{525D157C-FFC3-48CE-9041-9503320548FB}"/>
    <cellStyle name="Normal 2 2 4 2 2 9 2" xfId="15886" xr:uid="{B16F1E18-FE88-4290-96FD-607E19493175}"/>
    <cellStyle name="Normal 2 2 4 2 3" xfId="2293" xr:uid="{00000000-0005-0000-0000-00001D090000}"/>
    <cellStyle name="Normal 2 2 4 2 3 10" xfId="11998" xr:uid="{9A5602CC-CA07-441A-A10E-00EA3E961448}"/>
    <cellStyle name="Normal 2 2 4 2 3 10 2" xfId="21443" xr:uid="{A09EB32F-E3F2-4132-8E19-8BA5BA3A1201}"/>
    <cellStyle name="Normal 2 2 4 2 3 11" xfId="24393" xr:uid="{C5F35594-1EA3-4721-AA57-9D39BBCB4ABB}"/>
    <cellStyle name="Normal 2 2 4 2 3 12" xfId="14124" xr:uid="{18610DBE-6B58-4E28-BDE1-E3139074B448}"/>
    <cellStyle name="Normal 2 2 4 2 3 2" xfId="2294" xr:uid="{00000000-0005-0000-0000-00001E090000}"/>
    <cellStyle name="Normal 2 2 4 2 3 2 2" xfId="2295" xr:uid="{00000000-0005-0000-0000-00001F090000}"/>
    <cellStyle name="Normal 2 2 4 2 3 2 2 2" xfId="7734" xr:uid="{36662270-1A41-4520-998D-0598D8515BBE}"/>
    <cellStyle name="Normal 2 2 4 2 3 2 2 2 2" xfId="28591" xr:uid="{D133CD93-243D-4B66-B997-BE96131C2B9F}"/>
    <cellStyle name="Normal 2 2 4 2 3 2 2 2 3" xfId="17234" xr:uid="{141EC7E2-3CC3-4F04-9A83-7E2C24551195}"/>
    <cellStyle name="Normal 2 2 4 2 3 2 2 3" xfId="10267" xr:uid="{6EC44B7E-1B3D-4352-BAF7-B9767CBBF9CA}"/>
    <cellStyle name="Normal 2 2 4 2 3 2 2 3 2" xfId="20019" xr:uid="{0AFBC9FB-77E4-4413-B56A-5568962DD9FC}"/>
    <cellStyle name="Normal 2 2 4 2 3 2 2 4" xfId="13028" xr:uid="{16B50762-E58E-44E4-9AF2-136588BA5F93}"/>
    <cellStyle name="Normal 2 2 4 2 3 2 2 4 2" xfId="22848" xr:uid="{1314124A-1C7F-41E0-836D-4536DCE391CD}"/>
    <cellStyle name="Normal 2 2 4 2 3 2 2 5" xfId="25041" xr:uid="{D8F8F794-D326-4420-874B-6C6F7EC55906}"/>
    <cellStyle name="Normal 2 2 4 2 3 2 2 6" xfId="15230" xr:uid="{596BBBD7-49E0-4B58-8AFD-E425CE016660}"/>
    <cellStyle name="Normal 2 2 4 2 3 2 3" xfId="4876" xr:uid="{8B560A84-26DC-4EE8-AA0F-4BDFB68E2524}"/>
    <cellStyle name="Normal 2 2 4 2 3 2 3 2" xfId="10266" xr:uid="{07BD4644-6769-46E5-8FD6-1583E0505AED}"/>
    <cellStyle name="Normal 2 2 4 2 3 2 3 2 2" xfId="29709" xr:uid="{FB42F11B-286E-4635-BA80-58DBD500EEBC}"/>
    <cellStyle name="Normal 2 2 4 2 3 2 3 2 3" xfId="20843" xr:uid="{0A9D4FE6-CF4B-4E32-9E36-7592AF09B953}"/>
    <cellStyle name="Normal 2 2 4 2 3 2 3 3" xfId="13735" xr:uid="{F4CD0FBA-CA05-46EB-8A23-E62BC9E19C4C}"/>
    <cellStyle name="Normal 2 2 4 2 3 2 3 3 2" xfId="23672" xr:uid="{4103D1AF-C2B3-4BA3-9F88-B9393A3C8649}"/>
    <cellStyle name="Normal 2 2 4 2 3 2 3 4" xfId="25762" xr:uid="{70A13CAE-443B-4D89-B390-64D1F15C3E67}"/>
    <cellStyle name="Normal 2 2 4 2 3 2 3 5" xfId="18050" xr:uid="{014C3477-758D-4F34-91A3-C23E76301965}"/>
    <cellStyle name="Normal 2 2 4 2 3 2 4" xfId="6061" xr:uid="{FCCDFA9D-4EA1-440A-9B2E-6C4DB6A2DA30}"/>
    <cellStyle name="Normal 2 2 4 2 3 2 4 2" xfId="28832" xr:uid="{4B283F03-EFAF-403F-8057-5CF06031EB8D}"/>
    <cellStyle name="Normal 2 2 4 2 3 2 4 3" xfId="16885" xr:uid="{A657BED7-98BE-484D-91D9-E7D5953FE94C}"/>
    <cellStyle name="Normal 2 2 4 2 3 2 5" xfId="8838" xr:uid="{C058B0F8-B1E8-417C-9404-20384465FE40}"/>
    <cellStyle name="Normal 2 2 4 2 3 2 5 2" xfId="19628" xr:uid="{C2EFE146-6AA6-4F12-978D-E3D7A5CC5818}"/>
    <cellStyle name="Normal 2 2 4 2 3 2 6" xfId="12734" xr:uid="{84FFE00F-40EB-4D0B-BF35-B7D2EC34ECC2}"/>
    <cellStyle name="Normal 2 2 4 2 3 2 6 2" xfId="22457" xr:uid="{22FA61F9-87C3-4D6C-91DC-BCA8CA7BFE33}"/>
    <cellStyle name="Normal 2 2 4 2 3 2 7" xfId="24480" xr:uid="{81648D8C-E8EB-40B6-86FA-BB5A34B5A18E}"/>
    <cellStyle name="Normal 2 2 4 2 3 2 8" xfId="14715" xr:uid="{7D45EEA0-7E46-4B48-91BD-7698A291C88F}"/>
    <cellStyle name="Normal 2 2 4 2 3 3" xfId="2296" xr:uid="{00000000-0005-0000-0000-000020090000}"/>
    <cellStyle name="Normal 2 2 4 2 3 3 2" xfId="5041" xr:uid="{C1341502-F7C3-4F48-8AF8-26242A2BE14D}"/>
    <cellStyle name="Normal 2 2 4 2 3 3 2 2" xfId="11832" xr:uid="{84559B14-34F2-4BAB-B294-F72A036EE14B}"/>
    <cellStyle name="Normal 2 2 4 2 3 3 2 2 2" xfId="29822" xr:uid="{B75AF828-AC7B-43C6-BB32-495EF71197B4}"/>
    <cellStyle name="Normal 2 2 4 2 3 3 2 2 3" xfId="21008" xr:uid="{D64F614F-11D9-4478-954A-58A6499DFBAE}"/>
    <cellStyle name="Normal 2 2 4 2 3 3 2 3" xfId="13888" xr:uid="{007C82CB-14D9-4A05-87D7-341333D61F6F}"/>
    <cellStyle name="Normal 2 2 4 2 3 3 2 3 2" xfId="23837" xr:uid="{51D4DDB2-FA11-4FF4-940B-286F5F809FBF}"/>
    <cellStyle name="Normal 2 2 4 2 3 3 2 4" xfId="24534" xr:uid="{3F0255B1-BA2C-48CC-B30F-17FE4661BD4A}"/>
    <cellStyle name="Normal 2 2 4 2 3 3 2 5" xfId="18215" xr:uid="{3FF068AC-57A4-42A4-9C42-F5DA3F5E2141}"/>
    <cellStyle name="Normal 2 2 4 2 3 3 3" xfId="10268" xr:uid="{D7EB7AC0-8A0B-4AA2-82A0-F8EBDDCA4448}"/>
    <cellStyle name="Normal 2 2 4 2 3 3 3 2" xfId="28616" xr:uid="{9E5EA60A-3A29-45FB-86A4-DF58CA268A57}"/>
    <cellStyle name="Normal 2 2 4 2 3 3 3 3" xfId="17235" xr:uid="{32CE4C5A-0DFD-46AC-9CE4-BFB2976E7F48}"/>
    <cellStyle name="Normal 2 2 4 2 3 3 4" xfId="11641" xr:uid="{EFCBF8B4-AD83-4FC4-883E-4DB96A205731}"/>
    <cellStyle name="Normal 2 2 4 2 3 3 4 2" xfId="20020" xr:uid="{347B0884-4068-4F71-9733-D00B3CDE2F4F}"/>
    <cellStyle name="Normal 2 2 4 2 3 3 5" xfId="13029" xr:uid="{ED3677C5-0DEA-4B7D-8093-4F314743A989}"/>
    <cellStyle name="Normal 2 2 4 2 3 3 5 2" xfId="22849" xr:uid="{F9C7E723-8A70-407B-8A48-C0F69EE8AD9E}"/>
    <cellStyle name="Normal 2 2 4 2 3 3 6" xfId="26630" xr:uid="{C1ABCC0E-B8C1-4CF3-AE0F-94E9AA867A6E}"/>
    <cellStyle name="Normal 2 2 4 2 3 3 7" xfId="15231" xr:uid="{FEAE1093-8DC6-40A6-8D7A-82B16568B2F5}"/>
    <cellStyle name="Normal 2 2 4 2 3 4" xfId="2297" xr:uid="{00000000-0005-0000-0000-000021090000}"/>
    <cellStyle name="Normal 2 2 4 2 3 4 2" xfId="10269" xr:uid="{4E4E4E0D-4873-4F0D-8F7B-DDFCC4A8B306}"/>
    <cellStyle name="Normal 2 2 4 2 3 4 2 2" xfId="28741" xr:uid="{7C972DAC-C494-4C52-AD1B-07FE0EFFF7E6}"/>
    <cellStyle name="Normal 2 2 4 2 3 4 2 3" xfId="17233" xr:uid="{CB1BCF9B-3593-4F8B-BB24-A9A0F1319D3F}"/>
    <cellStyle name="Normal 2 2 4 2 3 4 3" xfId="11640" xr:uid="{B3FF1CA2-9BBD-452D-9E8C-1D76309CF4D0}"/>
    <cellStyle name="Normal 2 2 4 2 3 4 3 2" xfId="20018" xr:uid="{4A6E48D5-A50E-4E54-AF12-58A0016628D8}"/>
    <cellStyle name="Normal 2 2 4 2 3 4 4" xfId="13027" xr:uid="{3F15C78F-30B2-43F7-87D1-FC37A07A6020}"/>
    <cellStyle name="Normal 2 2 4 2 3 4 4 2" xfId="22847" xr:uid="{C05E4DA7-6693-4D0C-AAA7-3932957D1CB7}"/>
    <cellStyle name="Normal 2 2 4 2 3 4 5" xfId="26449" xr:uid="{E0957D42-5D3D-4774-9192-57BE29A7DB5C}"/>
    <cellStyle name="Normal 2 2 4 2 3 4 6" xfId="15229" xr:uid="{47E98713-F398-4DD2-B924-DB5E92D0FCFD}"/>
    <cellStyle name="Normal 2 2 4 2 3 5" xfId="2298" xr:uid="{00000000-0005-0000-0000-000022090000}"/>
    <cellStyle name="Normal 2 2 4 2 3 5 2" xfId="10270" xr:uid="{8A095A9A-FC81-4506-8DA0-6D0F19D91CEB}"/>
    <cellStyle name="Normal 2 2 4 2 3 5 2 2" xfId="27528" xr:uid="{8E1D3115-BC80-42E1-B7B1-596AAB7EA5B0}"/>
    <cellStyle name="Normal 2 2 4 2 3 5 2 3" xfId="16768" xr:uid="{77991221-3E08-464F-A655-F99663D7574B}"/>
    <cellStyle name="Normal 2 2 4 2 3 5 3" xfId="11539" xr:uid="{7C0C3DC4-DCBC-4B2F-959E-BE0CDB75C2C8}"/>
    <cellStyle name="Normal 2 2 4 2 3 5 3 2" xfId="19505" xr:uid="{8699B0A9-7942-4A8E-AF25-EC24F6279D51}"/>
    <cellStyle name="Normal 2 2 4 2 3 5 4" xfId="12617" xr:uid="{0FC914A1-EF8B-4284-874C-3B30B98CEA3C}"/>
    <cellStyle name="Normal 2 2 4 2 3 5 4 2" xfId="22334" xr:uid="{178E580F-D684-4138-9F6F-344D6E9328CF}"/>
    <cellStyle name="Normal 2 2 4 2 3 5 5" xfId="24709" xr:uid="{6AEAD7CC-1552-44AF-9FEF-A1CF098A275C}"/>
    <cellStyle name="Normal 2 2 4 2 3 5 6" xfId="14552" xr:uid="{C9D4EF45-EE48-4FAB-A943-5A39F3D4CB2F}"/>
    <cellStyle name="Normal 2 2 4 2 3 6" xfId="2299" xr:uid="{00000000-0005-0000-0000-000023090000}"/>
    <cellStyle name="Normal 2 2 4 2 3 6 2" xfId="10271" xr:uid="{80AA4E4C-49EA-4A7B-890C-D6500698F1EC}"/>
    <cellStyle name="Normal 2 2 4 2 3 6 2 2" xfId="19248" xr:uid="{02B415E5-ABD8-438A-B663-ABC1B30AB482}"/>
    <cellStyle name="Normal 2 2 4 2 3 6 3" xfId="12402" xr:uid="{E360EAD9-CA5E-4863-8BBF-409D4E693233}"/>
    <cellStyle name="Normal 2 2 4 2 3 6 3 2" xfId="22058" xr:uid="{65539B3A-A571-432F-A9C6-73D7D35C840D}"/>
    <cellStyle name="Normal 2 2 4 2 3 6 4" xfId="24957" xr:uid="{61103B69-2E2E-4802-A46C-7EF44BE20E8A}"/>
    <cellStyle name="Normal 2 2 4 2 3 6 5" xfId="16502" xr:uid="{59413B7F-0336-40E9-ADB0-B4572A56881F}"/>
    <cellStyle name="Normal 2 2 4 2 3 7" xfId="4431" xr:uid="{8BA47B94-A545-4A71-B852-6F1F1B5D139F}"/>
    <cellStyle name="Normal 2 2 4 2 3 7 2" xfId="10265" xr:uid="{1F8FE64A-4206-4A38-8D31-A0D2CDAC0F27}"/>
    <cellStyle name="Normal 2 2 4 2 3 7 2 2" xfId="20454" xr:uid="{01FA546C-A4A8-48CB-B782-326BB784B298}"/>
    <cellStyle name="Normal 2 2 4 2 3 7 3" xfId="13431" xr:uid="{153349E1-3FF6-4538-B796-1B17E107262B}"/>
    <cellStyle name="Normal 2 2 4 2 3 7 3 2" xfId="23283" xr:uid="{383AA211-B9DC-4BA6-963F-6FBC377E292D}"/>
    <cellStyle name="Normal 2 2 4 2 3 7 4" xfId="17661" xr:uid="{467760C2-442A-4D27-AE17-4C6FE5131047}"/>
    <cellStyle name="Normal 2 2 4 2 3 8" xfId="5929" xr:uid="{B9406272-0AB0-4340-B03D-3A7950CEEF6C}"/>
    <cellStyle name="Normal 2 2 4 2 3 8 2" xfId="15888" xr:uid="{5F6AC9BF-BAE8-46B6-B125-350BE6505169}"/>
    <cellStyle name="Normal 2 2 4 2 3 9" xfId="8670" xr:uid="{02922F92-ED86-4C3B-A28A-F40F74A17ED5}"/>
    <cellStyle name="Normal 2 2 4 2 3 9 2" xfId="18647" xr:uid="{8116B665-3688-455A-80E3-D70F8FF4FEC9}"/>
    <cellStyle name="Normal 2 2 4 2 4" xfId="2300" xr:uid="{00000000-0005-0000-0000-000024090000}"/>
    <cellStyle name="Normal 2 2 4 2 4 2" xfId="2301" xr:uid="{00000000-0005-0000-0000-000025090000}"/>
    <cellStyle name="Normal 2 2 4 2 4 2 2" xfId="7735" xr:uid="{BEF2DABB-C973-470B-A1F9-1DDE76019BAC}"/>
    <cellStyle name="Normal 2 2 4 2 4 2 2 2" xfId="28447" xr:uid="{529F65C7-F53C-4BBD-BC57-9403584A0ACD}"/>
    <cellStyle name="Normal 2 2 4 2 4 2 2 3" xfId="17236" xr:uid="{374E8692-23B6-4E6A-8BCD-FB9E6086A7D9}"/>
    <cellStyle name="Normal 2 2 4 2 4 2 3" xfId="10273" xr:uid="{BDF64EB3-3680-4ACB-A843-D532A41FE7BD}"/>
    <cellStyle name="Normal 2 2 4 2 4 2 3 2" xfId="20021" xr:uid="{0E7141C0-2D01-4D18-B830-D49BA55CF038}"/>
    <cellStyle name="Normal 2 2 4 2 4 2 4" xfId="13030" xr:uid="{199AB932-D9C9-418E-87B1-C5D2B4274304}"/>
    <cellStyle name="Normal 2 2 4 2 4 2 4 2" xfId="22850" xr:uid="{2C6B831C-13FA-4268-ABAE-F4AC5DBDF120}"/>
    <cellStyle name="Normal 2 2 4 2 4 2 5" xfId="24356" xr:uid="{6544C7E1-7DC2-46F7-9E11-767F4BAD7940}"/>
    <cellStyle name="Normal 2 2 4 2 4 2 6" xfId="15232" xr:uid="{511465AD-E438-4A23-BAB2-882EA885D1CC}"/>
    <cellStyle name="Normal 2 2 4 2 4 3" xfId="2302" xr:uid="{00000000-0005-0000-0000-000026090000}"/>
    <cellStyle name="Normal 2 2 4 2 4 3 2" xfId="10274" xr:uid="{3AA7A418-A652-452D-AB0A-CE2718FA9CE1}"/>
    <cellStyle name="Normal 2 2 4 2 4 3 2 2" xfId="29319" xr:uid="{9B8EF16F-492C-43B0-95A9-8F8D6781BB3C}"/>
    <cellStyle name="Normal 2 2 4 2 4 3 2 3" xfId="16882" xr:uid="{B6AC916A-C549-4EE4-9C66-517246775C76}"/>
    <cellStyle name="Normal 2 2 4 2 4 3 3" xfId="11572" xr:uid="{F7F887A8-32B0-4F0B-A9C1-4831FE638E5A}"/>
    <cellStyle name="Normal 2 2 4 2 4 3 3 2" xfId="19625" xr:uid="{0F2B9BE9-1C16-48DD-A04C-6888B948C85E}"/>
    <cellStyle name="Normal 2 2 4 2 4 3 4" xfId="12731" xr:uid="{941D06C3-1D62-4577-9F4C-A4A4ED30622B}"/>
    <cellStyle name="Normal 2 2 4 2 4 3 4 2" xfId="22454" xr:uid="{EC490C39-D8A5-4982-A842-99002BA2840F}"/>
    <cellStyle name="Normal 2 2 4 2 4 3 5" xfId="24575" xr:uid="{9E4DEE87-5750-4565-B890-580FB25B1BDE}"/>
    <cellStyle name="Normal 2 2 4 2 4 3 6" xfId="14712" xr:uid="{F89D929E-FBC2-49A6-AF67-FCAD809F0C84}"/>
    <cellStyle name="Normal 2 2 4 2 4 4" xfId="4743" xr:uid="{EF020E0F-E68F-42C9-9705-C275050D4292}"/>
    <cellStyle name="Normal 2 2 4 2 4 4 2" xfId="10272" xr:uid="{CCAB0FD7-B73C-4C67-BF6C-9E3D23376E37}"/>
    <cellStyle name="Normal 2 2 4 2 4 4 2 2" xfId="20710" xr:uid="{9BB531DA-CAB2-4821-9D24-3213C0542574}"/>
    <cellStyle name="Normal 2 2 4 2 4 4 3" xfId="13630" xr:uid="{42EA8098-F79D-42D9-9427-47A23AF214C9}"/>
    <cellStyle name="Normal 2 2 4 2 4 4 3 2" xfId="23539" xr:uid="{EA38E33D-7227-4A54-AEEC-60EDA14F603E}"/>
    <cellStyle name="Normal 2 2 4 2 4 4 4" xfId="25188" xr:uid="{0F060DD8-30AE-4DA6-B0D2-601034B1F76A}"/>
    <cellStyle name="Normal 2 2 4 2 4 4 5" xfId="17917" xr:uid="{C0B561E2-F9E3-4E80-82E2-05E66BE9A874}"/>
    <cellStyle name="Normal 2 2 4 2 4 5" xfId="6034" xr:uid="{22798F55-398B-43A2-886C-616CE7F0F843}"/>
    <cellStyle name="Normal 2 2 4 2 4 5 2" xfId="15889" xr:uid="{D391EA2B-1145-494C-A5EA-E20146504B9B}"/>
    <cellStyle name="Normal 2 2 4 2 4 6" xfId="8810" xr:uid="{21495520-5E64-4150-A0E2-286DA166A97A}"/>
    <cellStyle name="Normal 2 2 4 2 4 6 2" xfId="18648" xr:uid="{79BBB401-9CBE-40F2-8ED6-277F3DF78D7F}"/>
    <cellStyle name="Normal 2 2 4 2 4 7" xfId="11999" xr:uid="{3AA0D391-0A55-4D8D-9E29-B32021408DE0}"/>
    <cellStyle name="Normal 2 2 4 2 4 7 2" xfId="21444" xr:uid="{79A770E0-30A0-446B-BC80-3DE0570BB488}"/>
    <cellStyle name="Normal 2 2 4 2 4 8" xfId="26510" xr:uid="{D4A3CFDE-B90B-46B2-8681-07BC8B980295}"/>
    <cellStyle name="Normal 2 2 4 2 4 9" xfId="14282" xr:uid="{C6CBF5C1-8FD1-4BBD-8DEF-93944CD6FF45}"/>
    <cellStyle name="Normal 2 2 4 2 5" xfId="2303" xr:uid="{00000000-0005-0000-0000-000027090000}"/>
    <cellStyle name="Normal 2 2 4 2 5 2" xfId="5042" xr:uid="{8FAA296E-4429-47B7-BFF7-565C119A907E}"/>
    <cellStyle name="Normal 2 2 4 2 5 2 2" xfId="7736" xr:uid="{6A9F3797-8FE7-4625-9955-1DD799ABF6F3}"/>
    <cellStyle name="Normal 2 2 4 2 5 2 2 2" xfId="29823" xr:uid="{FF0DCD40-25B2-4299-AD35-7236E6478B94}"/>
    <cellStyle name="Normal 2 2 4 2 5 2 2 3" xfId="21009" xr:uid="{B0F7B7D3-8491-4630-8844-A5E226458394}"/>
    <cellStyle name="Normal 2 2 4 2 5 2 3" xfId="10275" xr:uid="{484FE2BF-D63A-4094-AC87-338D600C3802}"/>
    <cellStyle name="Normal 2 2 4 2 5 2 3 2" xfId="23838" xr:uid="{6A55CCFE-D506-4931-A815-5FCD2636AA2A}"/>
    <cellStyle name="Normal 2 2 4 2 5 2 4" xfId="26110" xr:uid="{7BB7A950-2743-4FA2-86F1-21B97D2036C2}"/>
    <cellStyle name="Normal 2 2 4 2 5 2 5" xfId="18216" xr:uid="{94B14E43-04C3-4A38-B419-CB03022F7E11}"/>
    <cellStyle name="Normal 2 2 4 2 5 3" xfId="6571" xr:uid="{8FAC3FA2-BDCD-4FEF-B328-882FBA739164}"/>
    <cellStyle name="Normal 2 2 4 2 5 3 2" xfId="28168" xr:uid="{064A3D40-4092-4167-A7FB-BE6E42DE2E0D}"/>
    <cellStyle name="Normal 2 2 4 2 5 3 3" xfId="17237" xr:uid="{B5673289-A777-4FB0-84D4-6272FED73D69}"/>
    <cellStyle name="Normal 2 2 4 2 5 4" xfId="9367" xr:uid="{BD1C59BF-82ED-4AC2-B010-2404DE59E68F}"/>
    <cellStyle name="Normal 2 2 4 2 5 4 2" xfId="20022" xr:uid="{D7FEAC30-0618-4B29-8B37-E37EF8927A4B}"/>
    <cellStyle name="Normal 2 2 4 2 5 5" xfId="13031" xr:uid="{C2A05AA8-2590-4C39-A89A-B155946AFB9C}"/>
    <cellStyle name="Normal 2 2 4 2 5 5 2" xfId="22851" xr:uid="{4D164382-9880-42C6-BA38-AF25A7FC6861}"/>
    <cellStyle name="Normal 2 2 4 2 5 6" xfId="25608" xr:uid="{6B459AB9-B701-451F-8682-0622F4B309AE}"/>
    <cellStyle name="Normal 2 2 4 2 5 7" xfId="15233" xr:uid="{543EE123-766D-42FA-B52E-0A4D94B39479}"/>
    <cellStyle name="Normal 2 2 4 2 6" xfId="2304" xr:uid="{00000000-0005-0000-0000-000028090000}"/>
    <cellStyle name="Normal 2 2 4 2 6 2" xfId="5857" xr:uid="{D092FF6B-8748-4FA0-9BCB-594DA1B15A29}"/>
    <cellStyle name="Normal 2 2 4 2 6 2 2" xfId="7737" xr:uid="{BDB1DE02-B708-4D60-95A5-FB864AA6D829}"/>
    <cellStyle name="Normal 2 2 4 2 6 2 3" xfId="10276" xr:uid="{0954BFB1-9AB4-4682-841F-80223693A358}"/>
    <cellStyle name="Normal 2 2 4 2 6 3" xfId="6955" xr:uid="{FCF51778-38CA-495C-A5E5-C2186D76CBEA}"/>
    <cellStyle name="Normal 2 2 4 2 6 3 2" xfId="19796" xr:uid="{92BDBFD7-965D-4BE9-9CCE-3B3942F6116E}"/>
    <cellStyle name="Normal 2 2 4 2 6 4" xfId="9751" xr:uid="{D69F0C26-023B-468F-8C0C-E25FB1FEB985}"/>
    <cellStyle name="Normal 2 2 4 2 6 4 2" xfId="22625" xr:uid="{6F7EDD87-B355-4966-B287-8E8119A1DEB1}"/>
    <cellStyle name="Normal 2 2 4 2 6 5" xfId="25640" xr:uid="{188C5C3B-F25C-4674-993C-10AFDA19B5E9}"/>
    <cellStyle name="Normal 2 2 4 2 6 6" xfId="14950" xr:uid="{AE2D37BC-4DBD-468F-9FF9-D0F2326517BA}"/>
    <cellStyle name="Normal 2 2 4 2 7" xfId="2305" xr:uid="{00000000-0005-0000-0000-000029090000}"/>
    <cellStyle name="Normal 2 2 4 2 7 2" xfId="7738" xr:uid="{1A6DC84F-0077-4FFC-8F6C-BDFD22BFEEDB}"/>
    <cellStyle name="Normal 2 2 4 2 7 2 2" xfId="26959" xr:uid="{A0C5D460-E815-4C0B-BBA7-5EEA72BDADFE}"/>
    <cellStyle name="Normal 2 2 4 2 7 2 3" xfId="16665" xr:uid="{D03EDCE1-A37F-4A1D-B433-C8CAA560CB98}"/>
    <cellStyle name="Normal 2 2 4 2 7 3" xfId="10277" xr:uid="{988CB5BF-5143-46D4-BB91-4C11BCEBBB2B}"/>
    <cellStyle name="Normal 2 2 4 2 7 3 2" xfId="19402" xr:uid="{A310A2C6-F2B7-4B51-8038-1C0368727907}"/>
    <cellStyle name="Normal 2 2 4 2 7 4" xfId="12514" xr:uid="{A95ED626-867D-4DB4-95D3-B73C1D411781}"/>
    <cellStyle name="Normal 2 2 4 2 7 4 2" xfId="22231" xr:uid="{D4445DC8-3960-4230-9EF5-921207C843B2}"/>
    <cellStyle name="Normal 2 2 4 2 7 5" xfId="25665" xr:uid="{624F41B9-F66D-4E18-AEC4-269D73480AA4}"/>
    <cellStyle name="Normal 2 2 4 2 7 6" xfId="14449" xr:uid="{A7BE1131-1906-425C-97F4-774604638B19}"/>
    <cellStyle name="Normal 2 2 4 2 8" xfId="2306" xr:uid="{00000000-0005-0000-0000-00002A090000}"/>
    <cellStyle name="Normal 2 2 4 2 8 2" xfId="7739" xr:uid="{478249C5-87AB-4E03-969A-BDF61F51FC9E}"/>
    <cellStyle name="Normal 2 2 4 2 8 2 2" xfId="19122" xr:uid="{B14463E1-8449-486E-AB99-D22E4168ABF9}"/>
    <cellStyle name="Normal 2 2 4 2 8 3" xfId="10278" xr:uid="{56FCE759-9341-40DE-9136-1D22F5294686}"/>
    <cellStyle name="Normal 2 2 4 2 8 3 2" xfId="21927" xr:uid="{75562D80-3645-4898-9E0B-B16F9FEC1C65}"/>
    <cellStyle name="Normal 2 2 4 2 8 4" xfId="24360" xr:uid="{09E43184-3806-400E-AAD9-B99539568BFE}"/>
    <cellStyle name="Normal 2 2 4 2 8 5" xfId="16371" xr:uid="{AF734A77-E61C-4468-917A-7D0CECBFC10B}"/>
    <cellStyle name="Normal 2 2 4 2 9" xfId="4518" xr:uid="{3075EA76-3B4B-4619-A70A-3CD0095EDD2D}"/>
    <cellStyle name="Normal 2 2 4 2 9 2" xfId="9878" xr:uid="{DDEE5E33-AA10-4679-AA52-428B38FE77CA}"/>
    <cellStyle name="Normal 2 2 4 2 9 2 2" xfId="20541" xr:uid="{6C6C7842-34A5-424C-9397-CB9440EBF84B}"/>
    <cellStyle name="Normal 2 2 4 2 9 3" xfId="13503" xr:uid="{0168A530-5A3E-46DE-B775-024DF03C14EF}"/>
    <cellStyle name="Normal 2 2 4 2 9 3 2" xfId="23370" xr:uid="{135671E0-B1E7-41F2-B8A4-56F4390210DD}"/>
    <cellStyle name="Normal 2 2 4 2 9 4" xfId="17748" xr:uid="{2DDC00BA-9A8E-407D-ADE5-F9A04320825C}"/>
    <cellStyle name="Normal 2 2 4 3" xfId="483" xr:uid="{00000000-0005-0000-0000-0000E3010000}"/>
    <cellStyle name="Normal 2 2 4 3 10" xfId="6128" xr:uid="{20DA74DB-B2EE-4130-A507-985494025603}"/>
    <cellStyle name="Normal 2 2 4 3 10 2" xfId="15890" xr:uid="{F5D6EA8E-7331-4F77-92C5-15F3A55E7793}"/>
    <cellStyle name="Normal 2 2 4 3 11" xfId="8905" xr:uid="{432F6EDA-7326-406E-93E4-FF28904F4735}"/>
    <cellStyle name="Normal 2 2 4 3 11 2" xfId="18649" xr:uid="{7F668EBB-2516-4C71-A950-5384808AB57C}"/>
    <cellStyle name="Normal 2 2 4 3 12" xfId="12000" xr:uid="{0CF4A89C-6247-446B-99E2-03F3DBB9FFFB}"/>
    <cellStyle name="Normal 2 2 4 3 12 2" xfId="21445" xr:uid="{D34B2633-7DAE-46C4-A185-7EE6956D9251}"/>
    <cellStyle name="Normal 2 2 4 3 13" xfId="24594" xr:uid="{88F284A7-083D-4ABA-A4D4-A44AE07B66DC}"/>
    <cellStyle name="Normal 2 2 4 3 14" xfId="14028" xr:uid="{61381E13-A4C3-4A1C-BE2B-02B5D5D0DCE0}"/>
    <cellStyle name="Normal 2 2 4 3 2" xfId="484" xr:uid="{00000000-0005-0000-0000-0000E4010000}"/>
    <cellStyle name="Normal 2 2 4 3 2 10" xfId="12001" xr:uid="{0A479AF0-EF58-474B-BB5F-9CB772A036A7}"/>
    <cellStyle name="Normal 2 2 4 3 2 10 2" xfId="21446" xr:uid="{037FB7CC-5377-46DE-8263-A80C0103CD39}"/>
    <cellStyle name="Normal 2 2 4 3 2 11" xfId="26226" xr:uid="{62113564-967D-46B7-99BF-7687D4A61ED3}"/>
    <cellStyle name="Normal 2 2 4 3 2 12" xfId="14125" xr:uid="{455DBF4F-1EFC-4345-BFB9-B42D5BFE5351}"/>
    <cellStyle name="Normal 2 2 4 3 2 2" xfId="2307" xr:uid="{00000000-0005-0000-0000-00002B090000}"/>
    <cellStyle name="Normal 2 2 4 3 2 2 2" xfId="2308" xr:uid="{00000000-0005-0000-0000-00002C090000}"/>
    <cellStyle name="Normal 2 2 4 3 2 2 2 2" xfId="7740" xr:uid="{9DD73002-3F1F-4EE7-B018-B6A7C64420BA}"/>
    <cellStyle name="Normal 2 2 4 3 2 2 2 2 2" xfId="28653" xr:uid="{19595D5A-CA6A-4C01-BBFF-A82D835A7FC2}"/>
    <cellStyle name="Normal 2 2 4 3 2 2 2 2 3" xfId="27123" xr:uid="{27371F28-C9BB-48B8-A2CC-71829CB740F1}"/>
    <cellStyle name="Normal 2 2 4 3 2 2 2 2 4" xfId="17239" xr:uid="{1DAD678D-38D8-43EF-B2E5-DF42C83BB476}"/>
    <cellStyle name="Normal 2 2 4 3 2 2 2 3" xfId="10280" xr:uid="{2833D96B-B87B-4833-882C-5DC65B52F606}"/>
    <cellStyle name="Normal 2 2 4 3 2 2 2 3 2" xfId="29478" xr:uid="{007D9938-ABCE-41E7-8A0F-4D9000317BF8}"/>
    <cellStyle name="Normal 2 2 4 3 2 2 2 3 3" xfId="20024" xr:uid="{2DAE3866-A929-431C-966F-AD93B8D084DD}"/>
    <cellStyle name="Normal 2 2 4 3 2 2 2 4" xfId="13033" xr:uid="{72602A4C-42CC-4D41-9652-08C881CF6542}"/>
    <cellStyle name="Normal 2 2 4 3 2 2 2 4 2" xfId="22853" xr:uid="{AE013C86-653A-4692-91A6-78398B55D897}"/>
    <cellStyle name="Normal 2 2 4 3 2 2 2 5" xfId="25315" xr:uid="{6AF769E5-F55B-4183-8562-CA329A2AE10E}"/>
    <cellStyle name="Normal 2 2 4 3 2 2 2 6" xfId="15235" xr:uid="{434B4284-D0EB-4D79-A85A-825779F526C3}"/>
    <cellStyle name="Normal 2 2 4 3 2 2 3" xfId="4878" xr:uid="{36479D98-3691-4430-AD72-023B7C078187}"/>
    <cellStyle name="Normal 2 2 4 3 2 2 3 2" xfId="10279" xr:uid="{08FBA66F-06E6-47DB-9471-633A1642DE19}"/>
    <cellStyle name="Normal 2 2 4 3 2 2 3 2 2" xfId="29711" xr:uid="{E58F2D4C-9473-4E08-A5EB-5227E536D03D}"/>
    <cellStyle name="Normal 2 2 4 3 2 2 3 2 3" xfId="20845" xr:uid="{21FFD575-BC2C-4597-958A-8872D7781344}"/>
    <cellStyle name="Normal 2 2 4 3 2 2 3 3" xfId="13737" xr:uid="{BA288EFF-188A-4CF8-B767-D8F0A12A8018}"/>
    <cellStyle name="Normal 2 2 4 3 2 2 3 3 2" xfId="23674" xr:uid="{9C8487AB-92E2-459E-9843-4291F18A6880}"/>
    <cellStyle name="Normal 2 2 4 3 2 2 3 4" xfId="25437" xr:uid="{869E3C8A-20DC-48B6-BBC7-5203C5B059F5}"/>
    <cellStyle name="Normal 2 2 4 3 2 2 3 5" xfId="18052" xr:uid="{7DDAED59-F058-4B1A-94B4-D61CA6F707A4}"/>
    <cellStyle name="Normal 2 2 4 3 2 2 4" xfId="6063" xr:uid="{73C73DA4-9FD2-47F1-B689-65944309D924}"/>
    <cellStyle name="Normal 2 2 4 3 2 2 4 2" xfId="27034" xr:uid="{BCF89F80-DCEC-46C4-9247-6DE3209DEF6C}"/>
    <cellStyle name="Normal 2 2 4 3 2 2 4 3" xfId="15892" xr:uid="{07E5240C-E182-4FBD-90A3-91DCFC868FD5}"/>
    <cellStyle name="Normal 2 2 4 3 2 2 5" xfId="8840" xr:uid="{336F2F71-06D7-4DC5-AE1B-E92F38C1D821}"/>
    <cellStyle name="Normal 2 2 4 3 2 2 5 2" xfId="18651" xr:uid="{F53B0CAC-01BA-463D-BCA8-147C201214B9}"/>
    <cellStyle name="Normal 2 2 4 3 2 2 6" xfId="12002" xr:uid="{D7561B3E-3D1A-46FC-B7D5-00FDC7360477}"/>
    <cellStyle name="Normal 2 2 4 3 2 2 6 2" xfId="21447" xr:uid="{D8705252-36F7-44B5-A12D-0D3801E50BDC}"/>
    <cellStyle name="Normal 2 2 4 3 2 2 7" xfId="25183" xr:uid="{F9F86B17-2D30-4FE4-B384-02FB6F19722B}"/>
    <cellStyle name="Normal 2 2 4 3 2 2 8" xfId="14717" xr:uid="{73B0089A-0CDE-4DCC-B352-2786C562B44A}"/>
    <cellStyle name="Normal 2 2 4 3 2 3" xfId="2309" xr:uid="{00000000-0005-0000-0000-00002D090000}"/>
    <cellStyle name="Normal 2 2 4 3 2 3 2" xfId="5043" xr:uid="{24EA74A2-4ED8-43C0-B0DF-2E160C43E32C}"/>
    <cellStyle name="Normal 2 2 4 3 2 3 2 2" xfId="7741" xr:uid="{155475E2-CE68-443C-849D-99F72ECE7FF3}"/>
    <cellStyle name="Normal 2 2 4 3 2 3 2 2 2" xfId="29824" xr:uid="{B6EFBCFE-8D40-4C88-8207-A000479A5539}"/>
    <cellStyle name="Normal 2 2 4 3 2 3 2 2 3" xfId="21010" xr:uid="{A8DCDC25-CD1B-408E-A189-780DE03CA461}"/>
    <cellStyle name="Normal 2 2 4 3 2 3 2 3" xfId="10281" xr:uid="{3B6B3252-EC89-4BB9-8B0B-855E84F15349}"/>
    <cellStyle name="Normal 2 2 4 3 2 3 2 3 2" xfId="23839" xr:uid="{958A2E1A-051D-4C9F-9D84-43F299D98AF1}"/>
    <cellStyle name="Normal 2 2 4 3 2 3 2 4" xfId="26336" xr:uid="{4DCAB686-48A3-47CA-A857-E2666E3A1DE8}"/>
    <cellStyle name="Normal 2 2 4 3 2 3 2 5" xfId="18217" xr:uid="{F90805F1-CF68-4716-BDBF-CEFBF0D2092B}"/>
    <cellStyle name="Normal 2 2 4 3 2 3 3" xfId="6574" xr:uid="{8F81049E-72E6-420B-A775-E5E52F198FEB}"/>
    <cellStyle name="Normal 2 2 4 3 2 3 3 2" xfId="29286" xr:uid="{5D261A9F-052B-41DA-8294-C208DEF3FFDD}"/>
    <cellStyle name="Normal 2 2 4 3 2 3 3 3" xfId="17240" xr:uid="{0473AAE1-2555-44B5-B6B7-39FD43A55BE2}"/>
    <cellStyle name="Normal 2 2 4 3 2 3 4" xfId="9370" xr:uid="{E617FB5E-C308-4647-A82B-26B03DC89DA0}"/>
    <cellStyle name="Normal 2 2 4 3 2 3 4 2" xfId="20025" xr:uid="{19DB70A3-D430-42E6-A470-323BEB93373A}"/>
    <cellStyle name="Normal 2 2 4 3 2 3 5" xfId="13034" xr:uid="{6E5CD1B0-05A4-4242-B205-446B3D55230D}"/>
    <cellStyle name="Normal 2 2 4 3 2 3 5 2" xfId="22854" xr:uid="{2E3BAED4-4286-46B6-ACE0-B840147BCEDA}"/>
    <cellStyle name="Normal 2 2 4 3 2 3 6" xfId="24760" xr:uid="{BC7557FE-4849-4614-8F82-B3BB3D0BF55A}"/>
    <cellStyle name="Normal 2 2 4 3 2 3 7" xfId="15236" xr:uid="{FC608FAB-2FC0-436A-B506-E4E5F4C1DC8A}"/>
    <cellStyle name="Normal 2 2 4 3 2 4" xfId="2310" xr:uid="{00000000-0005-0000-0000-00002E090000}"/>
    <cellStyle name="Normal 2 2 4 3 2 4 2" xfId="7742" xr:uid="{8A5A5DD3-B433-4131-9217-8516812792F5}"/>
    <cellStyle name="Normal 2 2 4 3 2 4 2 2" xfId="29162" xr:uid="{194D18DB-F688-429D-9685-8C189CEA4302}"/>
    <cellStyle name="Normal 2 2 4 3 2 4 2 3" xfId="17238" xr:uid="{20F681E5-84B3-4A68-8C0B-CEA6785C84D3}"/>
    <cellStyle name="Normal 2 2 4 3 2 4 3" xfId="10282" xr:uid="{57A4734F-3882-491D-9A96-E1B888D50287}"/>
    <cellStyle name="Normal 2 2 4 3 2 4 3 2" xfId="20023" xr:uid="{7BA6EF26-E8BC-48E1-BC6C-3B1776FE75A4}"/>
    <cellStyle name="Normal 2 2 4 3 2 4 4" xfId="13032" xr:uid="{70CB2C46-1C4E-4BC2-96AD-B0605DB4640F}"/>
    <cellStyle name="Normal 2 2 4 3 2 4 4 2" xfId="22852" xr:uid="{8BD22DB6-7C7D-4EBB-9F25-1EDC61C2CEE1}"/>
    <cellStyle name="Normal 2 2 4 3 2 4 5" xfId="24512" xr:uid="{434D608C-E477-47AE-99B5-8E6BFDB699C3}"/>
    <cellStyle name="Normal 2 2 4 3 2 4 6" xfId="15234" xr:uid="{CDA0392B-AAD0-4D07-BF07-5B32F35DB591}"/>
    <cellStyle name="Normal 2 2 4 3 2 5" xfId="2311" xr:uid="{00000000-0005-0000-0000-00002F090000}"/>
    <cellStyle name="Normal 2 2 4 3 2 5 2" xfId="7743" xr:uid="{A63E4043-FD81-4F50-951A-A7DC78E9CFB5}"/>
    <cellStyle name="Normal 2 2 4 3 2 5 2 2" xfId="27053" xr:uid="{D9D624A4-25D2-445C-957E-7FA97A81D4BD}"/>
    <cellStyle name="Normal 2 2 4 3 2 5 2 3" xfId="16702" xr:uid="{512DD96D-E4C7-407F-9E3B-0955D6578E5C}"/>
    <cellStyle name="Normal 2 2 4 3 2 5 3" xfId="10283" xr:uid="{FE668A5C-E2DB-44F5-98A0-106035A3AD23}"/>
    <cellStyle name="Normal 2 2 4 3 2 5 3 2" xfId="19439" xr:uid="{E005ABDE-8F9F-4839-9106-8A882CB5B157}"/>
    <cellStyle name="Normal 2 2 4 3 2 5 4" xfId="12551" xr:uid="{EF4B3580-787B-4266-B321-7FC12890E6E4}"/>
    <cellStyle name="Normal 2 2 4 3 2 5 4 2" xfId="22268" xr:uid="{98E11FDF-3F0C-4738-855C-7678ECFA3047}"/>
    <cellStyle name="Normal 2 2 4 3 2 5 5" xfId="25417" xr:uid="{6B3FC77D-0001-40A1-87D0-C61D41D09848}"/>
    <cellStyle name="Normal 2 2 4 3 2 5 6" xfId="14486" xr:uid="{1BC6F388-FA6A-43D4-B623-B8CB6A17DB0C}"/>
    <cellStyle name="Normal 2 2 4 3 2 6" xfId="2312" xr:uid="{00000000-0005-0000-0000-000030090000}"/>
    <cellStyle name="Normal 2 2 4 3 2 6 2" xfId="10284" xr:uid="{09EA0934-2F02-411B-B12F-3AC12F6BC8B1}"/>
    <cellStyle name="Normal 2 2 4 3 2 6 2 2" xfId="19249" xr:uid="{2883DDC9-1ECE-4B9C-97C5-D53FCBD8E63E}"/>
    <cellStyle name="Normal 2 2 4 3 2 6 3" xfId="12403" xr:uid="{CCFC3C73-7F4D-4F78-AC1A-03F6F3FB81F7}"/>
    <cellStyle name="Normal 2 2 4 3 2 6 3 2" xfId="22059" xr:uid="{DC0B5467-D89C-48F4-9666-27908A38A555}"/>
    <cellStyle name="Normal 2 2 4 3 2 6 4" xfId="25441" xr:uid="{25648A41-EC75-42CC-893C-E90C63437A16}"/>
    <cellStyle name="Normal 2 2 4 3 2 6 5" xfId="16503" xr:uid="{D70FFE31-2342-419A-9BC5-720859B2637D}"/>
    <cellStyle name="Normal 2 2 4 3 2 7" xfId="4432" xr:uid="{6581B343-42B2-471E-BB7B-8350C793819F}"/>
    <cellStyle name="Normal 2 2 4 3 2 7 2" xfId="9881" xr:uid="{18C44CB3-BC0F-414E-9B53-9072816F4BDB}"/>
    <cellStyle name="Normal 2 2 4 3 2 7 2 2" xfId="20455" xr:uid="{508A2212-55F9-4694-9A30-55AE8E4D78D4}"/>
    <cellStyle name="Normal 2 2 4 3 2 7 3" xfId="13432" xr:uid="{4807EA40-A8F8-450D-8827-0749B916EC81}"/>
    <cellStyle name="Normal 2 2 4 3 2 7 3 2" xfId="23284" xr:uid="{9C78EDB6-0E14-423B-8979-DA6239D03BCC}"/>
    <cellStyle name="Normal 2 2 4 3 2 7 4" xfId="17662" xr:uid="{B60C9CFE-9550-4706-A30E-330B391FC395}"/>
    <cellStyle name="Normal 2 2 4 3 2 8" xfId="6129" xr:uid="{6C1466FE-F136-4D02-A6A1-A33D74898E58}"/>
    <cellStyle name="Normal 2 2 4 3 2 8 2" xfId="15891" xr:uid="{F045335B-A83B-409B-8E3D-92AE560344C0}"/>
    <cellStyle name="Normal 2 2 4 3 2 9" xfId="8906" xr:uid="{08DDE105-69E8-4931-8F85-DF8B31C4CC81}"/>
    <cellStyle name="Normal 2 2 4 3 2 9 2" xfId="18650" xr:uid="{794EDF8D-EE0F-4429-891D-FF45D8DD8C35}"/>
    <cellStyle name="Normal 2 2 4 3 3" xfId="2313" xr:uid="{00000000-0005-0000-0000-000031090000}"/>
    <cellStyle name="Normal 2 2 4 3 3 10" xfId="24221" xr:uid="{21581BE0-671A-4A91-8F9B-4398E6609668}"/>
    <cellStyle name="Normal 2 2 4 3 3 11" xfId="14283" xr:uid="{14FC58AA-27A9-4F7E-8F8B-17F329B7D681}"/>
    <cellStyle name="Normal 2 2 4 3 3 2" xfId="2314" xr:uid="{00000000-0005-0000-0000-000032090000}"/>
    <cellStyle name="Normal 2 2 4 3 3 2 2" xfId="2315" xr:uid="{00000000-0005-0000-0000-000033090000}"/>
    <cellStyle name="Normal 2 2 4 3 3 2 2 2" xfId="7744" xr:uid="{871C408E-7540-4EDC-9FAE-C93B244C27BF}"/>
    <cellStyle name="Normal 2 2 4 3 3 2 2 2 2" xfId="28715" xr:uid="{AF5A00FE-E470-4B53-8DFB-F1ABC52D3091}"/>
    <cellStyle name="Normal 2 2 4 3 3 2 2 2 3" xfId="17242" xr:uid="{AAD6C80E-0081-4DC2-91F5-857154596025}"/>
    <cellStyle name="Normal 2 2 4 3 3 2 2 3" xfId="10287" xr:uid="{5AA692DA-EF74-49C0-9C56-8EE6CD549E49}"/>
    <cellStyle name="Normal 2 2 4 3 3 2 2 3 2" xfId="20027" xr:uid="{638B9094-D9B3-4F3E-9BC3-4CBF2EF42773}"/>
    <cellStyle name="Normal 2 2 4 3 3 2 2 4" xfId="13036" xr:uid="{B35B1D84-3EB8-4B45-9B70-0717BC0F367A}"/>
    <cellStyle name="Normal 2 2 4 3 3 2 2 4 2" xfId="22856" xr:uid="{3AC4D4EA-75B0-416D-9171-0ACAC9FA44F2}"/>
    <cellStyle name="Normal 2 2 4 3 3 2 2 5" xfId="25933" xr:uid="{F008B83D-511B-47CB-906F-5F1E8B882A05}"/>
    <cellStyle name="Normal 2 2 4 3 3 2 2 6" xfId="15238" xr:uid="{90A6571B-C4E8-4EAF-888B-2B1A97A6939B}"/>
    <cellStyle name="Normal 2 2 4 3 3 2 3" xfId="4879" xr:uid="{4E086422-0712-4BE8-8D10-0FE2AAC9EE60}"/>
    <cellStyle name="Normal 2 2 4 3 3 2 3 2" xfId="10286" xr:uid="{E00D6DFB-95CC-44C6-A549-3B22DBAA27D4}"/>
    <cellStyle name="Normal 2 2 4 3 3 2 3 2 2" xfId="29712" xr:uid="{BE784710-32A7-4A0E-8BD7-A1378CC66A4A}"/>
    <cellStyle name="Normal 2 2 4 3 3 2 3 2 3" xfId="20846" xr:uid="{D7B6C801-AF50-47EE-8821-A7F17F302C14}"/>
    <cellStyle name="Normal 2 2 4 3 3 2 3 3" xfId="13738" xr:uid="{C265B684-AB4A-49F5-996E-1F3A49C4F491}"/>
    <cellStyle name="Normal 2 2 4 3 3 2 3 3 2" xfId="23675" xr:uid="{7946F17B-50FD-4598-A462-EDF877242C9C}"/>
    <cellStyle name="Normal 2 2 4 3 3 2 3 4" xfId="24723" xr:uid="{7124C725-ED0D-4F9D-B30B-CD246DE935EA}"/>
    <cellStyle name="Normal 2 2 4 3 3 2 3 5" xfId="18053" xr:uid="{58D6EC98-E230-427F-B882-D76A312D2245}"/>
    <cellStyle name="Normal 2 2 4 3 3 2 4" xfId="6064" xr:uid="{99B9E5BE-41DB-482D-8D58-FA09145CF8F5}"/>
    <cellStyle name="Normal 2 2 4 3 3 2 4 2" xfId="28749" xr:uid="{B44DA86A-DD65-4605-86F7-7C46EE5D843A}"/>
    <cellStyle name="Normal 2 2 4 3 3 2 4 3" xfId="16886" xr:uid="{9C4E4606-A730-4653-9AE8-7E17CE328AC7}"/>
    <cellStyle name="Normal 2 2 4 3 3 2 5" xfId="8841" xr:uid="{A7098AE0-7444-4C12-9894-97DDF8FFC954}"/>
    <cellStyle name="Normal 2 2 4 3 3 2 5 2" xfId="19629" xr:uid="{A6E33B22-4C04-4ACB-B4D7-0CCCB6F8797F}"/>
    <cellStyle name="Normal 2 2 4 3 3 2 6" xfId="12735" xr:uid="{DDB0CCE8-ACF3-4AAB-B382-C32CFFFC8C5D}"/>
    <cellStyle name="Normal 2 2 4 3 3 2 6 2" xfId="22458" xr:uid="{E0B2419F-1139-4686-A6F1-ED3E2AAE1E72}"/>
    <cellStyle name="Normal 2 2 4 3 3 2 7" xfId="24213" xr:uid="{10B782DE-4110-43C9-84F6-247517547871}"/>
    <cellStyle name="Normal 2 2 4 3 3 2 8" xfId="14718" xr:uid="{8C1E26AC-FF23-4217-82E4-23C074872EE2}"/>
    <cellStyle name="Normal 2 2 4 3 3 3" xfId="2316" xr:uid="{00000000-0005-0000-0000-000034090000}"/>
    <cellStyle name="Normal 2 2 4 3 3 3 2" xfId="5044" xr:uid="{E56A9A17-99CF-40EC-8C69-E8EF7F71F48C}"/>
    <cellStyle name="Normal 2 2 4 3 3 3 2 2" xfId="11833" xr:uid="{B332FDD2-D3A7-43E7-B02E-384F77D61A1B}"/>
    <cellStyle name="Normal 2 2 4 3 3 3 2 2 2" xfId="29825" xr:uid="{BBC7747C-963A-470D-85CC-87B0FCE58352}"/>
    <cellStyle name="Normal 2 2 4 3 3 3 2 2 3" xfId="21011" xr:uid="{3170AD82-F561-4B5B-B624-F1823769BF22}"/>
    <cellStyle name="Normal 2 2 4 3 3 3 2 3" xfId="13889" xr:uid="{FA329CD1-2770-4370-A959-D353A4100BE9}"/>
    <cellStyle name="Normal 2 2 4 3 3 3 2 3 2" xfId="23840" xr:uid="{A0E7E0F0-AAB3-41F2-AE8B-DF8ABC7C1758}"/>
    <cellStyle name="Normal 2 2 4 3 3 3 2 4" xfId="26826" xr:uid="{018087FF-ABFC-4C58-ACDE-FE62A68A076F}"/>
    <cellStyle name="Normal 2 2 4 3 3 3 2 5" xfId="18218" xr:uid="{1C14160D-E699-4928-9A3A-F4E8848EB9DA}"/>
    <cellStyle name="Normal 2 2 4 3 3 3 3" xfId="10288" xr:uid="{9D5866F3-C2CE-415E-8E5C-A933F26BE31D}"/>
    <cellStyle name="Normal 2 2 4 3 3 3 3 2" xfId="29335" xr:uid="{D5708659-A425-4719-BE17-CFCBC0ADCF20}"/>
    <cellStyle name="Normal 2 2 4 3 3 3 3 3" xfId="17243" xr:uid="{245F037C-6B40-49CC-B5B0-A80646473E81}"/>
    <cellStyle name="Normal 2 2 4 3 3 3 4" xfId="11643" xr:uid="{1670CDDE-8576-4EBB-9825-D1511D699E00}"/>
    <cellStyle name="Normal 2 2 4 3 3 3 4 2" xfId="20028" xr:uid="{95616318-312E-4C81-A896-1CCABF178C41}"/>
    <cellStyle name="Normal 2 2 4 3 3 3 5" xfId="13037" xr:uid="{C256373F-09FE-4DA9-9951-2DAED3DDF5A8}"/>
    <cellStyle name="Normal 2 2 4 3 3 3 5 2" xfId="22857" xr:uid="{2091038F-1475-4753-AA54-70042F33E641}"/>
    <cellStyle name="Normal 2 2 4 3 3 3 6" xfId="26577" xr:uid="{F96FA571-899B-4FD9-A84C-B4D12EB0DF61}"/>
    <cellStyle name="Normal 2 2 4 3 3 3 7" xfId="15239" xr:uid="{C2D5FCA5-1679-4296-AD33-652FDDEA7900}"/>
    <cellStyle name="Normal 2 2 4 3 3 4" xfId="2317" xr:uid="{00000000-0005-0000-0000-000035090000}"/>
    <cellStyle name="Normal 2 2 4 3 3 4 2" xfId="10289" xr:uid="{98812E77-634B-403E-909C-DC27AB413A67}"/>
    <cellStyle name="Normal 2 2 4 3 3 4 2 2" xfId="29217" xr:uid="{5BB444DE-D6EB-4835-ADD6-A4647D7639C8}"/>
    <cellStyle name="Normal 2 2 4 3 3 4 2 3" xfId="17241" xr:uid="{E38887EF-8176-44BA-AB39-B143BBB234E0}"/>
    <cellStyle name="Normal 2 2 4 3 3 4 3" xfId="11642" xr:uid="{A34B0749-E163-4466-B435-8921C70BFB63}"/>
    <cellStyle name="Normal 2 2 4 3 3 4 3 2" xfId="20026" xr:uid="{D8BDDE5E-7F3E-4FCA-B8CE-B8963944398E}"/>
    <cellStyle name="Normal 2 2 4 3 3 4 4" xfId="13035" xr:uid="{E831958D-4B95-499A-8B11-31A18D338C3C}"/>
    <cellStyle name="Normal 2 2 4 3 3 4 4 2" xfId="22855" xr:uid="{61A522FD-BAEF-41DB-83FB-28585D27567A}"/>
    <cellStyle name="Normal 2 2 4 3 3 4 5" xfId="25286" xr:uid="{EEB7EB40-DAC4-43C8-9CCC-9B4C9CC6F9D3}"/>
    <cellStyle name="Normal 2 2 4 3 3 4 6" xfId="15237" xr:uid="{0C63B637-AD09-4519-BC6D-849642C85CE8}"/>
    <cellStyle name="Normal 2 2 4 3 3 5" xfId="2318" xr:uid="{00000000-0005-0000-0000-000036090000}"/>
    <cellStyle name="Normal 2 2 4 3 3 5 2" xfId="10290" xr:uid="{515D328D-A5A1-45BE-853D-B709A655B827}"/>
    <cellStyle name="Normal 2 2 4 3 3 5 2 2" xfId="27556" xr:uid="{BEA217B9-7A28-4F6B-B04C-4BD0E464AF4D}"/>
    <cellStyle name="Normal 2 2 4 3 3 5 2 3" xfId="16804" xr:uid="{58BDA0C5-3583-4560-984F-24B0853338A6}"/>
    <cellStyle name="Normal 2 2 4 3 3 5 3" xfId="11557" xr:uid="{62F36445-C247-4829-AF44-4FDA1C605017}"/>
    <cellStyle name="Normal 2 2 4 3 3 5 3 2" xfId="19541" xr:uid="{1B0ED68C-AFB5-4B38-9A4E-F661E47F9AD0}"/>
    <cellStyle name="Normal 2 2 4 3 3 5 4" xfId="12653" xr:uid="{050B185C-F7B8-4B34-B9C7-44450A7BDB35}"/>
    <cellStyle name="Normal 2 2 4 3 3 5 4 2" xfId="22370" xr:uid="{13DDB45C-B1BA-4C1A-AF4D-BF11E9DDA226}"/>
    <cellStyle name="Normal 2 2 4 3 3 5 5" xfId="24770" xr:uid="{C163CF70-DC48-460F-96BC-5D0F7E85D378}"/>
    <cellStyle name="Normal 2 2 4 3 3 5 6" xfId="14589" xr:uid="{37762BCB-C069-4B1F-A437-107121D97A37}"/>
    <cellStyle name="Normal 2 2 4 3 3 6" xfId="4744" xr:uid="{68EBECFC-D70A-4B38-8D2D-6B91C30C7422}"/>
    <cellStyle name="Normal 2 2 4 3 3 6 2" xfId="10285" xr:uid="{B55588D4-CE7E-41B9-8080-8A8EADCEFD68}"/>
    <cellStyle name="Normal 2 2 4 3 3 6 2 2" xfId="20711" xr:uid="{09D543E5-7E78-4EA6-9677-37B4CD7CD4D5}"/>
    <cellStyle name="Normal 2 2 4 3 3 6 3" xfId="13631" xr:uid="{4A609B1D-36CB-44AE-9AC0-564E4FAA524C}"/>
    <cellStyle name="Normal 2 2 4 3 3 6 3 2" xfId="23540" xr:uid="{44F8CF62-C385-487C-BDBD-2E02CF25A413}"/>
    <cellStyle name="Normal 2 2 4 3 3 6 4" xfId="24883" xr:uid="{F34BA1A1-2626-41A7-828B-C2D5F554BCFF}"/>
    <cellStyle name="Normal 2 2 4 3 3 6 5" xfId="17918" xr:uid="{6866DAD0-F667-4BA7-9CD7-CA1D0AC178AC}"/>
    <cellStyle name="Normal 2 2 4 3 3 7" xfId="5944" xr:uid="{E8D73917-FDB8-4716-823B-234CDA47C260}"/>
    <cellStyle name="Normal 2 2 4 3 3 7 2" xfId="15893" xr:uid="{8B07FBCA-D6E5-4E99-B706-F13028D45548}"/>
    <cellStyle name="Normal 2 2 4 3 3 8" xfId="8689" xr:uid="{529B4BF7-D916-4ED7-B2E1-E8E11A56A96C}"/>
    <cellStyle name="Normal 2 2 4 3 3 8 2" xfId="18652" xr:uid="{D56128D9-6099-4BFE-885D-50EEEBE3D6E2}"/>
    <cellStyle name="Normal 2 2 4 3 3 9" xfId="12003" xr:uid="{1D0C92FE-4686-46CA-B2E4-F0BC1D487FC7}"/>
    <cellStyle name="Normal 2 2 4 3 3 9 2" xfId="21448" xr:uid="{8A005505-46F7-4194-BDE4-266D22A802FB}"/>
    <cellStyle name="Normal 2 2 4 3 4" xfId="2319" xr:uid="{00000000-0005-0000-0000-000037090000}"/>
    <cellStyle name="Normal 2 2 4 3 4 2" xfId="2320" xr:uid="{00000000-0005-0000-0000-000038090000}"/>
    <cellStyle name="Normal 2 2 4 3 4 2 2" xfId="7745" xr:uid="{2AD28A1A-B7C7-40E6-8786-50ADACECF51F}"/>
    <cellStyle name="Normal 2 2 4 3 4 2 2 2" xfId="28419" xr:uid="{16FD6332-EB4A-431F-AE41-2D5B6D7F3589}"/>
    <cellStyle name="Normal 2 2 4 3 4 2 2 3" xfId="17244" xr:uid="{0A0C3DAA-2E25-405D-B1ED-73B3253A8528}"/>
    <cellStyle name="Normal 2 2 4 3 4 2 3" xfId="10292" xr:uid="{F8CEA677-2E31-4F2B-92A9-92A239C3DD81}"/>
    <cellStyle name="Normal 2 2 4 3 4 2 3 2" xfId="20029" xr:uid="{FCFE95C0-7C99-4E0F-A67E-7F2C0E749E48}"/>
    <cellStyle name="Normal 2 2 4 3 4 2 4" xfId="13038" xr:uid="{B96F48F1-98E2-4BDA-865E-4CF4E59591DD}"/>
    <cellStyle name="Normal 2 2 4 3 4 2 4 2" xfId="22858" xr:uid="{7E843C81-8239-4413-95E9-82E808E02406}"/>
    <cellStyle name="Normal 2 2 4 3 4 2 5" xfId="26532" xr:uid="{099FDC00-F0C0-4682-BC79-E505FDDF82D7}"/>
    <cellStyle name="Normal 2 2 4 3 4 2 6" xfId="15240" xr:uid="{319E9300-97B4-403E-B2A7-7BF68FBBBA01}"/>
    <cellStyle name="Normal 2 2 4 3 4 3" xfId="4877" xr:uid="{06A7633E-9A09-4A0D-B0AF-1588F95E5801}"/>
    <cellStyle name="Normal 2 2 4 3 4 3 2" xfId="10291" xr:uid="{3E0E1FC8-47B9-43D3-88C0-B30847157098}"/>
    <cellStyle name="Normal 2 2 4 3 4 3 2 2" xfId="29710" xr:uid="{3CE42C31-027E-432D-AEE1-AE307D61127F}"/>
    <cellStyle name="Normal 2 2 4 3 4 3 2 3" xfId="20844" xr:uid="{2518FB42-8C94-423B-A1DF-285FCD65989F}"/>
    <cellStyle name="Normal 2 2 4 3 4 3 3" xfId="13736" xr:uid="{33419FC9-51FD-4B25-89D2-7927D1514719}"/>
    <cellStyle name="Normal 2 2 4 3 4 3 3 2" xfId="23673" xr:uid="{5EA8352B-1ED2-4943-B4D4-8C219E9C29E9}"/>
    <cellStyle name="Normal 2 2 4 3 4 3 4" xfId="25295" xr:uid="{8AF0C8E0-0B40-4574-B908-F724C7D71EEB}"/>
    <cellStyle name="Normal 2 2 4 3 4 3 5" xfId="18051" xr:uid="{50C308BB-9EF3-4D8F-84F9-CD416B8A1D65}"/>
    <cellStyle name="Normal 2 2 4 3 4 4" xfId="6062" xr:uid="{E1DA15D0-139A-4198-8D3E-A267B33230B2}"/>
    <cellStyle name="Normal 2 2 4 3 4 4 2" xfId="26997" xr:uid="{DB676D9F-8431-4808-A39F-242B94C443AC}"/>
    <cellStyle name="Normal 2 2 4 3 4 4 3" xfId="15894" xr:uid="{2DC121DC-BB4D-49A0-8EEA-CB38719C5CB2}"/>
    <cellStyle name="Normal 2 2 4 3 4 5" xfId="8839" xr:uid="{694E1898-A34A-4F0E-AC60-845027E98FFE}"/>
    <cellStyle name="Normal 2 2 4 3 4 5 2" xfId="18653" xr:uid="{2EC2BF4A-1914-4155-B4E5-505BBC0E1EEF}"/>
    <cellStyle name="Normal 2 2 4 3 4 6" xfId="12004" xr:uid="{5D0C4EAF-F3E1-43F2-84C9-098E65F86F85}"/>
    <cellStyle name="Normal 2 2 4 3 4 6 2" xfId="21449" xr:uid="{DBAA3719-0A93-4DA1-B7FA-5C351A9A9B31}"/>
    <cellStyle name="Normal 2 2 4 3 4 7" xfId="24032" xr:uid="{0E909F19-F36C-405C-B025-9C4768892660}"/>
    <cellStyle name="Normal 2 2 4 3 4 8" xfId="14716" xr:uid="{FB4F920A-B181-4B58-A414-491E791D6E6E}"/>
    <cellStyle name="Normal 2 2 4 3 5" xfId="2321" xr:uid="{00000000-0005-0000-0000-000039090000}"/>
    <cellStyle name="Normal 2 2 4 3 5 2" xfId="5045" xr:uid="{1072CD3D-7297-4B79-B74B-AC2A99FBD52E}"/>
    <cellStyle name="Normal 2 2 4 3 5 2 2" xfId="7746" xr:uid="{5A585481-4732-40D6-BCF3-CB602A8D8587}"/>
    <cellStyle name="Normal 2 2 4 3 5 2 2 2" xfId="29826" xr:uid="{111E7C30-1DB0-4551-AC7A-652272AA6327}"/>
    <cellStyle name="Normal 2 2 4 3 5 2 2 3" xfId="21012" xr:uid="{9829748B-EA82-4188-AAEB-29B4277225CC}"/>
    <cellStyle name="Normal 2 2 4 3 5 2 3" xfId="10293" xr:uid="{9D5BEF27-2192-4A43-8E08-633C9DB54C63}"/>
    <cellStyle name="Normal 2 2 4 3 5 2 3 2" xfId="23841" xr:uid="{DA181C35-2553-4C2D-BF27-38D5AA366485}"/>
    <cellStyle name="Normal 2 2 4 3 5 2 4" xfId="25692" xr:uid="{70290582-C22D-4308-9AD3-6D1685A9C5BA}"/>
    <cellStyle name="Normal 2 2 4 3 5 2 5" xfId="18219" xr:uid="{7AB1DB36-A569-4E1C-BA84-DD93EC2682E4}"/>
    <cellStyle name="Normal 2 2 4 3 5 3" xfId="6573" xr:uid="{6C3AA095-2107-4C20-B9C8-5D94BB03B96A}"/>
    <cellStyle name="Normal 2 2 4 3 5 3 2" xfId="29321" xr:uid="{C05EC044-CEAE-4F2E-B36D-CF40244C8156}"/>
    <cellStyle name="Normal 2 2 4 3 5 3 3" xfId="17245" xr:uid="{F63C9051-8F73-45E1-9FF0-6F03BE9639AE}"/>
    <cellStyle name="Normal 2 2 4 3 5 4" xfId="9369" xr:uid="{8023CD19-B9AA-4B81-9C71-3DF1E42825E6}"/>
    <cellStyle name="Normal 2 2 4 3 5 4 2" xfId="20030" xr:uid="{12403EE5-97CF-4F34-AD2E-D51628CEA0AE}"/>
    <cellStyle name="Normal 2 2 4 3 5 5" xfId="13039" xr:uid="{C141ADA3-FDFC-4F1B-81DA-FE4EA07A6C13}"/>
    <cellStyle name="Normal 2 2 4 3 5 5 2" xfId="22859" xr:uid="{1FCFE7D3-1612-408C-BDE9-8C29B79AB450}"/>
    <cellStyle name="Normal 2 2 4 3 5 6" xfId="24580" xr:uid="{66E2434C-F01A-45D3-8804-9BAF570FB4D9}"/>
    <cellStyle name="Normal 2 2 4 3 5 7" xfId="15241" xr:uid="{65DEDAAF-6FEE-406E-8337-7F8575024205}"/>
    <cellStyle name="Normal 2 2 4 3 6" xfId="2322" xr:uid="{00000000-0005-0000-0000-00003A090000}"/>
    <cellStyle name="Normal 2 2 4 3 6 2" xfId="5839" xr:uid="{E893B618-5014-423B-861E-C6099EE0DFE8}"/>
    <cellStyle name="Normal 2 2 4 3 6 2 2" xfId="7747" xr:uid="{A14E0A55-184B-4BB8-8FC8-A5053990E05A}"/>
    <cellStyle name="Normal 2 2 4 3 6 2 3" xfId="10294" xr:uid="{6578E87A-657F-49B9-B3C8-5A1D65D5FE89}"/>
    <cellStyle name="Normal 2 2 4 3 6 3" xfId="6932" xr:uid="{A4E45BDF-C04E-47CF-8EE3-57A3D21AFCF1}"/>
    <cellStyle name="Normal 2 2 4 3 6 3 2" xfId="19797" xr:uid="{59551423-EAFB-4A36-80B4-49FF5307B904}"/>
    <cellStyle name="Normal 2 2 4 3 6 4" xfId="9728" xr:uid="{0279AB4E-601A-4B97-A440-1985F9C20D5C}"/>
    <cellStyle name="Normal 2 2 4 3 6 4 2" xfId="22626" xr:uid="{E05AC1C3-DACD-4117-81E6-1565CF3FA986}"/>
    <cellStyle name="Normal 2 2 4 3 6 5" xfId="25221" xr:uid="{769066EC-89AB-4CDC-A705-04453B8A55BE}"/>
    <cellStyle name="Normal 2 2 4 3 6 6" xfId="14951" xr:uid="{2CC63930-FEB3-425F-B660-B6760E8334F5}"/>
    <cellStyle name="Normal 2 2 4 3 7" xfId="2323" xr:uid="{00000000-0005-0000-0000-00003B090000}"/>
    <cellStyle name="Normal 2 2 4 3 7 2" xfId="7748" xr:uid="{E75E5101-008B-4C6D-84C7-E9617F062936}"/>
    <cellStyle name="Normal 2 2 4 3 7 2 2" xfId="27598" xr:uid="{CC26C0ED-F179-4848-B223-4EC21545EC8C}"/>
    <cellStyle name="Normal 2 2 4 3 7 2 3" xfId="16642" xr:uid="{FFFBF7C6-9FBA-4BCC-A3CC-37104ACF90B7}"/>
    <cellStyle name="Normal 2 2 4 3 7 3" xfId="10295" xr:uid="{2DC89EDE-F7BF-47A4-BB19-AF73269784AE}"/>
    <cellStyle name="Normal 2 2 4 3 7 3 2" xfId="19379" xr:uid="{A4A69FAD-58A1-4E3E-A76C-25FA970E3A6E}"/>
    <cellStyle name="Normal 2 2 4 3 7 4" xfId="12491" xr:uid="{18F57F40-AE88-4508-A5CE-DB3703A31826}"/>
    <cellStyle name="Normal 2 2 4 3 7 4 2" xfId="22208" xr:uid="{F33842B7-5F08-49BF-984A-2DE3CAFC3B3F}"/>
    <cellStyle name="Normal 2 2 4 3 7 5" xfId="25823" xr:uid="{7EBAC81B-818D-49BE-ACCF-B78C1B6AF988}"/>
    <cellStyle name="Normal 2 2 4 3 7 6" xfId="14426" xr:uid="{255074F4-676E-4F24-9CB0-51912AEE1975}"/>
    <cellStyle name="Normal 2 2 4 3 8" xfId="2324" xr:uid="{00000000-0005-0000-0000-00003C090000}"/>
    <cellStyle name="Normal 2 2 4 3 8 2" xfId="7749" xr:uid="{C1723A92-37F6-432A-B3D2-DB51190203EC}"/>
    <cellStyle name="Normal 2 2 4 3 8 2 2" xfId="19159" xr:uid="{8417A2FD-0840-4DD7-BD4A-F09F2287B263}"/>
    <cellStyle name="Normal 2 2 4 3 8 3" xfId="10296" xr:uid="{B5FDA5A4-3E96-4D7A-939B-DAD74B5F8AC9}"/>
    <cellStyle name="Normal 2 2 4 3 8 3 2" xfId="21964" xr:uid="{1CE0829A-F5F2-4F55-9010-8808431FA924}"/>
    <cellStyle name="Normal 2 2 4 3 8 4" xfId="24079" xr:uid="{746844E5-D5B0-4146-B997-CB86A83F4C7D}"/>
    <cellStyle name="Normal 2 2 4 3 8 5" xfId="16408" xr:uid="{EE60BC9F-5D02-4E2B-AF8D-61ADC3F51679}"/>
    <cellStyle name="Normal 2 2 4 3 9" xfId="4519" xr:uid="{03EB6F84-A041-4004-90D3-22B1CC360AF3}"/>
    <cellStyle name="Normal 2 2 4 3 9 2" xfId="9880" xr:uid="{2C170F46-8586-4372-8806-E35E1ED94F9B}"/>
    <cellStyle name="Normal 2 2 4 3 9 2 2" xfId="20542" xr:uid="{470A611F-92ED-4E9B-9688-2B367F28D6CD}"/>
    <cellStyle name="Normal 2 2 4 3 9 3" xfId="13504" xr:uid="{041AE64B-C7AB-47E4-8C4F-F8663BCDF3C2}"/>
    <cellStyle name="Normal 2 2 4 3 9 3 2" xfId="23371" xr:uid="{62AD60AA-E799-4678-B4A3-27A6E7EACF44}"/>
    <cellStyle name="Normal 2 2 4 3 9 4" xfId="17749" xr:uid="{8F2B7675-68F6-4DCD-BD53-DB332CFF7E5D}"/>
    <cellStyle name="Normal 2 2 4 4" xfId="485" xr:uid="{00000000-0005-0000-0000-0000E5010000}"/>
    <cellStyle name="Normal 2 2 4 4 10" xfId="8907" xr:uid="{A22A2309-357D-45BA-8397-CE1316B0D735}"/>
    <cellStyle name="Normal 2 2 4 4 10 2" xfId="18654" xr:uid="{DEE32B40-869A-4850-BAC2-BC9152619623}"/>
    <cellStyle name="Normal 2 2 4 4 11" xfId="12005" xr:uid="{1BF91A09-2860-4084-9C84-386BF7BB7972}"/>
    <cellStyle name="Normal 2 2 4 4 11 2" xfId="21450" xr:uid="{828BD25F-CCEB-444C-A958-6E3A14F034EF}"/>
    <cellStyle name="Normal 2 2 4 4 12" xfId="25751" xr:uid="{E6872A55-8039-47CD-BB02-B8B8D715C89E}"/>
    <cellStyle name="Normal 2 2 4 4 13" xfId="14008" xr:uid="{1FB74E61-EE65-40FA-8819-C973ED83E4CC}"/>
    <cellStyle name="Normal 2 2 4 4 2" xfId="486" xr:uid="{00000000-0005-0000-0000-0000E6010000}"/>
    <cellStyle name="Normal 2 2 4 4 2 10" xfId="12006" xr:uid="{3C9EFC3E-5253-4293-9D3A-6AE79AC8994A}"/>
    <cellStyle name="Normal 2 2 4 4 2 10 2" xfId="21451" xr:uid="{013687E5-5000-40EC-85F1-8C196AC5F171}"/>
    <cellStyle name="Normal 2 2 4 4 2 11" xfId="24331" xr:uid="{278CF2FE-9AD8-4C0C-8B91-7FFABBFFAE5C}"/>
    <cellStyle name="Normal 2 2 4 4 2 12" xfId="14126" xr:uid="{5AD3D876-87BC-445E-8577-37DFAE4E3355}"/>
    <cellStyle name="Normal 2 2 4 4 2 2" xfId="2325" xr:uid="{00000000-0005-0000-0000-00003D090000}"/>
    <cellStyle name="Normal 2 2 4 4 2 2 2" xfId="2326" xr:uid="{00000000-0005-0000-0000-00003E090000}"/>
    <cellStyle name="Normal 2 2 4 4 2 2 2 2" xfId="7750" xr:uid="{05B7305B-B584-45B4-A0DA-DC3CECED82DA}"/>
    <cellStyle name="Normal 2 2 4 4 2 2 2 2 2" xfId="27548" xr:uid="{5BCDD9E6-9659-412D-B819-BDC1A2627253}"/>
    <cellStyle name="Normal 2 2 4 4 2 2 2 2 3" xfId="27725" xr:uid="{CC43AA13-C9D9-4BAB-8FEE-52BA1467E085}"/>
    <cellStyle name="Normal 2 2 4 4 2 2 2 2 4" xfId="17247" xr:uid="{265C0AAE-5981-4DD4-A8DD-584C6B51A0DB}"/>
    <cellStyle name="Normal 2 2 4 4 2 2 2 3" xfId="10298" xr:uid="{88FF07D2-4312-417B-B2F8-6FD6524774B7}"/>
    <cellStyle name="Normal 2 2 4 4 2 2 2 3 2" xfId="29479" xr:uid="{A4DE6549-E706-424C-AA77-98135D86E382}"/>
    <cellStyle name="Normal 2 2 4 4 2 2 2 3 3" xfId="20032" xr:uid="{4D98B7C2-E242-4DD3-8A2D-13A346CD7C9E}"/>
    <cellStyle name="Normal 2 2 4 4 2 2 2 4" xfId="13041" xr:uid="{D5C328C3-B0EC-484E-90C5-733E7AAE6AEF}"/>
    <cellStyle name="Normal 2 2 4 4 2 2 2 4 2" xfId="22861" xr:uid="{897498AD-7B34-4BBB-9CA0-CCF0DF7CD4A6}"/>
    <cellStyle name="Normal 2 2 4 4 2 2 2 5" xfId="25424" xr:uid="{E017D069-0C7E-4CD4-8117-51336E2BF483}"/>
    <cellStyle name="Normal 2 2 4 4 2 2 2 6" xfId="15243" xr:uid="{8E9B1CFF-CBF6-47EF-9668-CBDEEAF3F438}"/>
    <cellStyle name="Normal 2 2 4 4 2 2 3" xfId="4880" xr:uid="{C8374643-0E1D-40FC-BB75-0A1843882E99}"/>
    <cellStyle name="Normal 2 2 4 4 2 2 3 2" xfId="10297" xr:uid="{DA511B76-0F5F-4E9A-BF2A-FA70A8D538A9}"/>
    <cellStyle name="Normal 2 2 4 4 2 2 3 2 2" xfId="29713" xr:uid="{62990585-694C-4DD1-9B3D-347AAF6AC3D0}"/>
    <cellStyle name="Normal 2 2 4 4 2 2 3 2 3" xfId="20847" xr:uid="{E7F683CA-E597-4D69-BCB2-698B9EADB25F}"/>
    <cellStyle name="Normal 2 2 4 4 2 2 3 3" xfId="13739" xr:uid="{6F9944AE-94D6-43AC-A01A-A89252BA4C71}"/>
    <cellStyle name="Normal 2 2 4 4 2 2 3 3 2" xfId="23676" xr:uid="{4DDAD671-935B-4A9D-BE31-4E30EDBF437E}"/>
    <cellStyle name="Normal 2 2 4 4 2 2 3 4" xfId="24862" xr:uid="{D6BEEA12-DB32-476A-85C4-8DB39114426A}"/>
    <cellStyle name="Normal 2 2 4 4 2 2 3 5" xfId="18054" xr:uid="{0FA45510-6DF1-4E9C-A505-C930A1DD8559}"/>
    <cellStyle name="Normal 2 2 4 4 2 2 4" xfId="6066" xr:uid="{A07E5FA4-9B71-4A71-AC82-B298C796EB0D}"/>
    <cellStyle name="Normal 2 2 4 4 2 2 4 2" xfId="29009" xr:uid="{AC7D48FA-4D24-4D78-BB41-46CCF2F6B1DB}"/>
    <cellStyle name="Normal 2 2 4 4 2 2 4 3" xfId="15897" xr:uid="{13A42B19-1ED5-40C0-843D-497C9AB10D3B}"/>
    <cellStyle name="Normal 2 2 4 4 2 2 5" xfId="8843" xr:uid="{FC5274A4-91D8-4895-AD8A-EF042F144BF3}"/>
    <cellStyle name="Normal 2 2 4 4 2 2 5 2" xfId="18656" xr:uid="{58929CE7-1002-456E-8533-C06B3A058CCC}"/>
    <cellStyle name="Normal 2 2 4 4 2 2 6" xfId="12007" xr:uid="{4EC7519F-2B2C-4BE0-9882-A3EDD5CC0D71}"/>
    <cellStyle name="Normal 2 2 4 4 2 2 6 2" xfId="21452" xr:uid="{99DE1EA8-99F3-4FFB-BF53-4010D0E00391}"/>
    <cellStyle name="Normal 2 2 4 4 2 2 7" xfId="25792" xr:uid="{380775A3-9004-4CF8-B680-A1EAE232E416}"/>
    <cellStyle name="Normal 2 2 4 4 2 2 8" xfId="14720" xr:uid="{C09260D6-32A7-46AE-A81F-9D8F2ADDCAE9}"/>
    <cellStyle name="Normal 2 2 4 4 2 3" xfId="2327" xr:uid="{00000000-0005-0000-0000-00003F090000}"/>
    <cellStyle name="Normal 2 2 4 4 2 3 2" xfId="5046" xr:uid="{5EFDDD6D-252F-4C51-92E3-FF90DF87B151}"/>
    <cellStyle name="Normal 2 2 4 4 2 3 2 2" xfId="7751" xr:uid="{11DB3BD3-FFEB-4759-A66B-B7DC9A5E8D48}"/>
    <cellStyle name="Normal 2 2 4 4 2 3 2 2 2" xfId="29827" xr:uid="{C2951CBD-6DBB-4697-BFB4-315D72276FC5}"/>
    <cellStyle name="Normal 2 2 4 4 2 3 2 2 3" xfId="21013" xr:uid="{7C373F8F-2573-4274-B179-E550634E54E2}"/>
    <cellStyle name="Normal 2 2 4 4 2 3 2 3" xfId="10299" xr:uid="{95C0C18A-0512-4E87-9B13-40CF4DB2F517}"/>
    <cellStyle name="Normal 2 2 4 4 2 3 2 3 2" xfId="23842" xr:uid="{FE274CDF-67FA-4EF4-8EDA-6B5A67D96924}"/>
    <cellStyle name="Normal 2 2 4 4 2 3 2 4" xfId="26751" xr:uid="{034EB278-89A8-47A1-8611-C8072D2875AA}"/>
    <cellStyle name="Normal 2 2 4 4 2 3 2 5" xfId="18220" xr:uid="{AFB319F2-DFB5-4F6F-9FAD-46BD8481535A}"/>
    <cellStyle name="Normal 2 2 4 4 2 3 3" xfId="6576" xr:uid="{577C68FA-96A0-4633-ACA4-1CFA194BC890}"/>
    <cellStyle name="Normal 2 2 4 4 2 3 3 2" xfId="29182" xr:uid="{E708B13E-7E53-48A8-8BD9-D882CB44BE39}"/>
    <cellStyle name="Normal 2 2 4 4 2 3 3 3" xfId="17248" xr:uid="{4B4B1F77-C2E4-462E-9EB9-22203937106C}"/>
    <cellStyle name="Normal 2 2 4 4 2 3 4" xfId="9372" xr:uid="{C83BF82A-5F62-4BB6-BAEC-1E5EAEF7F66E}"/>
    <cellStyle name="Normal 2 2 4 4 2 3 4 2" xfId="20033" xr:uid="{5AD098C3-5756-4EF2-8666-ABAD14AC78AA}"/>
    <cellStyle name="Normal 2 2 4 4 2 3 5" xfId="13042" xr:uid="{DE1B0C34-4719-4FCF-9677-0D969516786C}"/>
    <cellStyle name="Normal 2 2 4 4 2 3 5 2" xfId="22862" xr:uid="{5EFF8403-C3E9-411C-A607-6E3E5917EAEE}"/>
    <cellStyle name="Normal 2 2 4 4 2 3 6" xfId="24654" xr:uid="{2748B093-CA5A-4AD3-876E-EC65B5186829}"/>
    <cellStyle name="Normal 2 2 4 4 2 3 7" xfId="15244" xr:uid="{C7334024-3258-4935-919A-F472474B7A77}"/>
    <cellStyle name="Normal 2 2 4 4 2 4" xfId="2328" xr:uid="{00000000-0005-0000-0000-000040090000}"/>
    <cellStyle name="Normal 2 2 4 4 2 4 2" xfId="7752" xr:uid="{A01276D6-69D1-420C-9FE9-5F29035DB685}"/>
    <cellStyle name="Normal 2 2 4 4 2 4 2 2" xfId="26988" xr:uid="{5FDA508D-DF5E-4EA0-9F66-577CF34481A7}"/>
    <cellStyle name="Normal 2 2 4 4 2 4 2 3" xfId="17246" xr:uid="{B5577AFE-8553-4A7F-A77F-7A0659DED8F6}"/>
    <cellStyle name="Normal 2 2 4 4 2 4 3" xfId="10300" xr:uid="{8C8D7880-4920-4F89-A365-2B80E57945F7}"/>
    <cellStyle name="Normal 2 2 4 4 2 4 3 2" xfId="20031" xr:uid="{60A1E6C1-F35C-45CA-B92A-E3B505944625}"/>
    <cellStyle name="Normal 2 2 4 4 2 4 4" xfId="13040" xr:uid="{158FFF14-53ED-4864-BEEA-A6BCA6544FBB}"/>
    <cellStyle name="Normal 2 2 4 4 2 4 4 2" xfId="22860" xr:uid="{2BF1DCF0-AFF2-43F6-B072-3D8A48F18706}"/>
    <cellStyle name="Normal 2 2 4 4 2 4 5" xfId="26409" xr:uid="{64D49DB8-A69B-4B1E-9B5F-4777853DBBDF}"/>
    <cellStyle name="Normal 2 2 4 4 2 4 6" xfId="15242" xr:uid="{2E864E9C-A3C4-4915-B0D7-9179D5AF986A}"/>
    <cellStyle name="Normal 2 2 4 4 2 5" xfId="2329" xr:uid="{00000000-0005-0000-0000-000041090000}"/>
    <cellStyle name="Normal 2 2 4 4 2 5 2" xfId="7753" xr:uid="{7BA2C310-13BD-41A1-B6DF-DBD212B5635A}"/>
    <cellStyle name="Normal 2 2 4 4 2 5 2 2" xfId="29085" xr:uid="{42B1508E-D382-4593-9596-64576B934972}"/>
    <cellStyle name="Normal 2 2 4 4 2 5 2 3" xfId="16785" xr:uid="{75C40651-4456-4020-ACD7-2C22805C6350}"/>
    <cellStyle name="Normal 2 2 4 4 2 5 3" xfId="10301" xr:uid="{4A410B84-DA75-4A3F-8787-D1953A673CDB}"/>
    <cellStyle name="Normal 2 2 4 4 2 5 3 2" xfId="19522" xr:uid="{C7684470-518B-4119-8E53-7C99C3363D56}"/>
    <cellStyle name="Normal 2 2 4 4 2 5 4" xfId="12634" xr:uid="{32727AB8-93FD-4F5A-B371-0DF65F12196C}"/>
    <cellStyle name="Normal 2 2 4 4 2 5 4 2" xfId="22351" xr:uid="{ECD522F4-C9A2-4E33-8C54-E7D6B15ADD1C}"/>
    <cellStyle name="Normal 2 2 4 4 2 5 5" xfId="24285" xr:uid="{FABC613B-2DD5-4F13-856E-4D19E62C450A}"/>
    <cellStyle name="Normal 2 2 4 4 2 5 6" xfId="14569" xr:uid="{6F8499D8-825E-46E0-A6AE-BE9AB179219A}"/>
    <cellStyle name="Normal 2 2 4 4 2 6" xfId="2330" xr:uid="{00000000-0005-0000-0000-000042090000}"/>
    <cellStyle name="Normal 2 2 4 4 2 6 2" xfId="10302" xr:uid="{4A6C87AF-BD78-4ED3-A1B9-8C6F2977A148}"/>
    <cellStyle name="Normal 2 2 4 4 2 6 2 2" xfId="19250" xr:uid="{3B24832C-1BD3-422D-928E-1B8AC65ECA69}"/>
    <cellStyle name="Normal 2 2 4 4 2 6 3" xfId="12404" xr:uid="{4842B7E5-AB4A-4C42-B1BD-62C6BAD15C9B}"/>
    <cellStyle name="Normal 2 2 4 4 2 6 3 2" xfId="22060" xr:uid="{AED0E7FA-BF14-48CC-83E3-C9D46F0C7976}"/>
    <cellStyle name="Normal 2 2 4 4 2 6 4" xfId="24589" xr:uid="{9860A6E6-742F-461D-82FA-2192DFAE86C3}"/>
    <cellStyle name="Normal 2 2 4 4 2 6 5" xfId="16504" xr:uid="{6E929B7D-E14F-47DC-B6E9-23509B32D27D}"/>
    <cellStyle name="Normal 2 2 4 4 2 7" xfId="4433" xr:uid="{9C3141DD-875C-4272-83D1-8444D01C3EFD}"/>
    <cellStyle name="Normal 2 2 4 4 2 7 2" xfId="9883" xr:uid="{5AB77F8F-F60A-4CB7-930D-69448739ED52}"/>
    <cellStyle name="Normal 2 2 4 4 2 7 2 2" xfId="20456" xr:uid="{F328BE95-E4F7-432E-BA84-F7F8B7C41C58}"/>
    <cellStyle name="Normal 2 2 4 4 2 7 3" xfId="13433" xr:uid="{CDE6E7FD-A054-428F-9D9B-38473ACF5711}"/>
    <cellStyle name="Normal 2 2 4 4 2 7 3 2" xfId="23285" xr:uid="{2D15E8D3-4DB1-4D1A-903E-04A75EB748AC}"/>
    <cellStyle name="Normal 2 2 4 4 2 7 4" xfId="17663" xr:uid="{E841C835-4F1B-497A-BCEE-74BFC2BE5FEA}"/>
    <cellStyle name="Normal 2 2 4 4 2 8" xfId="6131" xr:uid="{45870187-5818-4AA3-A8D4-177E37384D83}"/>
    <cellStyle name="Normal 2 2 4 4 2 8 2" xfId="15896" xr:uid="{3AD14F40-8E4E-4227-8CA5-7937D4CB1AB4}"/>
    <cellStyle name="Normal 2 2 4 4 2 9" xfId="8908" xr:uid="{D82CCB98-7AD7-49BB-B0A9-9B83874D13D2}"/>
    <cellStyle name="Normal 2 2 4 4 2 9 2" xfId="18655" xr:uid="{B08CFDCA-4E53-4D7B-BB7C-01B380A30D99}"/>
    <cellStyle name="Normal 2 2 4 4 3" xfId="2331" xr:uid="{00000000-0005-0000-0000-000043090000}"/>
    <cellStyle name="Normal 2 2 4 4 3 2" xfId="2332" xr:uid="{00000000-0005-0000-0000-000044090000}"/>
    <cellStyle name="Normal 2 2 4 4 3 2 2" xfId="7754" xr:uid="{D4D34B51-6835-4A06-B014-266329A04BA3}"/>
    <cellStyle name="Normal 2 2 4 4 3 2 2 2" xfId="24128" xr:uid="{29530021-C865-4B0A-BF03-D37EF569D851}"/>
    <cellStyle name="Normal 2 2 4 4 3 2 2 3" xfId="29165" xr:uid="{FC0BD52A-8F2A-46F1-9EE6-7185FF5A28A4}"/>
    <cellStyle name="Normal 2 2 4 4 3 2 2 4" xfId="17249" xr:uid="{124D5A23-5401-4CD3-B720-B8BFD98A92EF}"/>
    <cellStyle name="Normal 2 2 4 4 3 2 3" xfId="10304" xr:uid="{AE597520-C32A-4884-9590-F0A45FA0BD91}"/>
    <cellStyle name="Normal 2 2 4 4 3 2 3 2" xfId="29480" xr:uid="{CC60DECE-293D-4490-9F86-77CD0F7CA547}"/>
    <cellStyle name="Normal 2 2 4 4 3 2 3 3" xfId="20034" xr:uid="{49385AFA-116D-4A0E-A917-2B62AD8977C1}"/>
    <cellStyle name="Normal 2 2 4 4 3 2 4" xfId="13043" xr:uid="{84352961-4936-4FD9-8448-D8855FB5868D}"/>
    <cellStyle name="Normal 2 2 4 4 3 2 4 2" xfId="22863" xr:uid="{22BC993B-EB6C-4185-B521-00BC7B7A51E9}"/>
    <cellStyle name="Normal 2 2 4 4 3 2 5" xfId="26474" xr:uid="{3DFEB61D-F40A-4B01-B25B-6627A7B98DAA}"/>
    <cellStyle name="Normal 2 2 4 4 3 2 6" xfId="15245" xr:uid="{AC06489D-8572-452D-9C2B-AFF181D8B1B0}"/>
    <cellStyle name="Normal 2 2 4 4 3 3" xfId="2333" xr:uid="{00000000-0005-0000-0000-000045090000}"/>
    <cellStyle name="Normal 2 2 4 4 3 3 2" xfId="10305" xr:uid="{C4895E2D-2878-4BAD-ABF2-C4A47DBA813E}"/>
    <cellStyle name="Normal 2 2 4 4 3 3 2 2" xfId="27350" xr:uid="{697C142B-15CF-43EE-81D7-89CAF3627D95}"/>
    <cellStyle name="Normal 2 2 4 4 3 3 2 3" xfId="16887" xr:uid="{8D33421E-05FA-456D-A677-1198D0FDBDB5}"/>
    <cellStyle name="Normal 2 2 4 4 3 3 3" xfId="11573" xr:uid="{8B15EAFC-B441-4EBD-814B-3467D459323E}"/>
    <cellStyle name="Normal 2 2 4 4 3 3 3 2" xfId="19630" xr:uid="{7C218DA8-27EA-47B9-9863-0FBBA0399EEB}"/>
    <cellStyle name="Normal 2 2 4 4 3 3 4" xfId="12736" xr:uid="{532F0441-5D0A-49B8-AFB0-8BFDD347304D}"/>
    <cellStyle name="Normal 2 2 4 4 3 3 4 2" xfId="22459" xr:uid="{DBB24C39-378F-417B-8924-3E6CF199BA29}"/>
    <cellStyle name="Normal 2 2 4 4 3 3 5" xfId="24104" xr:uid="{3BDB5C5A-1222-4B70-AAA5-7EB52A88242C}"/>
    <cellStyle name="Normal 2 2 4 4 3 3 6" xfId="14719" xr:uid="{715F1AF6-7F39-40F6-8D8E-9788965CFCFB}"/>
    <cellStyle name="Normal 2 2 4 4 3 4" xfId="4745" xr:uid="{DD83F919-AF8C-45D0-AC1C-7BBFC86C954C}"/>
    <cellStyle name="Normal 2 2 4 4 3 4 2" xfId="10303" xr:uid="{34D9EAD0-100A-4504-99D9-A19EF5BC1F15}"/>
    <cellStyle name="Normal 2 2 4 4 3 4 2 2" xfId="29632" xr:uid="{796B4740-C5A3-4799-9334-CDD8EB661C41}"/>
    <cellStyle name="Normal 2 2 4 4 3 4 2 3" xfId="20712" xr:uid="{81B16EDA-5D31-4C59-8C7B-DF7A8CDA2EF1}"/>
    <cellStyle name="Normal 2 2 4 4 3 4 3" xfId="13632" xr:uid="{244E9BDB-DE9E-42EA-AD04-EB5070730A73}"/>
    <cellStyle name="Normal 2 2 4 4 3 4 3 2" xfId="23541" xr:uid="{ED098BAB-6B65-4820-AA12-110B912736FE}"/>
    <cellStyle name="Normal 2 2 4 4 3 4 4" xfId="26382" xr:uid="{2B500DE0-2DBB-4E5B-BFFD-B9F7DDEBA72B}"/>
    <cellStyle name="Normal 2 2 4 4 3 4 5" xfId="17919" xr:uid="{CD037AFE-1038-442B-8CDB-974B8D44ADE1}"/>
    <cellStyle name="Normal 2 2 4 4 3 5" xfId="6065" xr:uid="{A51BC98B-1B99-4B19-AC42-4849E322FCA7}"/>
    <cellStyle name="Normal 2 2 4 4 3 5 2" xfId="27547" xr:uid="{8F57A9A1-801E-4AB8-9EA7-5E377D23B9AD}"/>
    <cellStyle name="Normal 2 2 4 4 3 5 3" xfId="15898" xr:uid="{14E64179-765A-41E3-964A-E88C8811DCC8}"/>
    <cellStyle name="Normal 2 2 4 4 3 6" xfId="8842" xr:uid="{274805CF-D0FE-4B3A-B5DB-B85F7AD1BBEE}"/>
    <cellStyle name="Normal 2 2 4 4 3 6 2" xfId="18657" xr:uid="{9DB3D6A9-A281-4E8F-9C83-A53897B9BC6C}"/>
    <cellStyle name="Normal 2 2 4 4 3 7" xfId="12008" xr:uid="{53EECF89-FA82-4353-9E50-D0AFDE032FFE}"/>
    <cellStyle name="Normal 2 2 4 4 3 7 2" xfId="21453" xr:uid="{34AADF5A-AD5F-454B-950A-2C71460D970A}"/>
    <cellStyle name="Normal 2 2 4 4 3 8" xfId="25445" xr:uid="{15FA6E91-0D98-4E8C-A7B8-241303092CBE}"/>
    <cellStyle name="Normal 2 2 4 4 3 9" xfId="14284" xr:uid="{6337CE18-8F97-4FD0-B6FB-1871692799A8}"/>
    <cellStyle name="Normal 2 2 4 4 4" xfId="2334" xr:uid="{00000000-0005-0000-0000-000046090000}"/>
    <cellStyle name="Normal 2 2 4 4 4 2" xfId="5047" xr:uid="{BB2EAF2A-327E-4692-8E12-F5A1CD519545}"/>
    <cellStyle name="Normal 2 2 4 4 4 2 2" xfId="7755" xr:uid="{67F0158C-2463-4C5E-8FA4-69D42345A3DE}"/>
    <cellStyle name="Normal 2 2 4 4 4 2 2 2" xfId="29828" xr:uid="{0CEE5EAC-DE58-46B6-A6CF-1CF3347CAB7F}"/>
    <cellStyle name="Normal 2 2 4 4 4 2 2 3" xfId="21014" xr:uid="{C79CFD66-95DC-4CD9-9A30-447146BF6640}"/>
    <cellStyle name="Normal 2 2 4 4 4 2 3" xfId="10306" xr:uid="{9176687A-116A-4B05-9972-8B76CFA0CFB0}"/>
    <cellStyle name="Normal 2 2 4 4 4 2 3 2" xfId="23843" xr:uid="{39199D83-E765-42E8-BC37-60A806E72E65}"/>
    <cellStyle name="Normal 2 2 4 4 4 2 4" xfId="24854" xr:uid="{314D20DB-6A4F-43B8-BAFA-621C71C81ED2}"/>
    <cellStyle name="Normal 2 2 4 4 4 2 5" xfId="18221" xr:uid="{A487D2D4-F1B6-46D7-9BEE-23DF385A44A9}"/>
    <cellStyle name="Normal 2 2 4 4 4 3" xfId="6575" xr:uid="{B915647F-1843-4615-8E64-F33834F0B8C1}"/>
    <cellStyle name="Normal 2 2 4 4 4 3 2" xfId="28161" xr:uid="{BFA9F960-2527-4E05-B20E-06C927DCAB24}"/>
    <cellStyle name="Normal 2 2 4 4 4 3 3" xfId="15899" xr:uid="{B2AD3635-C3D6-4976-9950-07C00EFE485C}"/>
    <cellStyle name="Normal 2 2 4 4 4 4" xfId="9371" xr:uid="{EEEAAC5B-4919-4362-9814-8FC55C749F60}"/>
    <cellStyle name="Normal 2 2 4 4 4 4 2" xfId="18658" xr:uid="{9A962469-ED38-4F67-AC26-90C731989251}"/>
    <cellStyle name="Normal 2 2 4 4 4 5" xfId="12009" xr:uid="{F12B57BC-4EDE-4C51-95F3-C549E760FCE6}"/>
    <cellStyle name="Normal 2 2 4 4 4 5 2" xfId="21454" xr:uid="{7AB444A5-148F-41FA-AEFB-DA3F0365B871}"/>
    <cellStyle name="Normal 2 2 4 4 4 6" xfId="25050" xr:uid="{C6103924-DBC3-442D-BB74-8D63992DBF31}"/>
    <cellStyle name="Normal 2 2 4 4 4 7" xfId="15246" xr:uid="{57915F3D-4ABA-49CF-ADD8-6D85F4F2FC99}"/>
    <cellStyle name="Normal 2 2 4 4 5" xfId="2335" xr:uid="{00000000-0005-0000-0000-000047090000}"/>
    <cellStyle name="Normal 2 2 4 4 5 2" xfId="5823" xr:uid="{0E142404-F4A9-474A-83F9-9EFE6ADD9441}"/>
    <cellStyle name="Normal 2 2 4 4 5 2 2" xfId="7756" xr:uid="{6E3A884B-AB30-4249-83A8-5E75A86C6A3A}"/>
    <cellStyle name="Normal 2 2 4 4 5 2 3" xfId="10307" xr:uid="{E8B417A6-5C6C-4680-8550-730D3B2B88B2}"/>
    <cellStyle name="Normal 2 2 4 4 5 2 4" xfId="17039" xr:uid="{0682EEB9-71F2-41F1-95E4-E8A16E04E8EC}"/>
    <cellStyle name="Normal 2 2 4 4 5 3" xfId="6912" xr:uid="{7821650F-91E3-4342-9190-101710C13D57}"/>
    <cellStyle name="Normal 2 2 4 4 5 3 2" xfId="29221" xr:uid="{BC8A721C-3D5D-4412-ABBD-1FA63374DBAF}"/>
    <cellStyle name="Normal 2 2 4 4 5 3 3" xfId="19798" xr:uid="{B0D7F104-3C3F-42F6-A61C-A948930B0AEB}"/>
    <cellStyle name="Normal 2 2 4 4 5 4" xfId="9708" xr:uid="{66FBAAF4-0780-4E38-BDF0-C31B8A3AD4A1}"/>
    <cellStyle name="Normal 2 2 4 4 5 4 2" xfId="22627" xr:uid="{9798CF9A-3BCF-44E9-82EB-42A04816FC66}"/>
    <cellStyle name="Normal 2 2 4 4 5 5" xfId="24537" xr:uid="{1FC660A9-2F94-4AA3-8CCC-005BDE876DDD}"/>
    <cellStyle name="Normal 2 2 4 4 5 6" xfId="14952" xr:uid="{6902FD7D-D406-42A7-850B-12C77C11EBD4}"/>
    <cellStyle name="Normal 2 2 4 4 6" xfId="2336" xr:uid="{00000000-0005-0000-0000-000048090000}"/>
    <cellStyle name="Normal 2 2 4 4 6 2" xfId="7757" xr:uid="{A6C96A9E-7518-4F9C-A114-E9ACD2CC275C}"/>
    <cellStyle name="Normal 2 2 4 4 6 2 2" xfId="27968" xr:uid="{CE492345-F001-454A-93D6-554F7D112993}"/>
    <cellStyle name="Normal 2 2 4 4 6 2 3" xfId="16622" xr:uid="{195E31D1-3983-446C-8473-ABDBC5592D67}"/>
    <cellStyle name="Normal 2 2 4 4 6 3" xfId="10308" xr:uid="{1D533C5B-3B90-4E00-AEA2-220CC1ADD5E5}"/>
    <cellStyle name="Normal 2 2 4 4 6 3 2" xfId="19359" xr:uid="{1BA36C07-56EE-452D-BE43-B371331C410F}"/>
    <cellStyle name="Normal 2 2 4 4 6 4" xfId="12471" xr:uid="{72DC96BA-D5D7-44D7-BAE4-8FA3D4120BC4}"/>
    <cellStyle name="Normal 2 2 4 4 6 4 2" xfId="22188" xr:uid="{71B4C2DE-34BD-4066-AFD2-134AD9EA3F96}"/>
    <cellStyle name="Normal 2 2 4 4 6 5" xfId="24989" xr:uid="{90D13967-9080-461B-AC40-88C92A561E87}"/>
    <cellStyle name="Normal 2 2 4 4 6 6" xfId="14406" xr:uid="{08A52168-CA9E-48DC-81B5-0482D99939E0}"/>
    <cellStyle name="Normal 2 2 4 4 7" xfId="2337" xr:uid="{00000000-0005-0000-0000-000049090000}"/>
    <cellStyle name="Normal 2 2 4 4 7 2" xfId="7758" xr:uid="{0F9E377C-09E1-47BE-8725-EC3082C91E3F}"/>
    <cellStyle name="Normal 2 2 4 4 7 2 2" xfId="19139" xr:uid="{EB589688-6A6D-4E41-B2ED-884DC093340B}"/>
    <cellStyle name="Normal 2 2 4 4 7 3" xfId="10309" xr:uid="{DD6A8279-B1EF-4573-9C82-4E8197A0F728}"/>
    <cellStyle name="Normal 2 2 4 4 7 3 2" xfId="21944" xr:uid="{4010747B-9D0A-4BD4-9627-8A6EEA15554D}"/>
    <cellStyle name="Normal 2 2 4 4 7 4" xfId="25505" xr:uid="{CC9C3AD6-15E7-4393-B35A-63E875CDD88A}"/>
    <cellStyle name="Normal 2 2 4 4 7 5" xfId="16388" xr:uid="{47D97C7E-10C2-4A18-B5BD-73576D906870}"/>
    <cellStyle name="Normal 2 2 4 4 8" xfId="4520" xr:uid="{13B91B4C-B327-4BD9-A878-68AEA0E14DDA}"/>
    <cellStyle name="Normal 2 2 4 4 8 2" xfId="9882" xr:uid="{49473B91-38B9-4D03-A783-9378B5CBB8AD}"/>
    <cellStyle name="Normal 2 2 4 4 8 2 2" xfId="20543" xr:uid="{6D93B1E3-889C-4ED1-9916-ABBDB1F5FED6}"/>
    <cellStyle name="Normal 2 2 4 4 8 3" xfId="13505" xr:uid="{E5F51DC4-FFA3-4085-87A5-EB7B280DF47B}"/>
    <cellStyle name="Normal 2 2 4 4 8 3 2" xfId="23372" xr:uid="{161FB5E8-EE3C-45C3-9C0F-A0103BC12CA4}"/>
    <cellStyle name="Normal 2 2 4 4 8 4" xfId="17750" xr:uid="{986D4EF1-C503-447B-8FF0-6BCAFE4ED4AE}"/>
    <cellStyle name="Normal 2 2 4 4 9" xfId="6130" xr:uid="{C002A4F5-9E79-4445-BFA0-7C2C99EE7A99}"/>
    <cellStyle name="Normal 2 2 4 4 9 2" xfId="15895" xr:uid="{59B1E2E6-A8CC-4581-B7AD-7CB29A74EC5E}"/>
    <cellStyle name="Normal 2 2 4 5" xfId="487" xr:uid="{00000000-0005-0000-0000-0000E7010000}"/>
    <cellStyle name="Normal 2 2 4 5 10" xfId="12010" xr:uid="{26AFC3E2-7768-4D6E-8AC7-2C79AA840C36}"/>
    <cellStyle name="Normal 2 2 4 5 10 2" xfId="21455" xr:uid="{844BA1F7-2A57-4686-815F-4614A1751438}"/>
    <cellStyle name="Normal 2 2 4 5 11" xfId="25003" xr:uid="{7829D3A9-1A59-41EA-9AFB-ACE9531A9935}"/>
    <cellStyle name="Normal 2 2 4 5 12" xfId="14127" xr:uid="{5A3C4287-9228-4082-A301-FFBB0DF14672}"/>
    <cellStyle name="Normal 2 2 4 5 2" xfId="488" xr:uid="{00000000-0005-0000-0000-0000E8010000}"/>
    <cellStyle name="Normal 2 2 4 5 2 2" xfId="2338" xr:uid="{00000000-0005-0000-0000-00004A090000}"/>
    <cellStyle name="Normal 2 2 4 5 2 2 2" xfId="5630" xr:uid="{F12319A5-6E88-4877-A99E-5C32275A1179}"/>
    <cellStyle name="Normal 2 2 4 5 2 2 2 2" xfId="7759" xr:uid="{6F4A9DCA-BD3C-46A7-AF99-34F211B78F42}"/>
    <cellStyle name="Normal 2 2 4 5 2 2 2 3" xfId="10310" xr:uid="{65F70C97-8397-48DF-BC29-EAC68EEC9624}"/>
    <cellStyle name="Normal 2 2 4 5 2 2 2 4" xfId="15902" xr:uid="{F3A2305E-BB24-447C-85FA-60673695EF9A}"/>
    <cellStyle name="Normal 2 2 4 5 2 2 3" xfId="6578" xr:uid="{03691230-32C9-495C-8657-F9876DC20508}"/>
    <cellStyle name="Normal 2 2 4 5 2 2 3 2" xfId="28363" xr:uid="{214F9CDE-53A7-40A0-8825-68925CB1C852}"/>
    <cellStyle name="Normal 2 2 4 5 2 2 3 3" xfId="28055" xr:uid="{3C28FF34-4C80-4822-ADB7-87FA39ACE9CC}"/>
    <cellStyle name="Normal 2 2 4 5 2 2 3 4" xfId="18661" xr:uid="{523A5579-8E41-4A93-8CEC-2FF2EC4FBD89}"/>
    <cellStyle name="Normal 2 2 4 5 2 2 4" xfId="9374" xr:uid="{9B74F113-0037-4B53-B090-647434BBB609}"/>
    <cellStyle name="Normal 2 2 4 5 2 2 4 2" xfId="29995" xr:uid="{E7F3EDCD-4AA2-4891-96B6-DCFFF85403F4}"/>
    <cellStyle name="Normal 2 2 4 5 2 2 4 3" xfId="21457" xr:uid="{F05E7709-83CD-4AAB-96C3-3C5BAAE6D6D5}"/>
    <cellStyle name="Normal 2 2 4 5 2 2 5" xfId="25967" xr:uid="{08056333-4DBA-4D76-BCB9-3DD8F6187160}"/>
    <cellStyle name="Normal 2 2 4 5 2 2 6" xfId="15247" xr:uid="{B1C583E3-B705-4307-A8FA-38E17B22C8C5}"/>
    <cellStyle name="Normal 2 2 4 5 2 3" xfId="2339" xr:uid="{00000000-0005-0000-0000-00004B090000}"/>
    <cellStyle name="Normal 2 2 4 5 2 3 2" xfId="7760" xr:uid="{266EE182-0551-4A9C-8E20-8A1F779E4A85}"/>
    <cellStyle name="Normal 2 2 4 5 2 3 2 2" xfId="28626" xr:uid="{B61F0100-0CD5-4E41-A04C-C0675C86946B}"/>
    <cellStyle name="Normal 2 2 4 5 2 3 2 3" xfId="16888" xr:uid="{4CACBB7C-8BF8-4D40-AC12-E98F774A4D43}"/>
    <cellStyle name="Normal 2 2 4 5 2 3 3" xfId="10311" xr:uid="{932CCE14-384C-4530-BE57-FB5B53EECAC2}"/>
    <cellStyle name="Normal 2 2 4 5 2 3 3 2" xfId="19631" xr:uid="{431DB48D-4103-40D3-A680-1EB1D908EB8F}"/>
    <cellStyle name="Normal 2 2 4 5 2 3 4" xfId="12737" xr:uid="{55C03581-A824-43E1-AD57-75DCD27564FB}"/>
    <cellStyle name="Normal 2 2 4 5 2 3 4 2" xfId="22460" xr:uid="{A70873AC-00D0-4D2B-AAEA-274AEC0AC4F1}"/>
    <cellStyle name="Normal 2 2 4 5 2 3 5" xfId="24751" xr:uid="{6B3FF3AD-A4F1-4DB9-BE37-2928EB00FBA2}"/>
    <cellStyle name="Normal 2 2 4 5 2 3 6" xfId="14721" xr:uid="{16851A0D-2EBA-4D84-8B73-F21C34EAF061}"/>
    <cellStyle name="Normal 2 2 4 5 2 4" xfId="4746" xr:uid="{8B76662B-7655-4B86-A266-97903400A11A}"/>
    <cellStyle name="Normal 2 2 4 5 2 4 2" xfId="7066" xr:uid="{43DFE01C-053D-458C-A459-B0436959529C}"/>
    <cellStyle name="Normal 2 2 4 5 2 4 2 2" xfId="29633" xr:uid="{7CC646C1-F791-4CC4-8AFF-C8A97806302F}"/>
    <cellStyle name="Normal 2 2 4 5 2 4 2 3" xfId="20713" xr:uid="{F7815ED7-893E-4F60-B9EB-8729C2C6469B}"/>
    <cellStyle name="Normal 2 2 4 5 2 4 3" xfId="9885" xr:uid="{3FF29C75-5EA4-40A3-AF8C-C93EAD2E3AEE}"/>
    <cellStyle name="Normal 2 2 4 5 2 4 3 2" xfId="23542" xr:uid="{071A4087-069E-436D-B735-F3A3E9AA3F3D}"/>
    <cellStyle name="Normal 2 2 4 5 2 4 4" xfId="24585" xr:uid="{4AE180C9-A268-4147-9CA6-A79A72E563D8}"/>
    <cellStyle name="Normal 2 2 4 5 2 4 5" xfId="17920" xr:uid="{C8ACD5A0-16CE-4164-8DBF-B6B6A0FFF18A}"/>
    <cellStyle name="Normal 2 2 4 5 2 5" xfId="6133" xr:uid="{60635A4F-15B2-4E98-92BE-063FC61D2E77}"/>
    <cellStyle name="Normal 2 2 4 5 2 5 2" xfId="28682" xr:uid="{11F1B512-0EB8-4EE9-9C29-E566CA822153}"/>
    <cellStyle name="Normal 2 2 4 5 2 5 3" xfId="15901" xr:uid="{FF48C915-3FE0-4C7F-BA32-023418346728}"/>
    <cellStyle name="Normal 2 2 4 5 2 6" xfId="8910" xr:uid="{F54C9D12-C78B-407F-A040-190237C2D00D}"/>
    <cellStyle name="Normal 2 2 4 5 2 6 2" xfId="18660" xr:uid="{0168CB17-9831-4C4B-A94F-7FE181FCA80C}"/>
    <cellStyle name="Normal 2 2 4 5 2 7" xfId="12011" xr:uid="{E0B8B2E9-6E76-4776-BE0D-7793212C2EF2}"/>
    <cellStyle name="Normal 2 2 4 5 2 7 2" xfId="21456" xr:uid="{773B9362-5377-4B3C-8181-3B1F1EBF0644}"/>
    <cellStyle name="Normal 2 2 4 5 2 8" xfId="24826" xr:uid="{D78293FF-5D6E-4E02-8943-C41CBAEECD32}"/>
    <cellStyle name="Normal 2 2 4 5 2 9" xfId="14285" xr:uid="{82E8AF11-2814-49E5-B28E-EFBD7AC01A6E}"/>
    <cellStyle name="Normal 2 2 4 5 3" xfId="2340" xr:uid="{00000000-0005-0000-0000-00004C090000}"/>
    <cellStyle name="Normal 2 2 4 5 3 2" xfId="5048" xr:uid="{3076467C-5B29-4183-B667-C40FB0E39256}"/>
    <cellStyle name="Normal 2 2 4 5 3 2 2" xfId="7761" xr:uid="{512114F8-F869-4999-8549-977DDD23A780}"/>
    <cellStyle name="Normal 2 2 4 5 3 2 2 2" xfId="29829" xr:uid="{F97AEE27-332C-470E-B218-E7B0D7FDF98E}"/>
    <cellStyle name="Normal 2 2 4 5 3 2 2 3" xfId="21015" xr:uid="{1DBAEC09-C095-4A35-83BB-14208864CBC2}"/>
    <cellStyle name="Normal 2 2 4 5 3 2 3" xfId="10312" xr:uid="{59522C51-59D5-4A51-A4A9-78E3F5095CCE}"/>
    <cellStyle name="Normal 2 2 4 5 3 2 3 2" xfId="23844" xr:uid="{9AA7E1A9-2AEF-4713-B29F-306DDE55F396}"/>
    <cellStyle name="Normal 2 2 4 5 3 2 4" xfId="26515" xr:uid="{F70BE511-928B-4A17-AFC9-1460520DD3B7}"/>
    <cellStyle name="Normal 2 2 4 5 3 2 5" xfId="18222" xr:uid="{DD50724F-B54B-4AB7-882F-B57DA1541011}"/>
    <cellStyle name="Normal 2 2 4 5 3 3" xfId="6577" xr:uid="{B828BB63-335D-4450-97FB-327D2C168FE6}"/>
    <cellStyle name="Normal 2 2 4 5 3 3 2" xfId="25924" xr:uid="{6C873B65-B0F7-4075-AF21-DF7D50899BB7}"/>
    <cellStyle name="Normal 2 2 4 5 3 3 3" xfId="27729" xr:uid="{3DA4A7DC-00F1-4CF0-8E99-C991863A36B1}"/>
    <cellStyle name="Normal 2 2 4 5 3 3 4" xfId="15903" xr:uid="{5646FA45-B848-45C9-8517-69787EDD55D8}"/>
    <cellStyle name="Normal 2 2 4 5 3 4" xfId="9373" xr:uid="{789FA35C-4DEF-450B-9DB5-68F27036763F}"/>
    <cellStyle name="Normal 2 2 4 5 3 4 2" xfId="26747" xr:uid="{C86DF748-4856-4C80-88AC-9DE8DC1377B2}"/>
    <cellStyle name="Normal 2 2 4 5 3 4 3" xfId="28710" xr:uid="{5F2019E9-4934-4309-976F-758371037F44}"/>
    <cellStyle name="Normal 2 2 4 5 3 4 4" xfId="18662" xr:uid="{8D06340B-6881-4540-869C-F035DA169B3D}"/>
    <cellStyle name="Normal 2 2 4 5 3 5" xfId="12012" xr:uid="{51FBA082-DA7D-4EB9-980C-5F2813BEEB53}"/>
    <cellStyle name="Normal 2 2 4 5 3 5 2" xfId="29996" xr:uid="{B7E63844-7C75-4E5D-9736-E96E4737D2FF}"/>
    <cellStyle name="Normal 2 2 4 5 3 5 3" xfId="21458" xr:uid="{9CFDFAE3-C936-4407-9381-424A35C37C66}"/>
    <cellStyle name="Normal 2 2 4 5 3 6" xfId="24610" xr:uid="{24B0A7E0-AA83-45F0-B90A-906E6F5846B8}"/>
    <cellStyle name="Normal 2 2 4 5 3 7" xfId="15248" xr:uid="{3589CF42-4150-4569-8B1A-1B69C269FA08}"/>
    <cellStyle name="Normal 2 2 4 5 4" xfId="2341" xr:uid="{00000000-0005-0000-0000-00004D090000}"/>
    <cellStyle name="Normal 2 2 4 5 4 2" xfId="5808" xr:uid="{27F54F8E-58BA-4BDE-8C32-EB410B2BAD93}"/>
    <cellStyle name="Normal 2 2 4 5 4 2 2" xfId="7762" xr:uid="{EF5BD2B3-F498-4038-A056-9B8E285C2052}"/>
    <cellStyle name="Normal 2 2 4 5 4 2 3" xfId="10313" xr:uid="{03A972CD-D1BE-456B-9575-74C2CB835A64}"/>
    <cellStyle name="Normal 2 2 4 5 4 2 4" xfId="15904" xr:uid="{DAA80424-9206-46FE-99CE-816AD2E6A023}"/>
    <cellStyle name="Normal 2 2 4 5 4 3" xfId="6894" xr:uid="{C480F0A3-B43A-4865-BD93-3952A5600DF8}"/>
    <cellStyle name="Normal 2 2 4 5 4 3 2" xfId="27794" xr:uid="{C3FF2EC4-4375-48F8-9635-5D141F933F6F}"/>
    <cellStyle name="Normal 2 2 4 5 4 3 3" xfId="18663" xr:uid="{EE73FE64-73E0-459C-8280-2C2ADFA7600A}"/>
    <cellStyle name="Normal 2 2 4 5 4 4" xfId="9690" xr:uid="{7608D5F9-9772-4E2D-B853-C24800EE3C64}"/>
    <cellStyle name="Normal 2 2 4 5 4 4 2" xfId="21459" xr:uid="{C5E1C5DB-B1D7-4B6B-A964-48554D1DBFA4}"/>
    <cellStyle name="Normal 2 2 4 5 4 5" xfId="26394" xr:uid="{3A8137F8-4CCF-4491-A651-A715FBDB1AB7}"/>
    <cellStyle name="Normal 2 2 4 5 4 6" xfId="14953" xr:uid="{9CDE8B4A-294F-4F3A-BDFE-3459E2101360}"/>
    <cellStyle name="Normal 2 2 4 5 5" xfId="2342" xr:uid="{00000000-0005-0000-0000-00004E090000}"/>
    <cellStyle name="Normal 2 2 4 5 5 2" xfId="7763" xr:uid="{C8B34F9F-75A2-460E-88F0-C63A784D5397}"/>
    <cellStyle name="Normal 2 2 4 5 5 2 2" xfId="27781" xr:uid="{1374F6ED-AA5C-411A-8CCA-7140BC3B8269}"/>
    <cellStyle name="Normal 2 2 4 5 5 2 3" xfId="16682" xr:uid="{5274303E-D906-41AA-AD92-EC55F3EEDBEC}"/>
    <cellStyle name="Normal 2 2 4 5 5 3" xfId="10314" xr:uid="{4CCEFCF3-756B-4A3B-A9DF-0F651742CCB2}"/>
    <cellStyle name="Normal 2 2 4 5 5 3 2" xfId="19419" xr:uid="{04EA3EAA-0D23-4147-A7A3-18B539F9E62D}"/>
    <cellStyle name="Normal 2 2 4 5 5 4" xfId="12531" xr:uid="{E4E00682-4F15-45C7-A086-2395A066A699}"/>
    <cellStyle name="Normal 2 2 4 5 5 4 2" xfId="22248" xr:uid="{EF98401B-2AD9-44FE-90FB-25E50E044772}"/>
    <cellStyle name="Normal 2 2 4 5 5 5" xfId="24123" xr:uid="{AB92F965-1061-439B-B065-E4613D74D8F2}"/>
    <cellStyle name="Normal 2 2 4 5 5 6" xfId="14466" xr:uid="{516797B8-71F6-4D81-B2CD-98ACDC276F96}"/>
    <cellStyle name="Normal 2 2 4 5 6" xfId="2343" xr:uid="{00000000-0005-0000-0000-00004F090000}"/>
    <cellStyle name="Normal 2 2 4 5 6 2" xfId="7764" xr:uid="{A212B229-AC88-43ED-94CD-65A14BE6A18A}"/>
    <cellStyle name="Normal 2 2 4 5 6 2 2" xfId="29032" xr:uid="{2C6ACFEF-3571-4165-9BFA-84B88B241B5B}"/>
    <cellStyle name="Normal 2 2 4 5 6 2 3" xfId="19251" xr:uid="{59531D19-99E4-4512-9BD8-7C79383CFE91}"/>
    <cellStyle name="Normal 2 2 4 5 6 3" xfId="10315" xr:uid="{67C4B986-CF55-4E32-969B-5EA75A453AD8}"/>
    <cellStyle name="Normal 2 2 4 5 6 3 2" xfId="22061" xr:uid="{37FD39BD-853F-42CE-ABBA-4EF4DB5DC018}"/>
    <cellStyle name="Normal 2 2 4 5 6 4" xfId="25404" xr:uid="{D27A7143-B5C0-477F-83B8-F76C81C0BC8F}"/>
    <cellStyle name="Normal 2 2 4 5 6 5" xfId="16505" xr:uid="{B92A75BA-9486-40D8-9C7F-282E4EB780DB}"/>
    <cellStyle name="Normal 2 2 4 5 7" xfId="4521" xr:uid="{821563AE-6192-44AE-B5BD-AA7BD5391A9B}"/>
    <cellStyle name="Normal 2 2 4 5 7 2" xfId="9884" xr:uid="{61C15E22-AC36-4B73-9367-CD85670F1D8D}"/>
    <cellStyle name="Normal 2 2 4 5 7 2 2" xfId="20544" xr:uid="{4B628651-DF63-443F-84D5-0279FA7A0180}"/>
    <cellStyle name="Normal 2 2 4 5 7 3" xfId="13506" xr:uid="{8BA23831-43AB-4C88-B812-B9458C47E853}"/>
    <cellStyle name="Normal 2 2 4 5 7 3 2" xfId="23373" xr:uid="{00B4BAED-ABD3-4BBF-9F8C-7B92B05E4066}"/>
    <cellStyle name="Normal 2 2 4 5 7 4" xfId="29164" xr:uid="{5350640E-7245-416E-9BC1-A1FADE69F43D}"/>
    <cellStyle name="Normal 2 2 4 5 7 5" xfId="17751" xr:uid="{C72FDB29-64A8-44C0-A183-D7832B742A10}"/>
    <cellStyle name="Normal 2 2 4 5 8" xfId="6132" xr:uid="{28236B64-E7B8-4F8C-98E4-6DF3F75FAFE6}"/>
    <cellStyle name="Normal 2 2 4 5 8 2" xfId="15900" xr:uid="{EE49F955-0C0B-4622-8850-AFB0924FF32B}"/>
    <cellStyle name="Normal 2 2 4 5 9" xfId="8909" xr:uid="{544A9A01-7098-4F23-B092-FB70A1C23B02}"/>
    <cellStyle name="Normal 2 2 4 5 9 2" xfId="18659" xr:uid="{CA52E999-FD0E-4973-8C66-94C1B672351B}"/>
    <cellStyle name="Normal 2 2 4 6" xfId="489" xr:uid="{00000000-0005-0000-0000-0000E9010000}"/>
    <cellStyle name="Normal 2 2 4 6 10" xfId="12013" xr:uid="{E790B95C-F1B3-418F-AA9D-1DC9349E8BBF}"/>
    <cellStyle name="Normal 2 2 4 6 10 2" xfId="21460" xr:uid="{CCDE77D1-6219-4AC4-972D-E49449CF7695}"/>
    <cellStyle name="Normal 2 2 4 6 11" xfId="25707" xr:uid="{51F95724-2213-44F4-AF7B-0DAAAAE8E2E6}"/>
    <cellStyle name="Normal 2 2 4 6 12" xfId="14128" xr:uid="{36C2EC7A-3831-438E-A27C-5BC51F232105}"/>
    <cellStyle name="Normal 2 2 4 6 2" xfId="490" xr:uid="{00000000-0005-0000-0000-0000EA010000}"/>
    <cellStyle name="Normal 2 2 4 6 2 2" xfId="2344" xr:uid="{00000000-0005-0000-0000-000050090000}"/>
    <cellStyle name="Normal 2 2 4 6 2 2 2" xfId="5631" xr:uid="{2ED0B5C6-A4FC-4F92-AA60-EDA30082A620}"/>
    <cellStyle name="Normal 2 2 4 6 2 2 2 2" xfId="7765" xr:uid="{B5D232D2-06D4-47DF-BF6A-993500561B7B}"/>
    <cellStyle name="Normal 2 2 4 6 2 2 2 3" xfId="10316" xr:uid="{F2215380-ABD5-4FE7-A448-4ECBA59C2A93}"/>
    <cellStyle name="Normal 2 2 4 6 2 2 2 4" xfId="15907" xr:uid="{21757A1B-C322-406E-B979-FC878FDB930D}"/>
    <cellStyle name="Normal 2 2 4 6 2 2 3" xfId="6580" xr:uid="{BC45371D-1984-4AE9-AFBF-7464B9952082}"/>
    <cellStyle name="Normal 2 2 4 6 2 2 3 2" xfId="28365" xr:uid="{2A839AEB-0027-4944-A2D1-330B9702C560}"/>
    <cellStyle name="Normal 2 2 4 6 2 2 3 3" xfId="27235" xr:uid="{CAB7CA05-CAB2-4ADA-95A2-61B45686F913}"/>
    <cellStyle name="Normal 2 2 4 6 2 2 3 4" xfId="18666" xr:uid="{BC8E7616-3C63-4E1B-A217-5893C665B4E9}"/>
    <cellStyle name="Normal 2 2 4 6 2 2 4" xfId="9376" xr:uid="{63E86207-730A-4635-8FFC-026F598D866C}"/>
    <cellStyle name="Normal 2 2 4 6 2 2 4 2" xfId="29997" xr:uid="{F37971A7-3969-4372-B484-C2AED8A32757}"/>
    <cellStyle name="Normal 2 2 4 6 2 2 4 3" xfId="21462" xr:uid="{FCA5157D-C7D3-4E76-B524-A1ABC700BECE}"/>
    <cellStyle name="Normal 2 2 4 6 2 2 5" xfId="26047" xr:uid="{FF1251CA-8A7A-4B29-9DC1-5924C642855E}"/>
    <cellStyle name="Normal 2 2 4 6 2 2 6" xfId="15249" xr:uid="{35EEA44A-6665-411D-817C-2D2F8B19709F}"/>
    <cellStyle name="Normal 2 2 4 6 2 3" xfId="2345" xr:uid="{00000000-0005-0000-0000-000051090000}"/>
    <cellStyle name="Normal 2 2 4 6 2 3 2" xfId="7766" xr:uid="{26FC1B57-6A8A-433B-BD56-ABCCC712A157}"/>
    <cellStyle name="Normal 2 2 4 6 2 3 2 2" xfId="26936" xr:uid="{8B0A4723-13AB-4DA8-BD2F-4783BC2EB678}"/>
    <cellStyle name="Normal 2 2 4 6 2 3 2 3" xfId="16889" xr:uid="{6AEB1ECD-CA24-44CF-9D0B-A0C00A329A74}"/>
    <cellStyle name="Normal 2 2 4 6 2 3 3" xfId="10317" xr:uid="{2F1E9914-007B-48DF-A83D-FD1AEADD6677}"/>
    <cellStyle name="Normal 2 2 4 6 2 3 3 2" xfId="19632" xr:uid="{9B68EBB8-E49D-4B76-B1CE-DCA3752338F1}"/>
    <cellStyle name="Normal 2 2 4 6 2 3 4" xfId="12738" xr:uid="{40CFC7F8-D19D-4721-9070-C68E75EE0E48}"/>
    <cellStyle name="Normal 2 2 4 6 2 3 4 2" xfId="22461" xr:uid="{F5DEDDE5-5902-44F0-BD79-7578695A3969}"/>
    <cellStyle name="Normal 2 2 4 6 2 3 5" xfId="25068" xr:uid="{9D4BE293-F4F2-4D6A-B342-7FCAEFD47931}"/>
    <cellStyle name="Normal 2 2 4 6 2 3 6" xfId="14722" xr:uid="{B64838EB-F8E1-43AB-A289-2539D99FAE2B}"/>
    <cellStyle name="Normal 2 2 4 6 2 4" xfId="4747" xr:uid="{566D3FF7-9894-4BFA-BBDC-F112246B4A6E}"/>
    <cellStyle name="Normal 2 2 4 6 2 4 2" xfId="7067" xr:uid="{BCDDBECE-AA60-463F-91B4-048620522A0F}"/>
    <cellStyle name="Normal 2 2 4 6 2 4 2 2" xfId="29634" xr:uid="{7DD9736F-8B8C-42A1-AED9-E9FB786263B0}"/>
    <cellStyle name="Normal 2 2 4 6 2 4 2 3" xfId="20714" xr:uid="{C3ABD94A-62F0-43C4-A612-C25F9CDE36C1}"/>
    <cellStyle name="Normal 2 2 4 6 2 4 3" xfId="9887" xr:uid="{8FFBD81A-C778-4CAE-A773-E3D0B5848519}"/>
    <cellStyle name="Normal 2 2 4 6 2 4 3 2" xfId="23543" xr:uid="{724F6679-C66B-49DC-96A6-FA62EE868667}"/>
    <cellStyle name="Normal 2 2 4 6 2 4 4" xfId="25281" xr:uid="{B16D37F1-29E9-4CC5-9187-C7AEDB47AD09}"/>
    <cellStyle name="Normal 2 2 4 6 2 4 5" xfId="17921" xr:uid="{5B3715F2-FE15-41B4-8ADC-E9DBE2CD0C82}"/>
    <cellStyle name="Normal 2 2 4 6 2 5" xfId="6135" xr:uid="{C4C5D541-FD91-49DF-978B-46D644BC5EBD}"/>
    <cellStyle name="Normal 2 2 4 6 2 5 2" xfId="28127" xr:uid="{8A618E24-EE4D-4EC9-AFA2-1F5FCDA44AF7}"/>
    <cellStyle name="Normal 2 2 4 6 2 5 3" xfId="15906" xr:uid="{AB122914-BA95-40C0-AA27-05ED611EA21D}"/>
    <cellStyle name="Normal 2 2 4 6 2 6" xfId="8912" xr:uid="{8FCE02D1-74F6-435F-8998-721444CA39D7}"/>
    <cellStyle name="Normal 2 2 4 6 2 6 2" xfId="18665" xr:uid="{8C0970B0-7909-4F12-9AE5-A468301D2A5C}"/>
    <cellStyle name="Normal 2 2 4 6 2 7" xfId="12014" xr:uid="{BC040877-E003-4A41-B001-2791D38ECC00}"/>
    <cellStyle name="Normal 2 2 4 6 2 7 2" xfId="21461" xr:uid="{2CE9954F-3E7A-46EB-9C04-FF09B9E2DDE8}"/>
    <cellStyle name="Normal 2 2 4 6 2 8" xfId="26307" xr:uid="{A368E8EE-0D9B-423F-9E86-0E2AD3A8BAD4}"/>
    <cellStyle name="Normal 2 2 4 6 2 9" xfId="14286" xr:uid="{7D2AB939-6AA2-4F77-B50E-509C5EA6A19F}"/>
    <cellStyle name="Normal 2 2 4 6 3" xfId="2346" xr:uid="{00000000-0005-0000-0000-000052090000}"/>
    <cellStyle name="Normal 2 2 4 6 3 2" xfId="5049" xr:uid="{683959D7-0C23-4902-92DD-61E630301667}"/>
    <cellStyle name="Normal 2 2 4 6 3 2 2" xfId="7767" xr:uid="{B42E3A75-2671-4F48-91A8-2241C8A88B98}"/>
    <cellStyle name="Normal 2 2 4 6 3 2 2 2" xfId="29830" xr:uid="{BAC8356A-B7F8-4693-B383-FC8BF877D89C}"/>
    <cellStyle name="Normal 2 2 4 6 3 2 2 3" xfId="21016" xr:uid="{31E70486-FA4C-430C-A87B-F9EC4D7CF217}"/>
    <cellStyle name="Normal 2 2 4 6 3 2 3" xfId="10318" xr:uid="{1C2FF69D-0DE7-453A-9CD9-AC0EB517337D}"/>
    <cellStyle name="Normal 2 2 4 6 3 2 3 2" xfId="23845" xr:uid="{FA1EE919-BBFC-44C5-81C2-1849514DB0DB}"/>
    <cellStyle name="Normal 2 2 4 6 3 2 4" xfId="26694" xr:uid="{F0E47A7E-ABF6-44E9-BFC2-1377B4D74E89}"/>
    <cellStyle name="Normal 2 2 4 6 3 2 5" xfId="18223" xr:uid="{1F84E097-140E-4885-99A3-93092F585DEB}"/>
    <cellStyle name="Normal 2 2 4 6 3 3" xfId="6579" xr:uid="{BA96FE37-AD7E-4DE7-AD77-CFA9ED93598E}"/>
    <cellStyle name="Normal 2 2 4 6 3 3 2" xfId="27678" xr:uid="{F939D4CB-5C3F-4077-87BE-44D551C3717C}"/>
    <cellStyle name="Normal 2 2 4 6 3 3 3" xfId="29232" xr:uid="{C7DF9A80-C381-4FE3-8539-D0BE0894B4BC}"/>
    <cellStyle name="Normal 2 2 4 6 3 3 4" xfId="15908" xr:uid="{5F67AECC-EB6D-48A3-8334-2A7EED358FA5}"/>
    <cellStyle name="Normal 2 2 4 6 3 4" xfId="9375" xr:uid="{E701211A-479D-448B-BE6B-5333572B395D}"/>
    <cellStyle name="Normal 2 2 4 6 3 4 2" xfId="27646" xr:uid="{274FCF55-676E-4519-9201-D400E3D9F14D}"/>
    <cellStyle name="Normal 2 2 4 6 3 4 3" xfId="27400" xr:uid="{D7636360-D234-455C-98BB-67B943703B16}"/>
    <cellStyle name="Normal 2 2 4 6 3 4 4" xfId="18667" xr:uid="{92CE449B-D96A-4DA5-B259-AE4E06B4D498}"/>
    <cellStyle name="Normal 2 2 4 6 3 5" xfId="12015" xr:uid="{81A76558-3FBB-451C-9A71-B727CABFAFAA}"/>
    <cellStyle name="Normal 2 2 4 6 3 5 2" xfId="29998" xr:uid="{E5B0F4D4-9E84-4A4E-8499-1AFA71676AEE}"/>
    <cellStyle name="Normal 2 2 4 6 3 5 3" xfId="21463" xr:uid="{08C1DF27-5889-4CDF-8AAB-F124C92026DE}"/>
    <cellStyle name="Normal 2 2 4 6 3 6" xfId="25198" xr:uid="{5A1D9221-4FE0-40B6-80D1-620813CCCCC5}"/>
    <cellStyle name="Normal 2 2 4 6 3 7" xfId="15250" xr:uid="{82416B56-FE26-4DEF-B84E-CE37E8626C02}"/>
    <cellStyle name="Normal 2 2 4 6 4" xfId="2347" xr:uid="{00000000-0005-0000-0000-000053090000}"/>
    <cellStyle name="Normal 2 2 4 6 4 2" xfId="5791" xr:uid="{C646D63D-F2D0-468D-BA98-2D5E73596DA5}"/>
    <cellStyle name="Normal 2 2 4 6 4 2 2" xfId="7768" xr:uid="{0E692ACE-6088-49CE-9887-822F407C7262}"/>
    <cellStyle name="Normal 2 2 4 6 4 2 3" xfId="10319" xr:uid="{ECC359DB-9239-4F2D-AD4E-051BAC4540A3}"/>
    <cellStyle name="Normal 2 2 4 6 4 2 4" xfId="15909" xr:uid="{49F4F557-774C-41B0-B63F-16AFB768F05C}"/>
    <cellStyle name="Normal 2 2 4 6 4 3" xfId="6876" xr:uid="{075433F2-6100-4B21-87B2-2070F64E24F9}"/>
    <cellStyle name="Normal 2 2 4 6 4 3 2" xfId="27973" xr:uid="{6E08A0DC-6BDD-403F-A4B7-2FFF2A0539B0}"/>
    <cellStyle name="Normal 2 2 4 6 4 3 3" xfId="18668" xr:uid="{B713DA19-A030-40B5-8900-E8286D992D64}"/>
    <cellStyle name="Normal 2 2 4 6 4 4" xfId="9672" xr:uid="{D2A97703-F59B-4146-9423-BC8ABD9F3D1A}"/>
    <cellStyle name="Normal 2 2 4 6 4 4 2" xfId="21464" xr:uid="{7637FAA6-FB96-4828-81AF-5E758B7846CE}"/>
    <cellStyle name="Normal 2 2 4 6 4 5" xfId="24652" xr:uid="{E4579CC2-4C00-47D6-BE6D-51E4D0069141}"/>
    <cellStyle name="Normal 2 2 4 6 4 6" xfId="14954" xr:uid="{D28B79E9-891E-4291-9482-3FE2E3ED1581}"/>
    <cellStyle name="Normal 2 2 4 6 5" xfId="2348" xr:uid="{00000000-0005-0000-0000-000054090000}"/>
    <cellStyle name="Normal 2 2 4 6 5 2" xfId="7769" xr:uid="{190F2BB3-F82F-46B9-A60F-4D0A6EB879AA}"/>
    <cellStyle name="Normal 2 2 4 6 5 2 2" xfId="28640" xr:uid="{22A7ABD5-5872-4112-8AB1-9EEE61258998}"/>
    <cellStyle name="Normal 2 2 4 6 5 2 3" xfId="16745" xr:uid="{8C336CAD-11BA-4BD4-AB57-D8FA4090B7BE}"/>
    <cellStyle name="Normal 2 2 4 6 5 3" xfId="10320" xr:uid="{F14D02BC-7F2D-4F9B-ACB6-CB29230E1934}"/>
    <cellStyle name="Normal 2 2 4 6 5 3 2" xfId="19482" xr:uid="{1DBED9A3-E480-4D59-B63B-E60D82C66D7C}"/>
    <cellStyle name="Normal 2 2 4 6 5 4" xfId="12594" xr:uid="{26033EDA-CAE9-4D0D-89B5-63F39859426D}"/>
    <cellStyle name="Normal 2 2 4 6 5 4 2" xfId="22311" xr:uid="{BA3FEF2A-B965-4CAF-AE01-28C266CCF05B}"/>
    <cellStyle name="Normal 2 2 4 6 5 5" xfId="26480" xr:uid="{6DB85414-E829-4C4F-9BC6-CF44FEB12D28}"/>
    <cellStyle name="Normal 2 2 4 6 5 6" xfId="14529" xr:uid="{8B49D023-E4DD-4C0B-866A-02148925E947}"/>
    <cellStyle name="Normal 2 2 4 6 6" xfId="2349" xr:uid="{00000000-0005-0000-0000-000055090000}"/>
    <cellStyle name="Normal 2 2 4 6 6 2" xfId="7770" xr:uid="{EFBFB04B-B58C-4B9E-AF45-CA987900276D}"/>
    <cellStyle name="Normal 2 2 4 6 6 2 2" xfId="29044" xr:uid="{5341E8F0-4921-4147-B6A6-CCA25EBC0329}"/>
    <cellStyle name="Normal 2 2 4 6 6 2 3" xfId="19252" xr:uid="{94D4D6FB-1A34-425B-9755-A2B22A0AA814}"/>
    <cellStyle name="Normal 2 2 4 6 6 3" xfId="10321" xr:uid="{4B923CFD-70B7-42AD-96CD-64B947EF1948}"/>
    <cellStyle name="Normal 2 2 4 6 6 3 2" xfId="22062" xr:uid="{943745E2-0A1C-4540-A447-1235D9A6E63B}"/>
    <cellStyle name="Normal 2 2 4 6 6 4" xfId="25163" xr:uid="{374EC86D-02A3-45AB-A35E-9D5618D4A094}"/>
    <cellStyle name="Normal 2 2 4 6 6 5" xfId="16506" xr:uid="{C5E4F259-E647-494A-900D-4C4C97984B40}"/>
    <cellStyle name="Normal 2 2 4 6 7" xfId="4522" xr:uid="{27D78638-B4A8-45FA-A4FF-B971CDC80955}"/>
    <cellStyle name="Normal 2 2 4 6 7 2" xfId="9886" xr:uid="{EC7DF61D-7A29-4ABD-AA7D-618B71A4DC66}"/>
    <cellStyle name="Normal 2 2 4 6 7 2 2" xfId="20545" xr:uid="{2158F835-FC0A-43EE-8F6F-1203645EDE18}"/>
    <cellStyle name="Normal 2 2 4 6 7 3" xfId="13507" xr:uid="{0B8048E5-C9F7-431F-9B07-F532EFA7AF0F}"/>
    <cellStyle name="Normal 2 2 4 6 7 3 2" xfId="23374" xr:uid="{06DF11A9-6B79-4A65-862C-C66369499399}"/>
    <cellStyle name="Normal 2 2 4 6 7 4" xfId="28346" xr:uid="{15077256-8DAD-4F41-8548-9148C39CFE40}"/>
    <cellStyle name="Normal 2 2 4 6 7 5" xfId="17752" xr:uid="{99FA3264-09BD-49FD-B254-2AD3F6435CE9}"/>
    <cellStyle name="Normal 2 2 4 6 8" xfId="6134" xr:uid="{5C6410ED-39C8-4FCC-B72E-5186EC14959A}"/>
    <cellStyle name="Normal 2 2 4 6 8 2" xfId="15905" xr:uid="{8AFF0D39-DA49-423B-A5AE-9F2CA67FB0A3}"/>
    <cellStyle name="Normal 2 2 4 6 9" xfId="8911" xr:uid="{D2FCCDAA-26F0-4465-9BAB-47D9BA007171}"/>
    <cellStyle name="Normal 2 2 4 6 9 2" xfId="18664" xr:uid="{2A7A4FE1-AB66-4345-90C1-EB5D15761A0F}"/>
    <cellStyle name="Normal 2 2 4 7" xfId="491" xr:uid="{00000000-0005-0000-0000-0000EB010000}"/>
    <cellStyle name="Normal 2 2 4 7 10" xfId="14129" xr:uid="{ECBE4C54-0E5A-42A1-8257-7BA1E9674CE8}"/>
    <cellStyle name="Normal 2 2 4 7 2" xfId="492" xr:uid="{00000000-0005-0000-0000-0000EC010000}"/>
    <cellStyle name="Normal 2 2 4 7 2 2" xfId="2350" xr:uid="{00000000-0005-0000-0000-000056090000}"/>
    <cellStyle name="Normal 2 2 4 7 2 2 2" xfId="5633" xr:uid="{58B79D66-ADA0-41D0-8174-FE16AA7C9038}"/>
    <cellStyle name="Normal 2 2 4 7 2 2 2 2" xfId="7771" xr:uid="{2C68642F-E789-4B8A-A959-7D39D3091A69}"/>
    <cellStyle name="Normal 2 2 4 7 2 2 2 3" xfId="10322" xr:uid="{BB58F4BF-151E-4357-A679-2BA128965B2E}"/>
    <cellStyle name="Normal 2 2 4 7 2 2 2 4" xfId="17040" xr:uid="{01A1280E-7086-4523-B7CF-4CB583AC7ADF}"/>
    <cellStyle name="Normal 2 2 4 7 2 2 3" xfId="6582" xr:uid="{652F4EFD-CE48-4655-9DDB-006DE4F0EA79}"/>
    <cellStyle name="Normal 2 2 4 7 2 2 3 2" xfId="28739" xr:uid="{895D754E-D121-4199-9A00-D1BAB3AE7CA1}"/>
    <cellStyle name="Normal 2 2 4 7 2 2 3 3" xfId="19799" xr:uid="{BC69FE30-9067-44D6-8BD5-1918E77AA8BA}"/>
    <cellStyle name="Normal 2 2 4 7 2 2 4" xfId="9378" xr:uid="{E8C878AA-69AB-4446-AD21-43B4DE73F4D2}"/>
    <cellStyle name="Normal 2 2 4 7 2 2 4 2" xfId="22628" xr:uid="{A06E73D7-D1AE-409E-83D1-59B5AAC71059}"/>
    <cellStyle name="Normal 2 2 4 7 2 2 5" xfId="25418" xr:uid="{A0048865-30FA-4EA0-8C54-B9731C53F2D3}"/>
    <cellStyle name="Normal 2 2 4 7 2 2 6" xfId="14955" xr:uid="{396CBC16-85CA-48DC-9D6D-D4111308400B}"/>
    <cellStyle name="Normal 2 2 4 7 2 3" xfId="5406" xr:uid="{EED95129-290B-493F-8E07-39016453D683}"/>
    <cellStyle name="Normal 2 2 4 7 2 3 2" xfId="7069" xr:uid="{8F3824A2-DFD8-425B-98AE-151AF994FEB5}"/>
    <cellStyle name="Normal 2 2 4 7 2 3 3" xfId="9889" xr:uid="{2FA2E4F9-2C27-4BDE-9105-723D449011E7}"/>
    <cellStyle name="Normal 2 2 4 7 2 3 4" xfId="15911" xr:uid="{DFA15612-F380-4E4D-97D5-DBBBF848E1C5}"/>
    <cellStyle name="Normal 2 2 4 7 2 4" xfId="5502" xr:uid="{4BC045D6-6439-42BD-88C4-D21D641E4FFC}"/>
    <cellStyle name="Normal 2 2 4 7 2 4 2" xfId="28250" xr:uid="{9EBCFE6F-8DC5-4C5B-B9B1-5BE607872BE6}"/>
    <cellStyle name="Normal 2 2 4 7 2 4 3" xfId="27872" xr:uid="{2219C54B-F4FB-4A35-AB45-27F87125E0AB}"/>
    <cellStyle name="Normal 2 2 4 7 2 4 4" xfId="18670" xr:uid="{F331F987-C8A7-4E62-AAFC-8DF94C8AAF69}"/>
    <cellStyle name="Normal 2 2 4 7 2 5" xfId="6137" xr:uid="{E423D76B-6E96-47A7-BB4B-823EB7E7F9FD}"/>
    <cellStyle name="Normal 2 2 4 7 2 5 2" xfId="29999" xr:uid="{254C0406-CDF3-46F6-893D-98C5412F822F}"/>
    <cellStyle name="Normal 2 2 4 7 2 5 3" xfId="21466" xr:uid="{26B25A34-5B9A-410E-8157-5AED330EA3C6}"/>
    <cellStyle name="Normal 2 2 4 7 2 6" xfId="8914" xr:uid="{7655045B-B058-48B9-8511-11CE11915122}"/>
    <cellStyle name="Normal 2 2 4 7 2 7" xfId="14287" xr:uid="{76F9CF24-878F-44F2-8871-10ED7AA13E8E}"/>
    <cellStyle name="Normal 2 2 4 7 3" xfId="2351" xr:uid="{00000000-0005-0000-0000-000057090000}"/>
    <cellStyle name="Normal 2 2 4 7 3 2" xfId="5632" xr:uid="{86A13C7E-E268-4380-9D1B-8312DECAA3EA}"/>
    <cellStyle name="Normal 2 2 4 7 3 2 2" xfId="7772" xr:uid="{FD14F06E-F787-498D-9850-C05360B54061}"/>
    <cellStyle name="Normal 2 2 4 7 3 2 3" xfId="10323" xr:uid="{9E2D207B-268B-4593-97FC-2C285578DA41}"/>
    <cellStyle name="Normal 2 2 4 7 3 2 4" xfId="15912" xr:uid="{2F3D7269-3B3C-4D80-870B-F2AFE138497A}"/>
    <cellStyle name="Normal 2 2 4 7 3 3" xfId="6581" xr:uid="{88EDE960-5089-4975-B74E-87C3DF184481}"/>
    <cellStyle name="Normal 2 2 4 7 3 3 2" xfId="28878" xr:uid="{3A5AC826-F4FF-4EAC-8206-03C7ACB82651}"/>
    <cellStyle name="Normal 2 2 4 7 3 3 3" xfId="28325" xr:uid="{D52F1B28-1B70-4200-A1CD-19AE346573A3}"/>
    <cellStyle name="Normal 2 2 4 7 3 3 4" xfId="18671" xr:uid="{F58DBEA6-64C7-4EDB-8B20-DAC1864EB8C0}"/>
    <cellStyle name="Normal 2 2 4 7 3 4" xfId="9377" xr:uid="{79D10B6A-3480-4DA4-A06F-8BDBEB06F17E}"/>
    <cellStyle name="Normal 2 2 4 7 3 4 2" xfId="30000" xr:uid="{9232041D-3D90-404E-9D6F-A9290953D321}"/>
    <cellStyle name="Normal 2 2 4 7 3 4 3" xfId="21467" xr:uid="{F864B1BE-2970-4860-BCFD-56DDD0E30AD6}"/>
    <cellStyle name="Normal 2 2 4 7 3 5" xfId="24124" xr:uid="{90B0D2E0-C454-41D2-9D27-E345A02CFFEF}"/>
    <cellStyle name="Normal 2 2 4 7 3 6" xfId="14723" xr:uid="{D9C79176-451D-4923-8518-5AEFB6F2DC1B}"/>
    <cellStyle name="Normal 2 2 4 7 4" xfId="2352" xr:uid="{00000000-0005-0000-0000-000058090000}"/>
    <cellStyle name="Normal 2 2 4 7 4 2" xfId="5773" xr:uid="{28A7469D-D059-40A9-9D57-0CB65834977D}"/>
    <cellStyle name="Normal 2 2 4 7 4 2 2" xfId="7773" xr:uid="{B78F601C-519A-47A2-89F4-8B63CAFCFCBF}"/>
    <cellStyle name="Normal 2 2 4 7 4 2 3" xfId="10324" xr:uid="{9FA67C92-A57A-4F81-9042-4A0E655496F3}"/>
    <cellStyle name="Normal 2 2 4 7 4 3" xfId="6858" xr:uid="{CD298420-0B59-4585-B118-EE802BC06146}"/>
    <cellStyle name="Normal 2 2 4 7 4 3 2" xfId="22063" xr:uid="{A63A675C-7317-4836-8DD8-E97F22DEF0F8}"/>
    <cellStyle name="Normal 2 2 4 7 4 4" xfId="9654" xr:uid="{7527AF97-C2D3-432D-8871-CD9E165BD0A2}"/>
    <cellStyle name="Normal 2 2 4 7 4 5" xfId="16507" xr:uid="{BB3D30EE-9EC8-4F95-BF98-C0E22B0DF0F5}"/>
    <cellStyle name="Normal 2 2 4 7 5" xfId="4523" xr:uid="{C98C59C6-4E30-4056-BB94-3A116C6CF8DE}"/>
    <cellStyle name="Normal 2 2 4 7 5 2" xfId="7068" xr:uid="{C01DB643-0728-49EE-B5F8-13C6F92ADA36}"/>
    <cellStyle name="Normal 2 2 4 7 5 2 2" xfId="29583" xr:uid="{958A2ABF-4763-4E1E-A9B0-AFB05CE24594}"/>
    <cellStyle name="Normal 2 2 4 7 5 2 3" xfId="20546" xr:uid="{B2E2BE4C-2CDD-4E1E-8207-93D66D9915C2}"/>
    <cellStyle name="Normal 2 2 4 7 5 3" xfId="9888" xr:uid="{B7BDB548-95CE-425C-AB1C-BB0FA70D1D91}"/>
    <cellStyle name="Normal 2 2 4 7 5 3 2" xfId="23375" xr:uid="{40991857-3ADE-473D-A620-36ED05A92912}"/>
    <cellStyle name="Normal 2 2 4 7 5 4" xfId="26123" xr:uid="{CAB96459-2FFE-456B-A4CF-98FF330421B3}"/>
    <cellStyle name="Normal 2 2 4 7 5 5" xfId="17753" xr:uid="{1A50B86F-210E-45C7-9D65-310877447D25}"/>
    <cellStyle name="Normal 2 2 4 7 6" xfId="5501" xr:uid="{4A06B83C-166C-4D47-BAAB-CE52F1BFEB1B}"/>
    <cellStyle name="Normal 2 2 4 7 6 2" xfId="26963" xr:uid="{4FDE7918-FFF9-4A8F-8862-7F0F878D8E0C}"/>
    <cellStyle name="Normal 2 2 4 7 6 3" xfId="27585" xr:uid="{85622C59-21D9-44E6-B142-E4B15650C5BF}"/>
    <cellStyle name="Normal 2 2 4 7 6 4" xfId="15910" xr:uid="{8E172A1E-B2C5-4F6F-A59E-90D1BED28AF4}"/>
    <cellStyle name="Normal 2 2 4 7 7" xfId="6136" xr:uid="{B6BDADB2-270E-4039-9880-A8D5D50C6571}"/>
    <cellStyle name="Normal 2 2 4 7 7 2" xfId="28924" xr:uid="{E19BEEFF-016D-4333-AEF8-DF09119ECE02}"/>
    <cellStyle name="Normal 2 2 4 7 7 3" xfId="18669" xr:uid="{978E14DA-A0BA-405C-90E9-C3EB14340855}"/>
    <cellStyle name="Normal 2 2 4 7 8" xfId="8913" xr:uid="{077A0616-C5A7-4AB4-8745-0FEDF6C2A1F4}"/>
    <cellStyle name="Normal 2 2 4 7 8 2" xfId="21465" xr:uid="{760EF680-8B99-4DB8-B84B-7844FC98307A}"/>
    <cellStyle name="Normal 2 2 4 7 9" xfId="24659" xr:uid="{8A0577C3-7ECC-4BB9-96CE-0FA3CF0F4B12}"/>
    <cellStyle name="Normal 2 2 4 8" xfId="493" xr:uid="{00000000-0005-0000-0000-0000ED010000}"/>
    <cellStyle name="Normal 2 2 4 8 10" xfId="14130" xr:uid="{FC022311-59C7-4D32-9121-00BC6E8D9922}"/>
    <cellStyle name="Normal 2 2 4 8 2" xfId="494" xr:uid="{00000000-0005-0000-0000-0000EE010000}"/>
    <cellStyle name="Normal 2 2 4 8 2 2" xfId="2353" xr:uid="{00000000-0005-0000-0000-000059090000}"/>
    <cellStyle name="Normal 2 2 4 8 2 2 2" xfId="5635" xr:uid="{009514F3-54BE-4A2E-8CD9-DDE37F93F795}"/>
    <cellStyle name="Normal 2 2 4 8 2 2 2 2" xfId="7774" xr:uid="{0AF34C4D-A52A-4F79-8F8B-5054CC514478}"/>
    <cellStyle name="Normal 2 2 4 8 2 2 2 3" xfId="10325" xr:uid="{DBC367E8-F4C6-4080-9ED7-E8C052EB7DD8}"/>
    <cellStyle name="Normal 2 2 4 8 2 2 2 4" xfId="17041" xr:uid="{2373E252-072C-46E8-B839-B8A33E94D483}"/>
    <cellStyle name="Normal 2 2 4 8 2 2 3" xfId="6584" xr:uid="{6B189265-F8B4-45D0-8D78-FE858DB6CEE9}"/>
    <cellStyle name="Normal 2 2 4 8 2 2 3 2" xfId="28135" xr:uid="{530EAAC5-BD66-421F-AC4E-DD2F54727740}"/>
    <cellStyle name="Normal 2 2 4 8 2 2 3 3" xfId="19800" xr:uid="{A39FC026-6747-4118-9EE3-EF9AD662119F}"/>
    <cellStyle name="Normal 2 2 4 8 2 2 4" xfId="9380" xr:uid="{72B3B9A5-BC80-4AF5-876A-C88D740C5D71}"/>
    <cellStyle name="Normal 2 2 4 8 2 2 4 2" xfId="22629" xr:uid="{F4D31763-A346-4425-9579-7CE6D7036CBE}"/>
    <cellStyle name="Normal 2 2 4 8 2 2 5" xfId="25147" xr:uid="{31E279FB-F21E-4AC8-A275-B7971A6F22C4}"/>
    <cellStyle name="Normal 2 2 4 8 2 2 6" xfId="14956" xr:uid="{3AAFBA13-2011-4E0F-BD24-D336CBA65837}"/>
    <cellStyle name="Normal 2 2 4 8 2 3" xfId="5407" xr:uid="{6F84D6DC-E513-4A15-B13D-A48DECAF362D}"/>
    <cellStyle name="Normal 2 2 4 8 2 3 2" xfId="7071" xr:uid="{90473A6D-0299-4AA6-9D03-704344B5FAC6}"/>
    <cellStyle name="Normal 2 2 4 8 2 3 3" xfId="9891" xr:uid="{7A54E8BA-DE25-422D-885C-4D4EF8FD89FC}"/>
    <cellStyle name="Normal 2 2 4 8 2 3 4" xfId="15914" xr:uid="{14E53592-27B9-4A98-9F24-119A52AF3941}"/>
    <cellStyle name="Normal 2 2 4 8 2 4" xfId="5504" xr:uid="{F0213F23-0E85-424F-BC0C-069743148F5A}"/>
    <cellStyle name="Normal 2 2 4 8 2 4 2" xfId="28338" xr:uid="{E6505BCC-AA73-4729-A9E6-F8F9727B3B50}"/>
    <cellStyle name="Normal 2 2 4 8 2 4 3" xfId="28645" xr:uid="{C4FFD16B-4D82-4CB4-A974-C7DEB0D30F52}"/>
    <cellStyle name="Normal 2 2 4 8 2 4 4" xfId="18673" xr:uid="{E6D3F2C0-A01C-4BA2-BCC3-9B299E5494FC}"/>
    <cellStyle name="Normal 2 2 4 8 2 5" xfId="6139" xr:uid="{9DECB37F-B421-4294-BE1F-01EE1B6D944C}"/>
    <cellStyle name="Normal 2 2 4 8 2 5 2" xfId="30001" xr:uid="{B64C3546-DFB7-4636-9B04-05C2DE721528}"/>
    <cellStyle name="Normal 2 2 4 8 2 5 3" xfId="21469" xr:uid="{1476FD35-2F91-4D19-BDC5-65E33108908C}"/>
    <cellStyle name="Normal 2 2 4 8 2 6" xfId="8916" xr:uid="{C7256776-08B2-4181-92BB-1113E81C7703}"/>
    <cellStyle name="Normal 2 2 4 8 2 7" xfId="14288" xr:uid="{FAE93ED9-AB0D-440F-83EF-DC617A411C6D}"/>
    <cellStyle name="Normal 2 2 4 8 3" xfId="2354" xr:uid="{00000000-0005-0000-0000-00005A090000}"/>
    <cellStyle name="Normal 2 2 4 8 3 2" xfId="5634" xr:uid="{39E5FA22-7881-401D-A26E-307CF5B1F844}"/>
    <cellStyle name="Normal 2 2 4 8 3 2 2" xfId="7775" xr:uid="{FD66AE14-9A39-4505-BB9A-66B0F21FDFFB}"/>
    <cellStyle name="Normal 2 2 4 8 3 2 3" xfId="10326" xr:uid="{CEB7FD00-F001-4971-84B0-61FAFA56608A}"/>
    <cellStyle name="Normal 2 2 4 8 3 2 4" xfId="15915" xr:uid="{F92FC976-16A6-4701-A5D8-70ED60ED3E13}"/>
    <cellStyle name="Normal 2 2 4 8 3 3" xfId="6583" xr:uid="{695C9871-A72B-4D3D-9B81-97FBD4FCDD20}"/>
    <cellStyle name="Normal 2 2 4 8 3 3 2" xfId="27181" xr:uid="{DC32C2CD-3138-44DD-96DE-CDAF5FCA5566}"/>
    <cellStyle name="Normal 2 2 4 8 3 3 3" xfId="27911" xr:uid="{1A6D1EE2-7387-4E17-A80E-5A1AFA20EF34}"/>
    <cellStyle name="Normal 2 2 4 8 3 3 4" xfId="18674" xr:uid="{1AB9D82A-C4FB-4BEB-B929-3B6D978085A3}"/>
    <cellStyle name="Normal 2 2 4 8 3 4" xfId="9379" xr:uid="{DE5CC361-D3C4-4A48-B39A-930A758A4B32}"/>
    <cellStyle name="Normal 2 2 4 8 3 4 2" xfId="30002" xr:uid="{2ECAF0EE-C4A8-43BD-8802-79916C702582}"/>
    <cellStyle name="Normal 2 2 4 8 3 4 3" xfId="21470" xr:uid="{7FEDE067-E47F-4970-A7A9-682B04DFE79D}"/>
    <cellStyle name="Normal 2 2 4 8 3 5" xfId="24136" xr:uid="{A3729CA9-446E-439D-83CC-E82DF2A9D820}"/>
    <cellStyle name="Normal 2 2 4 8 3 6" xfId="14724" xr:uid="{81EE1F7A-CCE2-42C4-B34E-34F66EE32C78}"/>
    <cellStyle name="Normal 2 2 4 8 4" xfId="2355" xr:uid="{00000000-0005-0000-0000-00005B090000}"/>
    <cellStyle name="Normal 2 2 4 8 4 2" xfId="5758" xr:uid="{4E23808E-62D4-4312-A439-97077F21A37A}"/>
    <cellStyle name="Normal 2 2 4 8 4 2 2" xfId="7776" xr:uid="{B46F431B-A7BF-42F0-9FE4-2C36486DF452}"/>
    <cellStyle name="Normal 2 2 4 8 4 2 3" xfId="10327" xr:uid="{38852E00-6669-424E-AEAF-1407713DD17B}"/>
    <cellStyle name="Normal 2 2 4 8 4 3" xfId="6840" xr:uid="{896537FA-0DC5-492B-9209-7D0D7EB8F37E}"/>
    <cellStyle name="Normal 2 2 4 8 4 3 2" xfId="22064" xr:uid="{200B834F-3E08-493F-99EF-538D29E2A6BF}"/>
    <cellStyle name="Normal 2 2 4 8 4 4" xfId="9636" xr:uid="{C1FEDE0D-3F33-4FAD-B687-198330CF7504}"/>
    <cellStyle name="Normal 2 2 4 8 4 5" xfId="16508" xr:uid="{CE80BC1A-C576-40CB-AF82-724959470B84}"/>
    <cellStyle name="Normal 2 2 4 8 5" xfId="4524" xr:uid="{AF26333F-26AF-46E0-B1D6-B0D722A2D32F}"/>
    <cellStyle name="Normal 2 2 4 8 5 2" xfId="7070" xr:uid="{0F440ABD-EB62-46DE-8306-190E9F90F446}"/>
    <cellStyle name="Normal 2 2 4 8 5 2 2" xfId="29584" xr:uid="{5155D54B-1D51-4809-9990-703BFCAAF814}"/>
    <cellStyle name="Normal 2 2 4 8 5 2 3" xfId="20547" xr:uid="{64D01E7E-A255-4474-AF42-FAB461D181CD}"/>
    <cellStyle name="Normal 2 2 4 8 5 3" xfId="9890" xr:uid="{7DFBA84C-A82F-452C-879F-F1F539293143}"/>
    <cellStyle name="Normal 2 2 4 8 5 3 2" xfId="23376" xr:uid="{DBB0396B-C05F-4038-B20E-223798AAF04C}"/>
    <cellStyle name="Normal 2 2 4 8 5 4" xfId="26745" xr:uid="{A320D3B7-08B4-468A-B9D8-EA70813AE655}"/>
    <cellStyle name="Normal 2 2 4 8 5 5" xfId="17754" xr:uid="{886F53C7-CF17-4F7D-A673-2F4735DA1BE6}"/>
    <cellStyle name="Normal 2 2 4 8 6" xfId="5503" xr:uid="{AF2D3CE4-AD3C-48FB-A282-1423BFBC6584}"/>
    <cellStyle name="Normal 2 2 4 8 6 2" xfId="28639" xr:uid="{548F40B0-8F01-4E55-9CCF-E62C864BDED1}"/>
    <cellStyle name="Normal 2 2 4 8 6 3" xfId="27297" xr:uid="{9CEBAB3D-E6E1-4F22-8661-1CE507985121}"/>
    <cellStyle name="Normal 2 2 4 8 6 4" xfId="15913" xr:uid="{B57422AE-499D-4756-B122-5D0011FDD54D}"/>
    <cellStyle name="Normal 2 2 4 8 7" xfId="6138" xr:uid="{1032CCC3-37D4-486D-A426-3F7DB01B606D}"/>
    <cellStyle name="Normal 2 2 4 8 7 2" xfId="29017" xr:uid="{65F007DD-B30A-48B9-9A7D-4EFA7255619A}"/>
    <cellStyle name="Normal 2 2 4 8 7 3" xfId="18672" xr:uid="{D3B2D8FA-733A-4FEC-9A51-D800391C12FE}"/>
    <cellStyle name="Normal 2 2 4 8 8" xfId="8915" xr:uid="{8B19EC84-385F-49D6-804A-F475C193A30D}"/>
    <cellStyle name="Normal 2 2 4 8 8 2" xfId="21468" xr:uid="{E8030D3B-E689-4752-A5F4-8CB2539E7C7D}"/>
    <cellStyle name="Normal 2 2 4 8 9" xfId="24326" xr:uid="{C6000005-873F-468F-810F-BA8557A31507}"/>
    <cellStyle name="Normal 2 2 4 9" xfId="495" xr:uid="{00000000-0005-0000-0000-0000EF010000}"/>
    <cellStyle name="Normal 2 2 4 9 10" xfId="14123" xr:uid="{8190BC3D-B466-4EF2-AE40-4F17DB5089B9}"/>
    <cellStyle name="Normal 2 2 4 9 2" xfId="2356" xr:uid="{00000000-0005-0000-0000-00005C090000}"/>
    <cellStyle name="Normal 2 2 4 9 2 2" xfId="5636" xr:uid="{973BC4B7-E978-4BE9-92C7-189482AB1F87}"/>
    <cellStyle name="Normal 2 2 4 9 2 2 2" xfId="7777" xr:uid="{D59D70AC-355C-4876-9526-84881928C8D1}"/>
    <cellStyle name="Normal 2 2 4 9 2 2 3" xfId="10328" xr:uid="{3ECE0F48-69D2-4D41-9EDD-0EF5995C352C}"/>
    <cellStyle name="Normal 2 2 4 9 2 2 4" xfId="17250" xr:uid="{E3443304-B856-4980-B06D-E5DAE73A6EAC}"/>
    <cellStyle name="Normal 2 2 4 9 2 3" xfId="6585" xr:uid="{0D56CB10-0363-45CE-B73B-C9180B7DC24A}"/>
    <cellStyle name="Normal 2 2 4 9 2 3 2" xfId="26914" xr:uid="{B210EEB2-4666-4A92-B85D-547985BB4293}"/>
    <cellStyle name="Normal 2 2 4 9 2 3 3" xfId="29481" xr:uid="{64C2696C-996D-4BD0-B293-26ED9BC7FB82}"/>
    <cellStyle name="Normal 2 2 4 9 2 3 4" xfId="20035" xr:uid="{B89B5EFC-EB8F-40EC-ADF6-2AA70558D449}"/>
    <cellStyle name="Normal 2 2 4 9 2 4" xfId="9381" xr:uid="{CAC38509-6F9D-4F87-8503-082EE01C2EC4}"/>
    <cellStyle name="Normal 2 2 4 9 2 4 2" xfId="30080" xr:uid="{64F8665E-A917-45BB-A876-9BE580790EFE}"/>
    <cellStyle name="Normal 2 2 4 9 2 4 3" xfId="22864" xr:uid="{A278D088-2E4A-4FA2-B87C-2907A13B63BE}"/>
    <cellStyle name="Normal 2 2 4 9 2 5" xfId="24052" xr:uid="{6C8643F7-291D-4645-B09A-B44933F413BB}"/>
    <cellStyle name="Normal 2 2 4 9 2 6" xfId="15251" xr:uid="{E81AAE11-DCAC-499D-ADD7-6C5546DDFFDE}"/>
    <cellStyle name="Normal 2 2 4 9 3" xfId="2357" xr:uid="{00000000-0005-0000-0000-00005D090000}"/>
    <cellStyle name="Normal 2 2 4 9 3 2" xfId="5741" xr:uid="{F6F0A807-082F-484B-9A55-25162DE57063}"/>
    <cellStyle name="Normal 2 2 4 9 3 2 2" xfId="7778" xr:uid="{9546EBFF-9D17-41F6-8102-7D5D28E2548A}"/>
    <cellStyle name="Normal 2 2 4 9 3 2 3" xfId="10329" xr:uid="{B33545CD-58F9-4DB8-99A9-330CA3F0EB3C}"/>
    <cellStyle name="Normal 2 2 4 9 3 3" xfId="6814" xr:uid="{785FB01F-B199-4673-AF24-27274489EC18}"/>
    <cellStyle name="Normal 2 2 4 9 3 3 2" xfId="19624" xr:uid="{7EDB84B8-6220-4C53-B439-66E9A50587FB}"/>
    <cellStyle name="Normal 2 2 4 9 3 4" xfId="9610" xr:uid="{DEDFC0F5-4995-481F-82FF-67C70677A912}"/>
    <cellStyle name="Normal 2 2 4 9 3 4 2" xfId="22453" xr:uid="{C56C99D9-6471-4907-96DD-AF5129AF4061}"/>
    <cellStyle name="Normal 2 2 4 9 3 5" xfId="26174" xr:uid="{1DB14E10-EC63-4555-9255-7616D379D906}"/>
    <cellStyle name="Normal 2 2 4 9 3 6" xfId="14711" xr:uid="{40DDC824-433D-4905-A1D2-2D185EA8833A}"/>
    <cellStyle name="Normal 2 2 4 9 4" xfId="2358" xr:uid="{00000000-0005-0000-0000-00005E090000}"/>
    <cellStyle name="Normal 2 2 4 9 4 2" xfId="7779" xr:uid="{6DB75C9E-DA46-4E1A-91A7-6F7D71BB3702}"/>
    <cellStyle name="Normal 2 2 4 9 4 2 2" xfId="28444" xr:uid="{93EB27BE-6130-4749-9B72-48217122B7C9}"/>
    <cellStyle name="Normal 2 2 4 9 4 2 3" xfId="19247" xr:uid="{5A942D17-D91C-43B1-B9D8-10B26BDE7B9E}"/>
    <cellStyle name="Normal 2 2 4 9 4 3" xfId="10330" xr:uid="{AB1DDE88-CD79-4393-A3F7-00BBA3496809}"/>
    <cellStyle name="Normal 2 2 4 9 4 3 2" xfId="22057" xr:uid="{AC826F99-F244-4AC5-8DE9-E0B4B7F64DB8}"/>
    <cellStyle name="Normal 2 2 4 9 4 4" xfId="26036" xr:uid="{BDE24170-4E2F-4DDB-AF04-85C83BBD0071}"/>
    <cellStyle name="Normal 2 2 4 9 4 5" xfId="16501" xr:uid="{E9074865-C962-499A-8F57-6227A4660C30}"/>
    <cellStyle name="Normal 2 2 4 9 5" xfId="4430" xr:uid="{5F9A1671-9420-44AC-92B8-DD3211D9E18C}"/>
    <cellStyle name="Normal 2 2 4 9 5 2" xfId="7072" xr:uid="{BEEC2995-7C27-441A-916D-325C89376958}"/>
    <cellStyle name="Normal 2 2 4 9 5 2 2" xfId="20453" xr:uid="{6AE4C37D-3566-4EB0-A818-DC2CF1B78922}"/>
    <cellStyle name="Normal 2 2 4 9 5 3" xfId="9892" xr:uid="{BA4C62AE-B3F8-4034-B9F1-D13FFBBE047D}"/>
    <cellStyle name="Normal 2 2 4 9 5 3 2" xfId="23282" xr:uid="{66411FF9-BBB0-4D7F-B203-05AC0352727F}"/>
    <cellStyle name="Normal 2 2 4 9 5 4" xfId="28979" xr:uid="{29A3491C-F482-46BC-A81B-A518694FBEDB}"/>
    <cellStyle name="Normal 2 2 4 9 5 5" xfId="17660" xr:uid="{12E9AAFA-0BAD-41D8-98B7-BAC2383C0348}"/>
    <cellStyle name="Normal 2 2 4 9 6" xfId="6140" xr:uid="{CB7414F8-57A3-420C-82EA-FCFAD3AA0253}"/>
    <cellStyle name="Normal 2 2 4 9 6 2" xfId="15916" xr:uid="{9DF028A2-1A41-433F-8D0B-61D585DB024F}"/>
    <cellStyle name="Normal 2 2 4 9 7" xfId="8917" xr:uid="{F19FE0DD-C000-405E-9B0F-2FF1C36C731C}"/>
    <cellStyle name="Normal 2 2 4 9 7 2" xfId="18675" xr:uid="{3E2577B1-C394-4667-B1B4-81EE517A9B0E}"/>
    <cellStyle name="Normal 2 2 4 9 8" xfId="12016" xr:uid="{F7537156-D577-4302-BDCC-F83A51721A40}"/>
    <cellStyle name="Normal 2 2 4 9 8 2" xfId="21471" xr:uid="{87113AAC-EE0E-46BF-A08A-5DD39E26CC48}"/>
    <cellStyle name="Normal 2 2 4 9 9" xfId="26004" xr:uid="{16217A1F-F218-4A6B-88A7-E03EEF74F8E6}"/>
    <cellStyle name="Normal 2 2 5" xfId="496" xr:uid="{00000000-0005-0000-0000-0000F0010000}"/>
    <cellStyle name="Normal 2 2 5 10" xfId="6141" xr:uid="{1471E3AA-57FC-44BB-94DD-33EEB89AF547}"/>
    <cellStyle name="Normal 2 2 5 10 2" xfId="15917" xr:uid="{44278D29-1A12-4B29-9907-72E22D459FB6}"/>
    <cellStyle name="Normal 2 2 5 11" xfId="8918" xr:uid="{D926E9B0-3D3D-4BDD-8B20-CF4DE6A0F30F}"/>
    <cellStyle name="Normal 2 2 5 11 2" xfId="18676" xr:uid="{43EC818D-2C66-465B-84DB-F21DB6836C8E}"/>
    <cellStyle name="Normal 2 2 5 12" xfId="12017" xr:uid="{6F55C256-3BED-42DC-A98F-43984E87202E}"/>
    <cellStyle name="Normal 2 2 5 12 2" xfId="21472" xr:uid="{D27DF01B-FB41-4464-AF44-5229A1C9E35D}"/>
    <cellStyle name="Normal 2 2 5 13" xfId="25768" xr:uid="{2E68546A-45D3-444F-9F98-41E9F0D884FC}"/>
    <cellStyle name="Normal 2 2 5 14" xfId="13977" xr:uid="{6BCB785C-045A-4D65-9874-5568B45FFA38}"/>
    <cellStyle name="Normal 2 2 5 2" xfId="497" xr:uid="{00000000-0005-0000-0000-0000F1010000}"/>
    <cellStyle name="Normal 2 2 5 2 10" xfId="8919" xr:uid="{C889F6DF-2EF3-4A5D-9A42-932460BA46B8}"/>
    <cellStyle name="Normal 2 2 5 2 10 2" xfId="18677" xr:uid="{3456A7B4-4A38-412B-B74A-D6F5563F7322}"/>
    <cellStyle name="Normal 2 2 5 2 11" xfId="12018" xr:uid="{DE3342ED-293E-4E82-9FFF-B697ACB2C7BA}"/>
    <cellStyle name="Normal 2 2 5 2 11 2" xfId="21473" xr:uid="{53F68F96-0F1E-46BF-B5F0-2EF381598E36}"/>
    <cellStyle name="Normal 2 2 5 2 12" xfId="24971" xr:uid="{F3199251-344F-4520-BF20-0AC13FC0EE62}"/>
    <cellStyle name="Normal 2 2 5 2 13" xfId="14037" xr:uid="{36BBA4E0-1F7B-4EE2-BC0B-FF793A3CF617}"/>
    <cellStyle name="Normal 2 2 5 2 2" xfId="498" xr:uid="{00000000-0005-0000-0000-0000F2010000}"/>
    <cellStyle name="Normal 2 2 5 2 2 10" xfId="12019" xr:uid="{B7000E3B-C317-4808-9A4A-3D6D946CDF17}"/>
    <cellStyle name="Normal 2 2 5 2 2 10 2" xfId="21474" xr:uid="{CA6E0DED-3F15-4360-A5B3-7E4AE797352F}"/>
    <cellStyle name="Normal 2 2 5 2 2 11" xfId="26386" xr:uid="{89C7B662-FB0C-48AE-A98A-D8390A5CDDC2}"/>
    <cellStyle name="Normal 2 2 5 2 2 12" xfId="14132" xr:uid="{5ECCDDC4-AE11-4D4B-B678-D0D06C33CBAD}"/>
    <cellStyle name="Normal 2 2 5 2 2 2" xfId="2359" xr:uid="{00000000-0005-0000-0000-00005F090000}"/>
    <cellStyle name="Normal 2 2 5 2 2 2 2" xfId="2360" xr:uid="{00000000-0005-0000-0000-000060090000}"/>
    <cellStyle name="Normal 2 2 5 2 2 2 2 2" xfId="7780" xr:uid="{BE14B1B7-A5AB-406C-8E27-96F2E2DA339D}"/>
    <cellStyle name="Normal 2 2 5 2 2 2 2 2 2" xfId="27706" xr:uid="{7F19671C-436C-4BB4-9E48-0B825EEB1F06}"/>
    <cellStyle name="Normal 2 2 5 2 2 2 2 2 3" xfId="29303" xr:uid="{D6492A4D-90F8-4619-B430-75D1543E9406}"/>
    <cellStyle name="Normal 2 2 5 2 2 2 2 2 4" xfId="17252" xr:uid="{298DCDC8-EFC5-42DB-9AB3-0B8A40E901E0}"/>
    <cellStyle name="Normal 2 2 5 2 2 2 2 3" xfId="10332" xr:uid="{A1F1EF7D-B0DB-43B3-B7E2-ADB4C958D112}"/>
    <cellStyle name="Normal 2 2 5 2 2 2 2 3 2" xfId="29482" xr:uid="{9A95553A-11D9-45B6-93A7-E755B6593727}"/>
    <cellStyle name="Normal 2 2 5 2 2 2 2 3 3" xfId="20037" xr:uid="{8F5800C2-17A3-4125-9C5C-484DDD55E737}"/>
    <cellStyle name="Normal 2 2 5 2 2 2 2 4" xfId="13045" xr:uid="{216CD22D-E264-4BC2-8F91-03F27CDF9002}"/>
    <cellStyle name="Normal 2 2 5 2 2 2 2 4 2" xfId="22866" xr:uid="{09D7E2E0-4044-4600-8AB7-662C3A9132AD}"/>
    <cellStyle name="Normal 2 2 5 2 2 2 2 5" xfId="26094" xr:uid="{4B8718AA-4A46-430D-91D8-FA3925F43EE1}"/>
    <cellStyle name="Normal 2 2 5 2 2 2 2 6" xfId="15253" xr:uid="{08CCFE34-BDDE-48C5-A990-0F3FC6DD9FEF}"/>
    <cellStyle name="Normal 2 2 5 2 2 2 3" xfId="4881" xr:uid="{D205A51B-21C3-4753-956B-DF894F89494E}"/>
    <cellStyle name="Normal 2 2 5 2 2 2 3 2" xfId="10331" xr:uid="{CD15DAAA-87CE-4FA3-B389-003BEF4840B3}"/>
    <cellStyle name="Normal 2 2 5 2 2 2 3 2 2" xfId="29714" xr:uid="{1F05778C-B58C-4304-A538-65BC9C103C7A}"/>
    <cellStyle name="Normal 2 2 5 2 2 2 3 2 3" xfId="20848" xr:uid="{D7B22294-71A5-40D9-83CA-D14C590C7401}"/>
    <cellStyle name="Normal 2 2 5 2 2 2 3 3" xfId="13740" xr:uid="{7BE6BE27-7B10-46BA-8A09-66996CA3A466}"/>
    <cellStyle name="Normal 2 2 5 2 2 2 3 3 2" xfId="23677" xr:uid="{F312A283-0E35-44E2-B0FE-5F15F4305BB5}"/>
    <cellStyle name="Normal 2 2 5 2 2 2 3 4" xfId="26571" xr:uid="{C78FCBF8-880A-41FD-BA1D-9D96B46F0227}"/>
    <cellStyle name="Normal 2 2 5 2 2 2 3 5" xfId="18055" xr:uid="{EE0F8B6E-9EF3-42F6-9284-5E5F2AADA410}"/>
    <cellStyle name="Normal 2 2 5 2 2 2 4" xfId="6069" xr:uid="{8716DB1D-69C6-4AB3-8262-C3FB6E12C690}"/>
    <cellStyle name="Normal 2 2 5 2 2 2 4 2" xfId="28895" xr:uid="{F9537590-E35B-4948-932D-A3F4A933F030}"/>
    <cellStyle name="Normal 2 2 5 2 2 2 4 3" xfId="16892" xr:uid="{FC9701F3-ED6E-43F3-88A1-D02BE1DAFEC1}"/>
    <cellStyle name="Normal 2 2 5 2 2 2 5" xfId="8846" xr:uid="{B1DDA150-2C1C-4339-8464-973446D08A7C}"/>
    <cellStyle name="Normal 2 2 5 2 2 2 5 2" xfId="19635" xr:uid="{F3ACE45B-2705-4752-B0A5-BDBEED7EE054}"/>
    <cellStyle name="Normal 2 2 5 2 2 2 6" xfId="12741" xr:uid="{AA2361F5-11EB-4B6B-91E4-8B106360C0E1}"/>
    <cellStyle name="Normal 2 2 5 2 2 2 6 2" xfId="22464" xr:uid="{1AF6F769-AB8E-40CA-8116-90592456A1C9}"/>
    <cellStyle name="Normal 2 2 5 2 2 2 7" xfId="24655" xr:uid="{B0C079CF-304A-4ECF-93A2-65D8271A4370}"/>
    <cellStyle name="Normal 2 2 5 2 2 2 8" xfId="14727" xr:uid="{0DAE6DF3-44E4-450B-8BAB-57D0E312CD4A}"/>
    <cellStyle name="Normal 2 2 5 2 2 3" xfId="2361" xr:uid="{00000000-0005-0000-0000-000061090000}"/>
    <cellStyle name="Normal 2 2 5 2 2 3 2" xfId="5050" xr:uid="{495381E7-9097-4E16-90F6-189D74E6092B}"/>
    <cellStyle name="Normal 2 2 5 2 2 3 2 2" xfId="7781" xr:uid="{1705FDBB-26FD-490F-A438-6AAD1F9E1010}"/>
    <cellStyle name="Normal 2 2 5 2 2 3 2 2 2" xfId="29831" xr:uid="{DB3B1421-A490-430B-8E5A-A84E3C5843CF}"/>
    <cellStyle name="Normal 2 2 5 2 2 3 2 2 3" xfId="21017" xr:uid="{6E141E2E-9339-44DD-8B44-F52287363AA4}"/>
    <cellStyle name="Normal 2 2 5 2 2 3 2 3" xfId="10333" xr:uid="{90E0FB0D-1269-433F-B2DC-10B88BFBAE0F}"/>
    <cellStyle name="Normal 2 2 5 2 2 3 2 3 2" xfId="23846" xr:uid="{B7951AD1-5A37-48F5-AC47-212CC0624A8A}"/>
    <cellStyle name="Normal 2 2 5 2 2 3 2 4" xfId="28511" xr:uid="{7D781D8F-E342-478A-9E79-42177E5EC255}"/>
    <cellStyle name="Normal 2 2 5 2 2 3 2 5" xfId="18224" xr:uid="{7C24291E-2255-4726-BDB3-2A6699B456D8}"/>
    <cellStyle name="Normal 2 2 5 2 2 3 3" xfId="6588" xr:uid="{29AC3A40-25F0-4ED2-896A-878BE043956F}"/>
    <cellStyle name="Normal 2 2 5 2 2 3 3 2" xfId="28217" xr:uid="{41A0D3C8-78B5-4D56-9B2A-6821CC4E4DB0}"/>
    <cellStyle name="Normal 2 2 5 2 2 3 3 3" xfId="17253" xr:uid="{AD60FDE3-3BE3-4852-A6F0-0F219F36C0C4}"/>
    <cellStyle name="Normal 2 2 5 2 2 3 4" xfId="9384" xr:uid="{DED74FAB-99F2-4178-8115-3A07F3B6AD0F}"/>
    <cellStyle name="Normal 2 2 5 2 2 3 4 2" xfId="20038" xr:uid="{743ACC4F-5552-4388-9988-29FADCA976E5}"/>
    <cellStyle name="Normal 2 2 5 2 2 3 5" xfId="13046" xr:uid="{110A6EF9-7F01-491A-9590-F854F72D1C4C}"/>
    <cellStyle name="Normal 2 2 5 2 2 3 5 2" xfId="22867" xr:uid="{98DBDBA4-E058-4586-9253-06ACBD977D26}"/>
    <cellStyle name="Normal 2 2 5 2 2 3 6" xfId="26592" xr:uid="{C83CB8B1-3031-4B5A-9DC6-FBEFF5526569}"/>
    <cellStyle name="Normal 2 2 5 2 2 3 7" xfId="15254" xr:uid="{E8D471F1-D395-493A-96E1-153F88F085B5}"/>
    <cellStyle name="Normal 2 2 5 2 2 4" xfId="2362" xr:uid="{00000000-0005-0000-0000-000062090000}"/>
    <cellStyle name="Normal 2 2 5 2 2 4 2" xfId="7782" xr:uid="{0D2828D3-2E46-4F96-86FC-09B47C59CA57}"/>
    <cellStyle name="Normal 2 2 5 2 2 4 2 2" xfId="29028" xr:uid="{CD179F47-E22B-4617-869B-E140221A3F8D}"/>
    <cellStyle name="Normal 2 2 5 2 2 4 2 3" xfId="17251" xr:uid="{74A6EC27-4B44-4C8F-BB26-4D44284990ED}"/>
    <cellStyle name="Normal 2 2 5 2 2 4 3" xfId="10334" xr:uid="{A0F2CE6E-4D62-4955-8B57-FA8997BFE35C}"/>
    <cellStyle name="Normal 2 2 5 2 2 4 3 2" xfId="20036" xr:uid="{9C26CB92-E0FE-42A0-A41B-A611AE899811}"/>
    <cellStyle name="Normal 2 2 5 2 2 4 4" xfId="13044" xr:uid="{762F8085-496B-4DA1-AD7E-4070537BF21D}"/>
    <cellStyle name="Normal 2 2 5 2 2 4 4 2" xfId="22865" xr:uid="{79B6F572-26C7-4EE0-BC49-0D91A05BD95B}"/>
    <cellStyle name="Normal 2 2 5 2 2 4 5" xfId="26156" xr:uid="{4F587360-FC9C-4C5A-8A0A-A8E0BD928639}"/>
    <cellStyle name="Normal 2 2 5 2 2 4 6" xfId="15252" xr:uid="{A028E9E7-EAF7-45CA-A515-E86E177BFC52}"/>
    <cellStyle name="Normal 2 2 5 2 2 5" xfId="2363" xr:uid="{00000000-0005-0000-0000-000063090000}"/>
    <cellStyle name="Normal 2 2 5 2 2 5 2" xfId="7783" xr:uid="{FF77422A-37D0-46E6-96D3-88801104CF24}"/>
    <cellStyle name="Normal 2 2 5 2 2 5 2 2" xfId="29073" xr:uid="{7BA11167-D4FE-48E6-8E7B-1B2A21F663FD}"/>
    <cellStyle name="Normal 2 2 5 2 2 5 2 3" xfId="16813" xr:uid="{44273EBE-6AAF-4DC0-BE6C-8B6B57E67D77}"/>
    <cellStyle name="Normal 2 2 5 2 2 5 3" xfId="10335" xr:uid="{4112C31A-1775-46DD-B24C-3A5B5FC05859}"/>
    <cellStyle name="Normal 2 2 5 2 2 5 3 2" xfId="19550" xr:uid="{5ECE96D5-9043-4554-99E2-9F5CACC515BC}"/>
    <cellStyle name="Normal 2 2 5 2 2 5 4" xfId="12662" xr:uid="{50872C3E-0580-4A6B-8E0E-0A333D5473AF}"/>
    <cellStyle name="Normal 2 2 5 2 2 5 4 2" xfId="22379" xr:uid="{52400DF5-8274-49BF-8ABD-79FA2CEB2976}"/>
    <cellStyle name="Normal 2 2 5 2 2 5 5" xfId="24163" xr:uid="{1029840A-E2C3-44D0-80BC-8833A248D902}"/>
    <cellStyle name="Normal 2 2 5 2 2 5 6" xfId="14598" xr:uid="{E7273831-58C5-4136-863B-00ED0343AA21}"/>
    <cellStyle name="Normal 2 2 5 2 2 6" xfId="2364" xr:uid="{00000000-0005-0000-0000-000064090000}"/>
    <cellStyle name="Normal 2 2 5 2 2 6 2" xfId="10336" xr:uid="{0F452ABF-F2E4-4FDB-BD3A-E40EAF1FBE53}"/>
    <cellStyle name="Normal 2 2 5 2 2 6 2 2" xfId="19254" xr:uid="{FBE9F6C9-7665-4F11-94B9-3E1C0DA5A59F}"/>
    <cellStyle name="Normal 2 2 5 2 2 6 3" xfId="12406" xr:uid="{22398905-F6FE-4131-869A-9998DC5B35E7}"/>
    <cellStyle name="Normal 2 2 5 2 2 6 3 2" xfId="22066" xr:uid="{05246786-45D8-4585-AA38-9D2BE1D77D6A}"/>
    <cellStyle name="Normal 2 2 5 2 2 6 4" xfId="25935" xr:uid="{5BBAF39E-A1C5-4D2A-B1E8-2E52E94B946D}"/>
    <cellStyle name="Normal 2 2 5 2 2 6 5" xfId="16510" xr:uid="{505C9C91-6C6F-40AA-B5BE-BA9EC7EB3C98}"/>
    <cellStyle name="Normal 2 2 5 2 2 7" xfId="4435" xr:uid="{B78F90BC-D3F9-41A0-888E-05EF2DA1392A}"/>
    <cellStyle name="Normal 2 2 5 2 2 7 2" xfId="9895" xr:uid="{1E095A82-5713-4CCC-91ED-DFD816285610}"/>
    <cellStyle name="Normal 2 2 5 2 2 7 2 2" xfId="20458" xr:uid="{4324AF7E-2119-46D9-9E13-F38721C3F39A}"/>
    <cellStyle name="Normal 2 2 5 2 2 7 3" xfId="13435" xr:uid="{16B8C551-3A1D-4DC9-AA50-3E3D79B57C4A}"/>
    <cellStyle name="Normal 2 2 5 2 2 7 3 2" xfId="23287" xr:uid="{3FF54494-6F74-496E-8FB9-F3273B4EA1E2}"/>
    <cellStyle name="Normal 2 2 5 2 2 7 4" xfId="17665" xr:uid="{15545F62-EFFD-400C-A5AB-10D524B4246E}"/>
    <cellStyle name="Normal 2 2 5 2 2 8" xfId="6143" xr:uid="{9DE91201-E4BE-49D7-A861-B68A689DD9F7}"/>
    <cellStyle name="Normal 2 2 5 2 2 8 2" xfId="15919" xr:uid="{5EB26FDA-1530-400C-988A-AC2DA9205F66}"/>
    <cellStyle name="Normal 2 2 5 2 2 9" xfId="8920" xr:uid="{CC161EAA-C6D3-446A-80F5-A36B27B4994A}"/>
    <cellStyle name="Normal 2 2 5 2 2 9 2" xfId="18678" xr:uid="{734D212D-4BD2-40B3-BAA1-96140BF0F5CF}"/>
    <cellStyle name="Normal 2 2 5 2 3" xfId="2365" xr:uid="{00000000-0005-0000-0000-000065090000}"/>
    <cellStyle name="Normal 2 2 5 2 3 2" xfId="2366" xr:uid="{00000000-0005-0000-0000-000066090000}"/>
    <cellStyle name="Normal 2 2 5 2 3 2 2" xfId="7784" xr:uid="{AFFA999B-3DFC-430E-A79B-5F52F673565B}"/>
    <cellStyle name="Normal 2 2 5 2 3 2 2 2" xfId="28731" xr:uid="{C0663887-3281-4501-9471-525705201F1C}"/>
    <cellStyle name="Normal 2 2 5 2 3 2 2 3" xfId="27421" xr:uid="{730B84C9-1BF0-4A48-9D72-1818CF70C0DC}"/>
    <cellStyle name="Normal 2 2 5 2 3 2 2 4" xfId="17254" xr:uid="{51DBBD62-0550-4E8E-A4BD-91103673AD05}"/>
    <cellStyle name="Normal 2 2 5 2 3 2 3" xfId="10338" xr:uid="{E0FF45C7-DD5B-4AE0-B4E2-7B9D23669A43}"/>
    <cellStyle name="Normal 2 2 5 2 3 2 3 2" xfId="29483" xr:uid="{C875845E-F166-41B7-B8BC-1F5A369B9C91}"/>
    <cellStyle name="Normal 2 2 5 2 3 2 3 3" xfId="20039" xr:uid="{857088A9-9E18-4487-BA2E-C661DC7309E2}"/>
    <cellStyle name="Normal 2 2 5 2 3 2 4" xfId="13047" xr:uid="{69EAA5B7-55AD-413D-9487-8BE08F9A1261}"/>
    <cellStyle name="Normal 2 2 5 2 3 2 4 2" xfId="22868" xr:uid="{B7B34055-2E8E-4AE6-AE8A-5D260DEFBEB7}"/>
    <cellStyle name="Normal 2 2 5 2 3 2 5" xfId="25443" xr:uid="{98F51E84-6613-4630-B5C8-151CD2CECD05}"/>
    <cellStyle name="Normal 2 2 5 2 3 2 6" xfId="15255" xr:uid="{F51AE3CB-EE26-4F8B-A61F-371234B122F2}"/>
    <cellStyle name="Normal 2 2 5 2 3 3" xfId="2367" xr:uid="{00000000-0005-0000-0000-000067090000}"/>
    <cellStyle name="Normal 2 2 5 2 3 3 2" xfId="10339" xr:uid="{3E09D03F-FE0D-4E6A-B30D-762192DDA90B}"/>
    <cellStyle name="Normal 2 2 5 2 3 3 2 2" xfId="28537" xr:uid="{632A534D-00AF-40E4-9F62-14B680767F70}"/>
    <cellStyle name="Normal 2 2 5 2 3 3 2 3" xfId="16891" xr:uid="{497641F7-A0A9-4870-B95F-0BC09C4AD7D8}"/>
    <cellStyle name="Normal 2 2 5 2 3 3 3" xfId="11575" xr:uid="{08D50186-77A3-4432-B3FC-3E2A8B067B94}"/>
    <cellStyle name="Normal 2 2 5 2 3 3 3 2" xfId="19634" xr:uid="{3D50B1C4-6F62-42D4-B491-EDBA67B69ACC}"/>
    <cellStyle name="Normal 2 2 5 2 3 3 4" xfId="12740" xr:uid="{DE49DA6C-5418-4AF3-9AAD-D2CE6AABBDDB}"/>
    <cellStyle name="Normal 2 2 5 2 3 3 4 2" xfId="22463" xr:uid="{1FD07D77-125E-487E-A561-F6D9E32B6D9D}"/>
    <cellStyle name="Normal 2 2 5 2 3 3 5" xfId="25834" xr:uid="{212F0769-F217-43E7-BF33-E8AB356B7BCC}"/>
    <cellStyle name="Normal 2 2 5 2 3 3 6" xfId="14726" xr:uid="{CD5AF42A-1DAB-4D52-80E9-53D034862C88}"/>
    <cellStyle name="Normal 2 2 5 2 3 4" xfId="4749" xr:uid="{D32A81FC-54DA-4241-A6EB-5BF7402654C9}"/>
    <cellStyle name="Normal 2 2 5 2 3 4 2" xfId="10337" xr:uid="{2F6ABF0D-E775-418E-97E1-8A884E76D1B7}"/>
    <cellStyle name="Normal 2 2 5 2 3 4 2 2" xfId="29636" xr:uid="{A4EC055E-A42F-4DD9-A5B3-D874DF30D59D}"/>
    <cellStyle name="Normal 2 2 5 2 3 4 2 3" xfId="20716" xr:uid="{F416E548-C49C-4672-B519-FC63BECCF9CE}"/>
    <cellStyle name="Normal 2 2 5 2 3 4 3" xfId="13634" xr:uid="{7DB8557A-E8AF-4561-AF96-4DAC42DDC5D0}"/>
    <cellStyle name="Normal 2 2 5 2 3 4 3 2" xfId="23545" xr:uid="{5B444E39-00F5-4084-9531-064A2AC7F9DD}"/>
    <cellStyle name="Normal 2 2 5 2 3 4 4" xfId="24782" xr:uid="{CBAD9EB4-FE3A-475C-A66D-D5A20670E0E3}"/>
    <cellStyle name="Normal 2 2 5 2 3 4 5" xfId="17923" xr:uid="{1F582833-1A83-47F3-B81A-2F84843B5422}"/>
    <cellStyle name="Normal 2 2 5 2 3 5" xfId="6068" xr:uid="{5738227D-8E10-471E-924B-29EEEF491F16}"/>
    <cellStyle name="Normal 2 2 5 2 3 5 2" xfId="27277" xr:uid="{97E6336B-B83C-4844-85FF-C7EF892745AC}"/>
    <cellStyle name="Normal 2 2 5 2 3 5 3" xfId="15920" xr:uid="{7D1B1550-FB81-4876-9289-348E9D24A5CC}"/>
    <cellStyle name="Normal 2 2 5 2 3 6" xfId="8845" xr:uid="{B548C2F9-C385-4AFC-9557-391CAEC8A9C9}"/>
    <cellStyle name="Normal 2 2 5 2 3 6 2" xfId="18679" xr:uid="{9CA3D30C-9339-4069-B964-B38850E9243A}"/>
    <cellStyle name="Normal 2 2 5 2 3 7" xfId="12020" xr:uid="{8BB2C2F7-93EA-4892-AF2A-E9E3486F2772}"/>
    <cellStyle name="Normal 2 2 5 2 3 7 2" xfId="21475" xr:uid="{85434177-541E-41F3-ACFC-6A2ECD707769}"/>
    <cellStyle name="Normal 2 2 5 2 3 8" xfId="25832" xr:uid="{017DF53C-0097-4AE5-85EF-EE5E57D1BDF6}"/>
    <cellStyle name="Normal 2 2 5 2 3 9" xfId="14290" xr:uid="{4DD4C011-C840-4EE6-813A-A3C2B1C683EE}"/>
    <cellStyle name="Normal 2 2 5 2 4" xfId="2368" xr:uid="{00000000-0005-0000-0000-000068090000}"/>
    <cellStyle name="Normal 2 2 5 2 4 2" xfId="5051" xr:uid="{B75F129A-89AB-4EAC-AF13-694F80EF8B14}"/>
    <cellStyle name="Normal 2 2 5 2 4 2 2" xfId="7785" xr:uid="{68A0F521-864E-4B7B-B206-F74AFCD03111}"/>
    <cellStyle name="Normal 2 2 5 2 4 2 2 2" xfId="29832" xr:uid="{0ACB6E77-31F3-4698-B68A-F464926806CC}"/>
    <cellStyle name="Normal 2 2 5 2 4 2 2 3" xfId="21018" xr:uid="{863548AF-B497-4F3A-9AF1-A6CCEB8D17A2}"/>
    <cellStyle name="Normal 2 2 5 2 4 2 3" xfId="10340" xr:uid="{1C3D146B-A357-4F33-ADC1-C2F89E4BAFAE}"/>
    <cellStyle name="Normal 2 2 5 2 4 2 3 2" xfId="23847" xr:uid="{414C0E61-8A5F-4ACA-9543-DE36D2F608DE}"/>
    <cellStyle name="Normal 2 2 5 2 4 2 4" xfId="24998" xr:uid="{5818E501-4C6D-4DC0-921A-F3BA674200E9}"/>
    <cellStyle name="Normal 2 2 5 2 4 2 5" xfId="18225" xr:uid="{C40166DA-CD10-4F8C-ADD0-29B1129FD2EF}"/>
    <cellStyle name="Normal 2 2 5 2 4 3" xfId="6587" xr:uid="{6C06EF1B-D2C5-43EF-A41B-D68A7E795D05}"/>
    <cellStyle name="Normal 2 2 5 2 4 3 2" xfId="27234" xr:uid="{D19B4D69-7998-4F0C-9513-B7301F1ABC3D}"/>
    <cellStyle name="Normal 2 2 5 2 4 3 3" xfId="17255" xr:uid="{441CAB43-A1CA-4D63-9605-7A5FF24BFDC8}"/>
    <cellStyle name="Normal 2 2 5 2 4 4" xfId="9383" xr:uid="{357CCB77-0B0A-4094-8814-CEA2D1546CF6}"/>
    <cellStyle name="Normal 2 2 5 2 4 4 2" xfId="20040" xr:uid="{34FF816D-4F2E-4970-B47A-F2DE2E797AF5}"/>
    <cellStyle name="Normal 2 2 5 2 4 5" xfId="13048" xr:uid="{CF4B6F02-CDEB-48E4-B192-07148DC1F6A0}"/>
    <cellStyle name="Normal 2 2 5 2 4 5 2" xfId="22869" xr:uid="{45A89155-30F3-4C46-8DC9-7BE77CDC8AE0}"/>
    <cellStyle name="Normal 2 2 5 2 4 6" xfId="25408" xr:uid="{3A0C9488-1948-42D7-81CC-8F837DD81BA9}"/>
    <cellStyle name="Normal 2 2 5 2 4 7" xfId="15256" xr:uid="{FDB8FE53-ED6B-4B78-8717-81849C1EC583}"/>
    <cellStyle name="Normal 2 2 5 2 5" xfId="2369" xr:uid="{00000000-0005-0000-0000-000069090000}"/>
    <cellStyle name="Normal 2 2 5 2 5 2" xfId="5846" xr:uid="{80A36E51-3C39-4E05-AFBA-098BCF3449A1}"/>
    <cellStyle name="Normal 2 2 5 2 5 2 2" xfId="7786" xr:uid="{391CC509-E921-4007-A77B-D1075A83C960}"/>
    <cellStyle name="Normal 2 2 5 2 5 2 3" xfId="10341" xr:uid="{F64C22C6-675C-421C-9A56-FBFDFBCBCAA7}"/>
    <cellStyle name="Normal 2 2 5 2 5 2 4" xfId="17043" xr:uid="{F6337CAD-8A5E-4936-A9C0-5597D83B3EED}"/>
    <cellStyle name="Normal 2 2 5 2 5 3" xfId="6941" xr:uid="{84087943-70D9-43A6-B1BF-FD453BCB5D59}"/>
    <cellStyle name="Normal 2 2 5 2 5 3 2" xfId="29071" xr:uid="{82B6BBD2-B16C-407E-A3F8-5CB74AE7B71D}"/>
    <cellStyle name="Normal 2 2 5 2 5 3 3" xfId="19802" xr:uid="{06508001-8206-4D4F-BE2C-E8B47E0DA6B5}"/>
    <cellStyle name="Normal 2 2 5 2 5 4" xfId="9737" xr:uid="{F7C6478B-4C19-4184-AB7B-7BB50845FFC2}"/>
    <cellStyle name="Normal 2 2 5 2 5 4 2" xfId="22631" xr:uid="{3E986A8A-3EB9-49E4-9655-0BD8D43C8F23}"/>
    <cellStyle name="Normal 2 2 5 2 5 5" xfId="25921" xr:uid="{DF8E9797-2E0F-49BA-86B5-53DFDBC4C469}"/>
    <cellStyle name="Normal 2 2 5 2 5 6" xfId="14958" xr:uid="{9E6A21A4-FDBE-4A66-8164-75C18F8D7BE3}"/>
    <cellStyle name="Normal 2 2 5 2 6" xfId="2370" xr:uid="{00000000-0005-0000-0000-00006A090000}"/>
    <cellStyle name="Normal 2 2 5 2 6 2" xfId="7787" xr:uid="{BE742671-18AE-49EF-8979-AE37E68F535F}"/>
    <cellStyle name="Normal 2 2 5 2 6 2 2" xfId="27482" xr:uid="{6860A7B7-42B9-46E4-B508-C7D57F636C26}"/>
    <cellStyle name="Normal 2 2 5 2 6 2 3" xfId="16711" xr:uid="{31F96104-2CC1-4D3F-98C6-B94A28B48125}"/>
    <cellStyle name="Normal 2 2 5 2 6 3" xfId="10342" xr:uid="{D37B2F5D-0284-4BAE-81C4-ACC31937CB78}"/>
    <cellStyle name="Normal 2 2 5 2 6 3 2" xfId="19448" xr:uid="{D04FCF9B-564B-41F6-819D-C12E8A15DBDC}"/>
    <cellStyle name="Normal 2 2 5 2 6 4" xfId="12560" xr:uid="{9D1CA040-714F-47C1-8E43-E4770149052C}"/>
    <cellStyle name="Normal 2 2 5 2 6 4 2" xfId="22277" xr:uid="{8F96D9C0-22AD-452F-AB5C-CEEABE852EA5}"/>
    <cellStyle name="Normal 2 2 5 2 6 5" xfId="26298" xr:uid="{C3711DB2-F86B-4C93-A55C-F865E4BFF660}"/>
    <cellStyle name="Normal 2 2 5 2 6 6" xfId="14495" xr:uid="{92B8E0A5-9406-44A2-A016-6C7C9FB67D16}"/>
    <cellStyle name="Normal 2 2 5 2 7" xfId="2371" xr:uid="{00000000-0005-0000-0000-00006B090000}"/>
    <cellStyle name="Normal 2 2 5 2 7 2" xfId="7788" xr:uid="{D801FDA1-B8CA-47E9-A660-246EACFE1D59}"/>
    <cellStyle name="Normal 2 2 5 2 7 2 2" xfId="19168" xr:uid="{D4228864-9B6B-4821-8276-5431E7DDB046}"/>
    <cellStyle name="Normal 2 2 5 2 7 3" xfId="10343" xr:uid="{8C6F23FC-91EE-4408-8501-F4D4D4480E34}"/>
    <cellStyle name="Normal 2 2 5 2 7 3 2" xfId="21973" xr:uid="{33FABC3C-D931-4F2E-83F7-9F8CC482C1F9}"/>
    <cellStyle name="Normal 2 2 5 2 7 4" xfId="26651" xr:uid="{FC3FD484-8CB7-4565-BAAC-BB9B8BC868E1}"/>
    <cellStyle name="Normal 2 2 5 2 7 5" xfId="16417" xr:uid="{CED464C2-928B-4642-94C3-05E5D490BAFE}"/>
    <cellStyle name="Normal 2 2 5 2 8" xfId="4526" xr:uid="{1DC9ECDE-7E44-4282-AC8C-4D9F95C1DA95}"/>
    <cellStyle name="Normal 2 2 5 2 8 2" xfId="9894" xr:uid="{AF41AF4D-D42A-47EB-B98D-1077DCE0F924}"/>
    <cellStyle name="Normal 2 2 5 2 8 2 2" xfId="20549" xr:uid="{613F2FC3-8733-46A1-B3BD-C70A636098A1}"/>
    <cellStyle name="Normal 2 2 5 2 8 3" xfId="13509" xr:uid="{305AA85F-C4F0-4807-8C61-BDA67E3390BF}"/>
    <cellStyle name="Normal 2 2 5 2 8 3 2" xfId="23378" xr:uid="{957BAF7E-7FD8-4B63-9CD3-4336C2F3E8EC}"/>
    <cellStyle name="Normal 2 2 5 2 8 4" xfId="17756" xr:uid="{F353AD41-AB99-481F-AD2E-762EBFA458E0}"/>
    <cellStyle name="Normal 2 2 5 2 9" xfId="6142" xr:uid="{D37D6C80-712A-4221-AD92-945482403FFF}"/>
    <cellStyle name="Normal 2 2 5 2 9 2" xfId="15918" xr:uid="{F266A3F2-8E4F-447D-943B-01ED552DF02D}"/>
    <cellStyle name="Normal 2 2 5 3" xfId="499" xr:uid="{00000000-0005-0000-0000-0000F3010000}"/>
    <cellStyle name="Normal 2 2 5 3 10" xfId="12021" xr:uid="{90FF25F4-0CF7-42C9-B5A2-4240A062A9DB}"/>
    <cellStyle name="Normal 2 2 5 3 10 2" xfId="21476" xr:uid="{480E4E10-FD5F-4F31-BEF5-58EFDCC40DD1}"/>
    <cellStyle name="Normal 2 2 5 3 11" xfId="24669" xr:uid="{510DD574-CDD9-4B25-B9E4-21C421C4D2E2}"/>
    <cellStyle name="Normal 2 2 5 3 12" xfId="14131" xr:uid="{5CF0B305-2B8C-4F08-93FA-1F45526C6DD8}"/>
    <cellStyle name="Normal 2 2 5 3 2" xfId="2372" xr:uid="{00000000-0005-0000-0000-00006C090000}"/>
    <cellStyle name="Normal 2 2 5 3 2 2" xfId="2373" xr:uid="{00000000-0005-0000-0000-00006D090000}"/>
    <cellStyle name="Normal 2 2 5 3 2 2 2" xfId="7789" xr:uid="{2C913C36-997C-4BE4-9F0F-41E8B7045F49}"/>
    <cellStyle name="Normal 2 2 5 3 2 2 2 2" xfId="26937" xr:uid="{C05E791D-BEA8-47D5-AFF8-7576C56B6D28}"/>
    <cellStyle name="Normal 2 2 5 3 2 2 2 3" xfId="28045" xr:uid="{60E05B39-E092-4254-8331-BF13BBE82EBA}"/>
    <cellStyle name="Normal 2 2 5 3 2 2 2 4" xfId="17257" xr:uid="{2C4FD3A1-1B46-470A-8755-FD10F302F13E}"/>
    <cellStyle name="Normal 2 2 5 3 2 2 3" xfId="10345" xr:uid="{709AF16B-3081-41B3-A164-BD2E286F0D15}"/>
    <cellStyle name="Normal 2 2 5 3 2 2 3 2" xfId="29484" xr:uid="{81F92055-3875-4088-AB46-60D705FE3D03}"/>
    <cellStyle name="Normal 2 2 5 3 2 2 3 3" xfId="20042" xr:uid="{446D1B93-F208-4D74-AD50-97D168CB97B3}"/>
    <cellStyle name="Normal 2 2 5 3 2 2 4" xfId="13050" xr:uid="{ACBF1EAD-6219-41C8-A91A-80EAAFD8460D}"/>
    <cellStyle name="Normal 2 2 5 3 2 2 4 2" xfId="22871" xr:uid="{7D2806DB-9CFA-480F-BB31-57028118EF9F}"/>
    <cellStyle name="Normal 2 2 5 3 2 2 5" xfId="24223" xr:uid="{B7505C2B-3400-4AA1-B63F-F550309560DD}"/>
    <cellStyle name="Normal 2 2 5 3 2 2 6" xfId="15258" xr:uid="{B412FA27-D204-4982-8B1D-267DA10B52E2}"/>
    <cellStyle name="Normal 2 2 5 3 2 3" xfId="4882" xr:uid="{EF346189-BA6E-450B-BE49-0B917637FE77}"/>
    <cellStyle name="Normal 2 2 5 3 2 3 2" xfId="10344" xr:uid="{96743277-4BCA-4743-9F98-0551B2E1273C}"/>
    <cellStyle name="Normal 2 2 5 3 2 3 2 2" xfId="29715" xr:uid="{BC0AB04B-6243-499D-A07A-0F95DEDBC358}"/>
    <cellStyle name="Normal 2 2 5 3 2 3 2 3" xfId="20849" xr:uid="{1249540E-1EDC-41AD-AAB9-D55F14ECC10A}"/>
    <cellStyle name="Normal 2 2 5 3 2 3 3" xfId="13741" xr:uid="{61945F0B-C895-49B4-A93D-C36D24F74D8D}"/>
    <cellStyle name="Normal 2 2 5 3 2 3 3 2" xfId="23678" xr:uid="{128AD81E-33B8-4F77-84D1-CB6E667D5DC5}"/>
    <cellStyle name="Normal 2 2 5 3 2 3 4" xfId="24952" xr:uid="{A0E00CB7-4A6C-460D-8E4C-A60CE8DD87C6}"/>
    <cellStyle name="Normal 2 2 5 3 2 3 5" xfId="18056" xr:uid="{5DC1B6E9-AF2C-4BAB-B081-BC06C04C79BE}"/>
    <cellStyle name="Normal 2 2 5 3 2 4" xfId="6070" xr:uid="{11B09E75-5C89-4444-A251-789A0AEC63E4}"/>
    <cellStyle name="Normal 2 2 5 3 2 4 2" xfId="27635" xr:uid="{167B4EAA-7463-4125-BA0D-A0CAEE9BB33E}"/>
    <cellStyle name="Normal 2 2 5 3 2 4 3" xfId="16893" xr:uid="{A06DA6A9-F9FC-45F3-964E-E28718788B81}"/>
    <cellStyle name="Normal 2 2 5 3 2 5" xfId="8847" xr:uid="{D2F25732-05F7-4A45-A5CA-FFAD07F7972C}"/>
    <cellStyle name="Normal 2 2 5 3 2 5 2" xfId="19636" xr:uid="{1D28A10C-2808-47F0-A55A-8E0D2F9B9358}"/>
    <cellStyle name="Normal 2 2 5 3 2 6" xfId="12742" xr:uid="{9EAA3FC2-E4FF-4A93-AAF9-31348311C477}"/>
    <cellStyle name="Normal 2 2 5 3 2 6 2" xfId="22465" xr:uid="{61B1CFBA-D2B1-4921-8148-D47C00D66FB9}"/>
    <cellStyle name="Normal 2 2 5 3 2 7" xfId="26131" xr:uid="{FE76F5DB-8F5C-46D0-9428-EB9AFC167C7D}"/>
    <cellStyle name="Normal 2 2 5 3 2 8" xfId="14728" xr:uid="{EF84ED4D-E49B-4A9A-AB65-8224B50CC602}"/>
    <cellStyle name="Normal 2 2 5 3 3" xfId="2374" xr:uid="{00000000-0005-0000-0000-00006E090000}"/>
    <cellStyle name="Normal 2 2 5 3 3 2" xfId="5052" xr:uid="{09173DF0-9343-4D7E-B373-BEC63FB05339}"/>
    <cellStyle name="Normal 2 2 5 3 3 2 2" xfId="7790" xr:uid="{88809F23-B86D-48CC-865E-409354747589}"/>
    <cellStyle name="Normal 2 2 5 3 3 2 2 2" xfId="29833" xr:uid="{B337AE2A-FB12-4B7D-BC77-361B917820C9}"/>
    <cellStyle name="Normal 2 2 5 3 3 2 2 3" xfId="21019" xr:uid="{F01555CD-0182-465B-B119-467DA820B8BD}"/>
    <cellStyle name="Normal 2 2 5 3 3 2 3" xfId="10346" xr:uid="{EE700640-47E1-4638-93D1-1BF8A6A2BADF}"/>
    <cellStyle name="Normal 2 2 5 3 3 2 3 2" xfId="23848" xr:uid="{2B2DED4A-B4EA-4A80-854D-927E7C423512}"/>
    <cellStyle name="Normal 2 2 5 3 3 2 4" xfId="26700" xr:uid="{675BE937-35F5-4C92-B0D3-C42469FC09A9}"/>
    <cellStyle name="Normal 2 2 5 3 3 2 5" xfId="18226" xr:uid="{BB746BC1-922C-4403-88C5-BD6A6E55E69A}"/>
    <cellStyle name="Normal 2 2 5 3 3 3" xfId="6589" xr:uid="{86017762-F692-477E-8F08-4777CF69B05D}"/>
    <cellStyle name="Normal 2 2 5 3 3 3 2" xfId="27045" xr:uid="{1A2544D2-CA0E-4C08-B79B-F3C64BC00B09}"/>
    <cellStyle name="Normal 2 2 5 3 3 3 3" xfId="17258" xr:uid="{9669836C-F7EE-4FD8-9D16-BB26B34A01C0}"/>
    <cellStyle name="Normal 2 2 5 3 3 4" xfId="9385" xr:uid="{4A8745D3-B3F3-44B0-ADA6-89221DEBFA16}"/>
    <cellStyle name="Normal 2 2 5 3 3 4 2" xfId="20043" xr:uid="{4B618E3F-1DE8-4B44-B665-9E8A67C5CE7E}"/>
    <cellStyle name="Normal 2 2 5 3 3 5" xfId="13051" xr:uid="{4CD19B51-B091-4312-B0CF-8FB8A7A87208}"/>
    <cellStyle name="Normal 2 2 5 3 3 5 2" xfId="22872" xr:uid="{A9113861-BA8C-4D73-B460-E9E120488742}"/>
    <cellStyle name="Normal 2 2 5 3 3 6" xfId="24073" xr:uid="{6E03980E-359C-4BB6-A1D6-1CF823B63A8C}"/>
    <cellStyle name="Normal 2 2 5 3 3 7" xfId="15259" xr:uid="{E90803F0-6856-4A04-A0D8-E2CC6CFF06C4}"/>
    <cellStyle name="Normal 2 2 5 3 4" xfId="2375" xr:uid="{00000000-0005-0000-0000-00006F090000}"/>
    <cellStyle name="Normal 2 2 5 3 4 2" xfId="7791" xr:uid="{5FCD6337-49E9-44A1-9E35-5B67BA353DE0}"/>
    <cellStyle name="Normal 2 2 5 3 4 2 2" xfId="28220" xr:uid="{727EC5FB-E456-4FD6-8F22-93C53E2F0BEE}"/>
    <cellStyle name="Normal 2 2 5 3 4 2 3" xfId="17256" xr:uid="{4A7125BA-B121-4CCB-805C-389D92D03B53}"/>
    <cellStyle name="Normal 2 2 5 3 4 3" xfId="10347" xr:uid="{A6D24832-77B3-4EED-85AA-B9C88373BB9F}"/>
    <cellStyle name="Normal 2 2 5 3 4 3 2" xfId="20041" xr:uid="{E5830BC6-5276-4992-AAE4-4034E023DF17}"/>
    <cellStyle name="Normal 2 2 5 3 4 4" xfId="13049" xr:uid="{401DEC8F-B997-4324-97F4-FA447426103B}"/>
    <cellStyle name="Normal 2 2 5 3 4 4 2" xfId="22870" xr:uid="{F81C676C-69E0-4CCB-81DD-4F3A4871A569}"/>
    <cellStyle name="Normal 2 2 5 3 4 5" xfId="24415" xr:uid="{E6734904-BBE0-4862-BABA-946A3A684DB4}"/>
    <cellStyle name="Normal 2 2 5 3 4 6" xfId="15257" xr:uid="{DBAE1971-6696-486D-AD5A-9F6128DE7CDA}"/>
    <cellStyle name="Normal 2 2 5 3 5" xfId="2376" xr:uid="{00000000-0005-0000-0000-000070090000}"/>
    <cellStyle name="Normal 2 2 5 3 5 2" xfId="7792" xr:uid="{7E138C29-61B8-41FB-9F70-E4DB4DD724E7}"/>
    <cellStyle name="Normal 2 2 5 3 5 2 2" xfId="26905" xr:uid="{1BA7D582-5B8D-4652-86E2-28F4D3BE3F50}"/>
    <cellStyle name="Normal 2 2 5 3 5 2 3" xfId="16754" xr:uid="{A20DB05D-459C-472C-9C45-6439321E2D80}"/>
    <cellStyle name="Normal 2 2 5 3 5 3" xfId="10348" xr:uid="{01B2FE37-34AC-45A9-8EB1-37024CF0F51B}"/>
    <cellStyle name="Normal 2 2 5 3 5 3 2" xfId="19491" xr:uid="{84E04B90-101C-4A4A-976B-56E808FC2795}"/>
    <cellStyle name="Normal 2 2 5 3 5 4" xfId="12603" xr:uid="{10DF72D6-A964-4DF2-BCD2-79243822EF03}"/>
    <cellStyle name="Normal 2 2 5 3 5 4 2" xfId="22320" xr:uid="{D807AFA6-6969-4AA4-A5F2-F4F2C5A8DF04}"/>
    <cellStyle name="Normal 2 2 5 3 5 5" xfId="26433" xr:uid="{5FD3E7F4-218B-4B2F-8DED-C9A62B82B7ED}"/>
    <cellStyle name="Normal 2 2 5 3 5 6" xfId="14538" xr:uid="{4099AD69-82D1-4B84-92B7-7119EBB58C74}"/>
    <cellStyle name="Normal 2 2 5 3 6" xfId="2377" xr:uid="{00000000-0005-0000-0000-000071090000}"/>
    <cellStyle name="Normal 2 2 5 3 6 2" xfId="10349" xr:uid="{2E444282-51AC-410C-875A-8423F99CBB5D}"/>
    <cellStyle name="Normal 2 2 5 3 6 2 2" xfId="19253" xr:uid="{D678BC0B-6E6C-49A1-B611-DCCF6C96E2EC}"/>
    <cellStyle name="Normal 2 2 5 3 6 3" xfId="12405" xr:uid="{2B46D647-56E0-4696-81A6-2FC0035BB225}"/>
    <cellStyle name="Normal 2 2 5 3 6 3 2" xfId="22065" xr:uid="{6D74545B-7329-4EBF-8BF9-3AB21A36DE27}"/>
    <cellStyle name="Normal 2 2 5 3 6 4" xfId="25407" xr:uid="{931534C1-3E21-4E4F-BEF6-D9825CBACBB5}"/>
    <cellStyle name="Normal 2 2 5 3 6 5" xfId="16509" xr:uid="{37FBF578-47F2-435E-9661-96AA85BF1278}"/>
    <cellStyle name="Normal 2 2 5 3 7" xfId="4434" xr:uid="{D900D456-8CEE-4ED7-8DAD-25C3A5499133}"/>
    <cellStyle name="Normal 2 2 5 3 7 2" xfId="9896" xr:uid="{2ACB5D6F-142B-4707-BC35-66D62EADB51F}"/>
    <cellStyle name="Normal 2 2 5 3 7 2 2" xfId="20457" xr:uid="{48D395AA-99F3-48EA-8540-733C091D095C}"/>
    <cellStyle name="Normal 2 2 5 3 7 3" xfId="13434" xr:uid="{8D4358EB-ABA9-4EEF-9F7A-DB4B3418FFB4}"/>
    <cellStyle name="Normal 2 2 5 3 7 3 2" xfId="23286" xr:uid="{8C946D8D-F9A4-479A-B28B-E38BD8E913BA}"/>
    <cellStyle name="Normal 2 2 5 3 7 4" xfId="17664" xr:uid="{2BFEF14B-3BE4-4E7A-B50E-320A5D2D7EF9}"/>
    <cellStyle name="Normal 2 2 5 3 8" xfId="6144" xr:uid="{39694B49-2DC6-4315-88EE-890B8148E403}"/>
    <cellStyle name="Normal 2 2 5 3 8 2" xfId="15921" xr:uid="{422749F5-88BF-4781-8670-5DD10D0AD6A0}"/>
    <cellStyle name="Normal 2 2 5 3 9" xfId="8921" xr:uid="{7DFF8111-0E23-4F03-AC31-1C14600EE88C}"/>
    <cellStyle name="Normal 2 2 5 3 9 2" xfId="18680" xr:uid="{012FDC8C-16E2-4BC9-8E49-90FBF98621A3}"/>
    <cellStyle name="Normal 2 2 5 4" xfId="2378" xr:uid="{00000000-0005-0000-0000-000072090000}"/>
    <cellStyle name="Normal 2 2 5 4 2" xfId="2379" xr:uid="{00000000-0005-0000-0000-000073090000}"/>
    <cellStyle name="Normal 2 2 5 4 2 2" xfId="7793" xr:uid="{28A422E7-A26D-49EF-86AE-5040190DD1F0}"/>
    <cellStyle name="Normal 2 2 5 4 2 2 2" xfId="25973" xr:uid="{FF9A3017-60B2-4064-B5A9-6F140261B871}"/>
    <cellStyle name="Normal 2 2 5 4 2 2 3" xfId="28549" xr:uid="{8C5060D4-CD59-4686-BB8F-A3ACDB92BA94}"/>
    <cellStyle name="Normal 2 2 5 4 2 2 4" xfId="17259" xr:uid="{20D5A1BD-45DB-40B0-A025-E64E82D2CC63}"/>
    <cellStyle name="Normal 2 2 5 4 2 3" xfId="10351" xr:uid="{95ABECB3-D018-414E-A961-BAF29FF5B382}"/>
    <cellStyle name="Normal 2 2 5 4 2 3 2" xfId="29485" xr:uid="{EA0867EA-48CE-41E0-881B-9EE9A4C00BC3}"/>
    <cellStyle name="Normal 2 2 5 4 2 3 3" xfId="20044" xr:uid="{7FAB4CBA-9B8C-4F68-96A6-D79D755710EA}"/>
    <cellStyle name="Normal 2 2 5 4 2 4" xfId="13052" xr:uid="{85EC4CB3-38CA-44A0-9865-5132CDD67225}"/>
    <cellStyle name="Normal 2 2 5 4 2 4 2" xfId="22873" xr:uid="{D05D5975-66FC-4B3D-B588-1EEF17223673}"/>
    <cellStyle name="Normal 2 2 5 4 2 5" xfId="25084" xr:uid="{5878E8C8-963A-4DA3-9906-8E50106943CC}"/>
    <cellStyle name="Normal 2 2 5 4 2 6" xfId="15260" xr:uid="{BE4357C0-DB17-4FD3-A4D4-9393D77A1A8F}"/>
    <cellStyle name="Normal 2 2 5 4 3" xfId="2380" xr:uid="{00000000-0005-0000-0000-000074090000}"/>
    <cellStyle name="Normal 2 2 5 4 3 2" xfId="10352" xr:uid="{6D0067E2-CCC9-4FF6-A633-CEE9C770420E}"/>
    <cellStyle name="Normal 2 2 5 4 3 2 2" xfId="26872" xr:uid="{D2666534-0378-4645-BEE6-D21E2AE4797E}"/>
    <cellStyle name="Normal 2 2 5 4 3 2 3" xfId="16890" xr:uid="{293E5D91-5843-4D3E-93E0-F12034875253}"/>
    <cellStyle name="Normal 2 2 5 4 3 3" xfId="11574" xr:uid="{06BE87E5-7C8A-4EDF-8E83-BE7DC68BAD3F}"/>
    <cellStyle name="Normal 2 2 5 4 3 3 2" xfId="19633" xr:uid="{15528E56-8011-4950-B126-62B150BD4829}"/>
    <cellStyle name="Normal 2 2 5 4 3 4" xfId="12739" xr:uid="{E144CCA7-CF52-4988-B178-82D3722175A0}"/>
    <cellStyle name="Normal 2 2 5 4 3 4 2" xfId="22462" xr:uid="{E42C2E27-1FD7-463A-8F84-1B474620E463}"/>
    <cellStyle name="Normal 2 2 5 4 3 5" xfId="25291" xr:uid="{05ACD4B4-CBA4-4B15-9D6E-8C964A66CDBB}"/>
    <cellStyle name="Normal 2 2 5 4 3 6" xfId="14725" xr:uid="{3971A4CC-BF25-476A-8FB3-17E16762DC1A}"/>
    <cellStyle name="Normal 2 2 5 4 4" xfId="4748" xr:uid="{77FA223D-7F5E-4464-953F-D4F73263219E}"/>
    <cellStyle name="Normal 2 2 5 4 4 2" xfId="10350" xr:uid="{2FA52412-C3D7-499C-B109-D8B0EF5A4AAF}"/>
    <cellStyle name="Normal 2 2 5 4 4 2 2" xfId="29635" xr:uid="{8DE0EAA6-1EDF-476A-B3EB-3DA594917061}"/>
    <cellStyle name="Normal 2 2 5 4 4 2 3" xfId="20715" xr:uid="{CC85B201-FF92-4ECF-89CC-29B322ECCB2F}"/>
    <cellStyle name="Normal 2 2 5 4 4 3" xfId="13633" xr:uid="{538BEF26-9650-4BA5-AB4F-182AD17288A7}"/>
    <cellStyle name="Normal 2 2 5 4 4 3 2" xfId="23544" xr:uid="{C823022E-BE30-4E6C-BD7E-63A3DC55FE61}"/>
    <cellStyle name="Normal 2 2 5 4 4 4" xfId="25513" xr:uid="{02B7E9A9-0F14-4E76-ABBD-7DE92F231ADE}"/>
    <cellStyle name="Normal 2 2 5 4 4 5" xfId="17922" xr:uid="{D5AADE54-44FF-4778-9168-2A4A17D0554D}"/>
    <cellStyle name="Normal 2 2 5 4 5" xfId="6067" xr:uid="{4F4A90F2-BE3B-4CC6-9910-E4E66D4F2095}"/>
    <cellStyle name="Normal 2 2 5 4 5 2" xfId="27496" xr:uid="{A2C3F401-6603-4473-9CDB-B8E6FD6DEB1E}"/>
    <cellStyle name="Normal 2 2 5 4 5 3" xfId="15922" xr:uid="{6E135914-2619-44AF-ABC9-BCFE6652326C}"/>
    <cellStyle name="Normal 2 2 5 4 6" xfId="8844" xr:uid="{3A414BA6-5B79-4751-B92A-042FDF46B263}"/>
    <cellStyle name="Normal 2 2 5 4 6 2" xfId="18681" xr:uid="{4A916054-7B96-4FFC-BA23-E52A5D66012F}"/>
    <cellStyle name="Normal 2 2 5 4 7" xfId="12022" xr:uid="{45E21BE9-60E1-40D8-BE45-C53C7DF9FA01}"/>
    <cellStyle name="Normal 2 2 5 4 7 2" xfId="21477" xr:uid="{E17AE6C8-837D-4391-8D70-A92B9A677389}"/>
    <cellStyle name="Normal 2 2 5 4 8" xfId="24233" xr:uid="{E3A5510E-3F4F-4161-9000-6A9B3C966CC5}"/>
    <cellStyle name="Normal 2 2 5 4 9" xfId="14289" xr:uid="{B92199DC-CEBE-4EDC-B595-9C1CE536FD30}"/>
    <cellStyle name="Normal 2 2 5 5" xfId="2381" xr:uid="{00000000-0005-0000-0000-000075090000}"/>
    <cellStyle name="Normal 2 2 5 5 2" xfId="5053" xr:uid="{41434D0B-8EA9-4730-BCF8-BD8A76629C32}"/>
    <cellStyle name="Normal 2 2 5 5 2 2" xfId="7794" xr:uid="{66602D77-E2EB-444F-B5BF-ABDCC960C7C5}"/>
    <cellStyle name="Normal 2 2 5 5 2 2 2" xfId="29834" xr:uid="{CB74D3F4-1CD9-4438-81C1-6B3B095D08E8}"/>
    <cellStyle name="Normal 2 2 5 5 2 2 3" xfId="21020" xr:uid="{531E693D-EA8C-4FA5-84D1-8A7AE5D7D9A0}"/>
    <cellStyle name="Normal 2 2 5 5 2 3" xfId="10353" xr:uid="{B2A6D58B-6DD4-47C5-8F4D-E9191685933C}"/>
    <cellStyle name="Normal 2 2 5 5 2 3 2" xfId="23849" xr:uid="{27A4FB9C-63AC-4F56-B640-EFC9E37EE48F}"/>
    <cellStyle name="Normal 2 2 5 5 2 4" xfId="26718" xr:uid="{B2DB5A33-C6DD-4C1C-8993-A3445DCEF262}"/>
    <cellStyle name="Normal 2 2 5 5 2 5" xfId="18227" xr:uid="{6EB33525-8F67-4862-8722-F28938B5C929}"/>
    <cellStyle name="Normal 2 2 5 5 3" xfId="6586" xr:uid="{C22802EE-009D-4A1D-99D4-FBD06B0EC21F}"/>
    <cellStyle name="Normal 2 2 5 5 3 2" xfId="27875" xr:uid="{F059491F-D77B-42E4-B67A-86A4146C1A4C}"/>
    <cellStyle name="Normal 2 2 5 5 3 3" xfId="15923" xr:uid="{ABF1B54E-8125-4C86-893E-74A21B7F3D9E}"/>
    <cellStyle name="Normal 2 2 5 5 4" xfId="9382" xr:uid="{4AE67B79-BA80-4620-B015-73996142119E}"/>
    <cellStyle name="Normal 2 2 5 5 4 2" xfId="18682" xr:uid="{146E0710-7920-4F02-A23A-AF29420CBC4F}"/>
    <cellStyle name="Normal 2 2 5 5 5" xfId="12023" xr:uid="{8B448EA6-16BA-468C-9BFA-1E467EA8D71B}"/>
    <cellStyle name="Normal 2 2 5 5 5 2" xfId="21478" xr:uid="{5F9FF153-9D3D-4DB1-B17E-3DD7373E3A41}"/>
    <cellStyle name="Normal 2 2 5 5 6" xfId="24283" xr:uid="{9AD9446C-05CF-4810-B3E9-7F0AC9025EC6}"/>
    <cellStyle name="Normal 2 2 5 5 7" xfId="15261" xr:uid="{52A2B6DF-ED20-4A74-A712-B6DA7B706C56}"/>
    <cellStyle name="Normal 2 2 5 6" xfId="2382" xr:uid="{00000000-0005-0000-0000-000076090000}"/>
    <cellStyle name="Normal 2 2 5 6 2" xfId="5747" xr:uid="{5EB76C54-1283-4B2C-9CDE-A316D4C9DDB5}"/>
    <cellStyle name="Normal 2 2 5 6 2 2" xfId="7795" xr:uid="{0948BDF2-3D6F-485D-8367-82008C0290C2}"/>
    <cellStyle name="Normal 2 2 5 6 2 3" xfId="10354" xr:uid="{5BBC82A3-10ED-4806-B0CE-EB6B97A2BBF3}"/>
    <cellStyle name="Normal 2 2 5 6 2 4" xfId="17042" xr:uid="{60759426-4EFC-4A2C-9D4D-44BEABA61371}"/>
    <cellStyle name="Normal 2 2 5 6 3" xfId="6823" xr:uid="{EDA7BACF-C552-4611-9CA2-D9ED06918613}"/>
    <cellStyle name="Normal 2 2 5 6 3 2" xfId="27150" xr:uid="{307CC985-3772-42B6-B1AA-CEDD5F0F5982}"/>
    <cellStyle name="Normal 2 2 5 6 3 3" xfId="19801" xr:uid="{34C31986-70E1-4EA5-9C9B-5355803EBB67}"/>
    <cellStyle name="Normal 2 2 5 6 4" xfId="9619" xr:uid="{F3CD5A9C-E2A7-4F49-B9ED-0FB90AB7C197}"/>
    <cellStyle name="Normal 2 2 5 6 4 2" xfId="22630" xr:uid="{FF08D719-5B0C-4FDC-A015-6544930880D6}"/>
    <cellStyle name="Normal 2 2 5 6 5" xfId="24469" xr:uid="{8254E5E2-2CFA-4976-9FB8-052E333769FF}"/>
    <cellStyle name="Normal 2 2 5 6 6" xfId="14957" xr:uid="{8CA0752A-721A-4906-9B57-518B564DC5F8}"/>
    <cellStyle name="Normal 2 2 5 7" xfId="2383" xr:uid="{00000000-0005-0000-0000-000077090000}"/>
    <cellStyle name="Normal 2 2 5 7 2" xfId="7796" xr:uid="{6050BC5C-02D0-4BC1-BD3E-14370382B1F0}"/>
    <cellStyle name="Normal 2 2 5 7 2 2" xfId="28767" xr:uid="{9AAD4BA7-48B5-47C3-909B-9A40BAB33CFF}"/>
    <cellStyle name="Normal 2 2 5 7 2 3" xfId="16651" xr:uid="{906A3159-D6D2-45E0-93DF-AC9ABA8C6690}"/>
    <cellStyle name="Normal 2 2 5 7 3" xfId="10355" xr:uid="{BB8D59C7-1CDB-47B8-BC43-C60CCC856909}"/>
    <cellStyle name="Normal 2 2 5 7 3 2" xfId="19388" xr:uid="{B755DF0E-CB67-4726-B1B7-AE8D99E1DEB3}"/>
    <cellStyle name="Normal 2 2 5 7 4" xfId="12500" xr:uid="{F4DCA072-46E5-4F65-B850-46CF3846D704}"/>
    <cellStyle name="Normal 2 2 5 7 4 2" xfId="22217" xr:uid="{657A072B-E630-44FB-A263-C913975E874E}"/>
    <cellStyle name="Normal 2 2 5 7 5" xfId="25515" xr:uid="{AA00DB8A-BE00-4119-A9CC-B2D3ABEC107C}"/>
    <cellStyle name="Normal 2 2 5 7 6" xfId="14435" xr:uid="{A0E7EE71-F27F-4FD1-ABFD-E3A8DED2A714}"/>
    <cellStyle name="Normal 2 2 5 8" xfId="2384" xr:uid="{00000000-0005-0000-0000-000078090000}"/>
    <cellStyle name="Normal 2 2 5 8 2" xfId="7797" xr:uid="{26A5976C-0D08-47F5-BED6-A7C066DB4328}"/>
    <cellStyle name="Normal 2 2 5 8 2 2" xfId="19108" xr:uid="{893A211A-7E85-4DDF-B8C9-0FE4A59E408C}"/>
    <cellStyle name="Normal 2 2 5 8 3" xfId="10356" xr:uid="{A6386025-2829-4198-BCB2-862EC6306E59}"/>
    <cellStyle name="Normal 2 2 5 8 3 2" xfId="21913" xr:uid="{244ECEF8-18CA-4CBE-96C4-33650A383ED2}"/>
    <cellStyle name="Normal 2 2 5 8 4" xfId="25929" xr:uid="{A63FC05D-4116-4230-A9DE-A902E67D86AE}"/>
    <cellStyle name="Normal 2 2 5 8 5" xfId="16357" xr:uid="{76F3A139-8977-401D-8740-E044F5056ECF}"/>
    <cellStyle name="Normal 2 2 5 9" xfId="4525" xr:uid="{6DE89353-2CD3-4821-B03E-EBE9C5662F26}"/>
    <cellStyle name="Normal 2 2 5 9 2" xfId="9893" xr:uid="{F7BA80A7-7819-4942-8657-A65C47CBEF70}"/>
    <cellStyle name="Normal 2 2 5 9 2 2" xfId="20548" xr:uid="{38CB2371-C291-455B-A931-DA8595E3AECB}"/>
    <cellStyle name="Normal 2 2 5 9 3" xfId="13508" xr:uid="{59DD3B82-3317-4C7B-B8A0-DD36A0208CBA}"/>
    <cellStyle name="Normal 2 2 5 9 3 2" xfId="23377" xr:uid="{74DA0AEF-E90F-4C73-A113-C7000CA9EE06}"/>
    <cellStyle name="Normal 2 2 5 9 4" xfId="17755" xr:uid="{76F25AE4-E455-4FA2-8C82-A8AE6AA79D85}"/>
    <cellStyle name="Normal 2 2 6" xfId="500" xr:uid="{00000000-0005-0000-0000-0000F4010000}"/>
    <cellStyle name="Normal 2 2 6 10" xfId="6145" xr:uid="{484B1BD1-2EAE-45E0-BED6-4818BD9B79E6}"/>
    <cellStyle name="Normal 2 2 6 10 2" xfId="15924" xr:uid="{5A8CBEFC-19A5-44E0-B2B6-B059C3428615}"/>
    <cellStyle name="Normal 2 2 6 11" xfId="8922" xr:uid="{005D7459-9977-4898-8A69-6EDC71DB5820}"/>
    <cellStyle name="Normal 2 2 6 11 2" xfId="18683" xr:uid="{21B7A723-E665-4618-8BC2-D5982DF45E0F}"/>
    <cellStyle name="Normal 2 2 6 12" xfId="12024" xr:uid="{3AC03FCF-2AB0-4E5F-9D50-526F32075A5F}"/>
    <cellStyle name="Normal 2 2 6 12 2" xfId="21479" xr:uid="{8F067144-04D1-4049-8192-BD5CCFA57F68}"/>
    <cellStyle name="Normal 2 2 6 13" xfId="26358" xr:uid="{C5502746-7D42-41BA-9DD5-28700421C5BA}"/>
    <cellStyle name="Normal 2 2 6 14" xfId="13983" xr:uid="{A6FF5EA6-BD4C-4825-9DE9-1040282D7911}"/>
    <cellStyle name="Normal 2 2 6 2" xfId="501" xr:uid="{00000000-0005-0000-0000-0000F5010000}"/>
    <cellStyle name="Normal 2 2 6 2 10" xfId="8923" xr:uid="{CEBB5877-C08E-476D-8EB6-ABDF0A899654}"/>
    <cellStyle name="Normal 2 2 6 2 10 2" xfId="18684" xr:uid="{41CA20E3-82FD-4140-9551-D4C27A08A533}"/>
    <cellStyle name="Normal 2 2 6 2 11" xfId="12025" xr:uid="{610ACA68-2FFD-4057-AD53-441CEE5475E6}"/>
    <cellStyle name="Normal 2 2 6 2 11 2" xfId="21480" xr:uid="{1A84B5D6-9095-4C64-B3CE-A5A6E248EF82}"/>
    <cellStyle name="Normal 2 2 6 2 12" xfId="25170" xr:uid="{B9931916-D488-4B4E-878A-8DB63C1988B4}"/>
    <cellStyle name="Normal 2 2 6 2 13" xfId="14043" xr:uid="{E7926FD6-F5A8-49A0-B7B2-B329637CD96C}"/>
    <cellStyle name="Normal 2 2 6 2 2" xfId="2385" xr:uid="{00000000-0005-0000-0000-000079090000}"/>
    <cellStyle name="Normal 2 2 6 2 2 10" xfId="14604" xr:uid="{AE9C6828-868C-49FD-B787-329F626DACD9}"/>
    <cellStyle name="Normal 2 2 6 2 2 2" xfId="2386" xr:uid="{00000000-0005-0000-0000-00007A090000}"/>
    <cellStyle name="Normal 2 2 6 2 2 2 2" xfId="2387" xr:uid="{00000000-0005-0000-0000-00007B090000}"/>
    <cellStyle name="Normal 2 2 6 2 2 2 2 2" xfId="7798" xr:uid="{3204BB30-867B-4874-90F8-FF2095EF6DB9}"/>
    <cellStyle name="Normal 2 2 6 2 2 2 2 2 2" xfId="27995" xr:uid="{9D55FEA4-D54E-4A73-B2FF-49193AA7BD67}"/>
    <cellStyle name="Normal 2 2 6 2 2 2 2 2 3" xfId="17262" xr:uid="{A8436B48-2573-43FF-AB92-BFD6762A269E}"/>
    <cellStyle name="Normal 2 2 6 2 2 2 2 3" xfId="10359" xr:uid="{22121E62-B936-4866-A6C5-AECDE018865E}"/>
    <cellStyle name="Normal 2 2 6 2 2 2 2 3 2" xfId="20047" xr:uid="{E9EDA056-9F6E-4695-B747-9F8E334E1F6D}"/>
    <cellStyle name="Normal 2 2 6 2 2 2 2 4" xfId="13055" xr:uid="{95A8737A-0DF1-469C-B34C-8315453CE1E4}"/>
    <cellStyle name="Normal 2 2 6 2 2 2 2 4 2" xfId="22876" xr:uid="{A6AAE85B-C051-4788-9DF5-F386450C407F}"/>
    <cellStyle name="Normal 2 2 6 2 2 2 2 5" xfId="26129" xr:uid="{B7B3E1B2-B572-45BB-A918-9BFBA2AC0B5A}"/>
    <cellStyle name="Normal 2 2 6 2 2 2 2 6" xfId="15264" xr:uid="{6E676BF2-6800-4ABD-B38A-DFD503EFA3E6}"/>
    <cellStyle name="Normal 2 2 6 2 2 2 3" xfId="4884" xr:uid="{3F82B4CD-A9F9-4DBF-BEAF-9B2D326544E2}"/>
    <cellStyle name="Normal 2 2 6 2 2 2 3 2" xfId="10358" xr:uid="{3FF8B07B-C98B-4368-9581-5CE1598C91D8}"/>
    <cellStyle name="Normal 2 2 6 2 2 2 3 2 2" xfId="29717" xr:uid="{2C84F309-ADAE-41D2-9517-8C951264F689}"/>
    <cellStyle name="Normal 2 2 6 2 2 2 3 2 3" xfId="20851" xr:uid="{7E15219F-62F4-4DB4-90E0-3B447D102222}"/>
    <cellStyle name="Normal 2 2 6 2 2 2 3 3" xfId="13743" xr:uid="{EC47ACF9-7D56-47DD-9F1C-55001F7088FA}"/>
    <cellStyle name="Normal 2 2 6 2 2 2 3 3 2" xfId="23680" xr:uid="{F4982189-AB6D-4F1D-B944-1FAD1D0B4A0A}"/>
    <cellStyle name="Normal 2 2 6 2 2 2 3 4" xfId="25044" xr:uid="{0E01CC2D-5CB2-4AF9-89C5-3E2A980BF078}"/>
    <cellStyle name="Normal 2 2 6 2 2 2 3 5" xfId="18058" xr:uid="{9E9EBC51-3C74-4C37-81AC-592F45AFD6B9}"/>
    <cellStyle name="Normal 2 2 6 2 2 2 4" xfId="6073" xr:uid="{F58A2930-96D1-48D0-9049-D29EC1963258}"/>
    <cellStyle name="Normal 2 2 6 2 2 2 4 2" xfId="28693" xr:uid="{C37ABA22-2EE5-429B-8058-5408E29FCEFC}"/>
    <cellStyle name="Normal 2 2 6 2 2 2 4 3" xfId="16896" xr:uid="{DE95ACAE-F60C-472F-BF9D-698B1EA2286D}"/>
    <cellStyle name="Normal 2 2 6 2 2 2 5" xfId="8850" xr:uid="{BA6B14E4-8372-4306-A31E-757367E2DD02}"/>
    <cellStyle name="Normal 2 2 6 2 2 2 5 2" xfId="19639" xr:uid="{4B970BFC-9D4F-48C8-AA36-A5D873529207}"/>
    <cellStyle name="Normal 2 2 6 2 2 2 6" xfId="12745" xr:uid="{EC9DB730-E5DD-449C-B9B2-FCA8DECE709A}"/>
    <cellStyle name="Normal 2 2 6 2 2 2 6 2" xfId="22468" xr:uid="{37557AA8-580E-4E58-8B5E-EC0061A61659}"/>
    <cellStyle name="Normal 2 2 6 2 2 2 7" xfId="24565" xr:uid="{F51668B0-E7E2-4614-B5B2-0648C97F481A}"/>
    <cellStyle name="Normal 2 2 6 2 2 2 8" xfId="14731" xr:uid="{1B5AAE72-3E2A-4498-BD16-2519B0B8865B}"/>
    <cellStyle name="Normal 2 2 6 2 2 3" xfId="2388" xr:uid="{00000000-0005-0000-0000-00007C090000}"/>
    <cellStyle name="Normal 2 2 6 2 2 3 2" xfId="5054" xr:uid="{C487BFC1-F484-4A76-A95B-32FB70B56E30}"/>
    <cellStyle name="Normal 2 2 6 2 2 3 2 2" xfId="11834" xr:uid="{499D2314-3405-4A3F-81F1-47DD4C653B9B}"/>
    <cellStyle name="Normal 2 2 6 2 2 3 2 2 2" xfId="21021" xr:uid="{3B465582-3BA1-433F-A90B-7DA957AB399C}"/>
    <cellStyle name="Normal 2 2 6 2 2 3 2 3" xfId="13890" xr:uid="{1202249F-E08A-4FBA-8244-A98F7C49EF76}"/>
    <cellStyle name="Normal 2 2 6 2 2 3 2 3 2" xfId="23850" xr:uid="{98A12B7C-6AFE-48F9-B0D2-02DBF6907E04}"/>
    <cellStyle name="Normal 2 2 6 2 2 3 2 4" xfId="29046" xr:uid="{644E020E-F967-479E-950B-4A2530F6ECD4}"/>
    <cellStyle name="Normal 2 2 6 2 2 3 2 5" xfId="18228" xr:uid="{E1B779B7-9C50-446E-B42D-5E4F017E7A91}"/>
    <cellStyle name="Normal 2 2 6 2 2 3 3" xfId="10360" xr:uid="{AC529F75-5B78-4C11-866E-89181EE3C8F2}"/>
    <cellStyle name="Normal 2 2 6 2 2 3 3 2" xfId="17263" xr:uid="{DA4781FE-E421-43D4-81D1-8BF1B8F9B4F5}"/>
    <cellStyle name="Normal 2 2 6 2 2 3 4" xfId="11645" xr:uid="{BD76260D-BC9E-483A-B054-6DE8FEFDE4B2}"/>
    <cellStyle name="Normal 2 2 6 2 2 3 4 2" xfId="20048" xr:uid="{D8210DF3-C427-48A7-81EF-FA10A6704C5B}"/>
    <cellStyle name="Normal 2 2 6 2 2 3 5" xfId="13056" xr:uid="{E4A3E960-1721-455E-8BAB-105FC7C54532}"/>
    <cellStyle name="Normal 2 2 6 2 2 3 5 2" xfId="22877" xr:uid="{BC798D7A-F7FA-4096-9E2D-C6F05B58EFA1}"/>
    <cellStyle name="Normal 2 2 6 2 2 3 6" xfId="25398" xr:uid="{BAF8EB97-455B-4320-85C6-EDC99978AE7C}"/>
    <cellStyle name="Normal 2 2 6 2 2 3 7" xfId="15265" xr:uid="{EA3585D1-A1BD-4150-AD0C-FC10CFE58EE1}"/>
    <cellStyle name="Normal 2 2 6 2 2 4" xfId="2389" xr:uid="{00000000-0005-0000-0000-00007D090000}"/>
    <cellStyle name="Normal 2 2 6 2 2 4 2" xfId="10361" xr:uid="{78EA8C5B-CAE2-4AEC-96A9-489733B1ED77}"/>
    <cellStyle name="Normal 2 2 6 2 2 4 2 2" xfId="28121" xr:uid="{0C2E6DF3-24F0-4744-A43E-46843B451731}"/>
    <cellStyle name="Normal 2 2 6 2 2 4 2 3" xfId="17261" xr:uid="{5EF734D1-7EEE-49B0-83B2-0F24AB128EE8}"/>
    <cellStyle name="Normal 2 2 6 2 2 4 3" xfId="11644" xr:uid="{6407F0A0-29A9-4B88-997E-C6374392B058}"/>
    <cellStyle name="Normal 2 2 6 2 2 4 3 2" xfId="20046" xr:uid="{F58D008E-470F-459D-966A-0C24BB93D0E6}"/>
    <cellStyle name="Normal 2 2 6 2 2 4 4" xfId="13054" xr:uid="{A461CCD4-2780-4416-820F-E7CF2DFE434C}"/>
    <cellStyle name="Normal 2 2 6 2 2 4 4 2" xfId="22875" xr:uid="{6A6AD65D-2014-4128-A56D-94C6069D563C}"/>
    <cellStyle name="Normal 2 2 6 2 2 4 5" xfId="24051" xr:uid="{07AD9D7B-716F-4006-B5D4-4ED41269A060}"/>
    <cellStyle name="Normal 2 2 6 2 2 4 6" xfId="15263" xr:uid="{65191746-D8CD-42B1-88E3-803422A5F56F}"/>
    <cellStyle name="Normal 2 2 6 2 2 5" xfId="4826" xr:uid="{C0D5EE44-9AB7-4916-A15B-E52000D10875}"/>
    <cellStyle name="Normal 2 2 6 2 2 5 2" xfId="10357" xr:uid="{ED76AA1E-677C-4358-B64A-114A69ACFC36}"/>
    <cellStyle name="Normal 2 2 6 2 2 5 2 2" xfId="29687" xr:uid="{857B6CE8-60B6-4DD6-9854-32B386B849F4}"/>
    <cellStyle name="Normal 2 2 6 2 2 5 2 3" xfId="20793" xr:uid="{8EDF0B3A-525D-49C3-BECE-FABE86E0737B}"/>
    <cellStyle name="Normal 2 2 6 2 2 5 3" xfId="13685" xr:uid="{2BA3D1E0-E61C-4A92-A7B6-D2D312633E90}"/>
    <cellStyle name="Normal 2 2 6 2 2 5 3 2" xfId="23622" xr:uid="{B4623BC4-EA55-472B-A068-A6C28A590418}"/>
    <cellStyle name="Normal 2 2 6 2 2 5 4" xfId="24324" xr:uid="{F78A40A3-8328-449C-B6DA-58BE00241D51}"/>
    <cellStyle name="Normal 2 2 6 2 2 5 5" xfId="18000" xr:uid="{3F758DE3-86E6-440D-A56B-910D0321CBC5}"/>
    <cellStyle name="Normal 2 2 6 2 2 6" xfId="5952" xr:uid="{E0431010-691E-4F75-81AB-BB7905116929}"/>
    <cellStyle name="Normal 2 2 6 2 2 6 2" xfId="29293" xr:uid="{04DE443F-35EC-4410-BA17-5E9A66B8F454}"/>
    <cellStyle name="Normal 2 2 6 2 2 6 3" xfId="15926" xr:uid="{722FC2B4-1B1A-4FD2-8226-C6F26B49D57A}"/>
    <cellStyle name="Normal 2 2 6 2 2 7" xfId="8698" xr:uid="{705517C8-34F9-4C84-A980-BF268D59E310}"/>
    <cellStyle name="Normal 2 2 6 2 2 7 2" xfId="18685" xr:uid="{26ABC43F-0E27-40AF-B22A-12FDF3182597}"/>
    <cellStyle name="Normal 2 2 6 2 2 8" xfId="12026" xr:uid="{4F361F7F-B9A4-4AA6-BD39-1B2D632C63E0}"/>
    <cellStyle name="Normal 2 2 6 2 2 8 2" xfId="21481" xr:uid="{7A7D1674-0556-483C-8BBA-2C1EA6586513}"/>
    <cellStyle name="Normal 2 2 6 2 2 9" xfId="24412" xr:uid="{EFDCF240-0EE6-46D6-A179-9B33EA173DDB}"/>
    <cellStyle name="Normal 2 2 6 2 3" xfId="2390" xr:uid="{00000000-0005-0000-0000-00007E090000}"/>
    <cellStyle name="Normal 2 2 6 2 3 2" xfId="2391" xr:uid="{00000000-0005-0000-0000-00007F090000}"/>
    <cellStyle name="Normal 2 2 6 2 3 2 2" xfId="7799" xr:uid="{444F60DD-B130-4060-9C06-083A975907F7}"/>
    <cellStyle name="Normal 2 2 6 2 3 2 2 2" xfId="27906" xr:uid="{40DC52D1-935D-437B-A264-DE5D7DA6D174}"/>
    <cellStyle name="Normal 2 2 6 2 3 2 2 3" xfId="17264" xr:uid="{3E0C1498-0F4D-48DA-9A4D-D59D3B46A2A1}"/>
    <cellStyle name="Normal 2 2 6 2 3 2 3" xfId="10363" xr:uid="{D2E32CCF-8379-463F-866D-E0617A9E8BD2}"/>
    <cellStyle name="Normal 2 2 6 2 3 2 3 2" xfId="20049" xr:uid="{854386A5-559E-4A4C-8584-5E1AE21DEEB5}"/>
    <cellStyle name="Normal 2 2 6 2 3 2 4" xfId="13057" xr:uid="{04D91BA8-BE2E-44D5-B589-FFC79E30C649}"/>
    <cellStyle name="Normal 2 2 6 2 3 2 4 2" xfId="22878" xr:uid="{DA8F6450-5EEA-4A09-AD28-F7C432FD1B91}"/>
    <cellStyle name="Normal 2 2 6 2 3 2 5" xfId="25309" xr:uid="{C352BC1F-8231-4316-BF25-393920F982CF}"/>
    <cellStyle name="Normal 2 2 6 2 3 2 6" xfId="15266" xr:uid="{2E76C57E-7075-482D-9354-8AFD3BDB9770}"/>
    <cellStyle name="Normal 2 2 6 2 3 3" xfId="4883" xr:uid="{0AC99589-19E9-4D05-8514-028672C80ECC}"/>
    <cellStyle name="Normal 2 2 6 2 3 3 2" xfId="10362" xr:uid="{11AE36FC-8230-4641-AF6F-748CAB58F2A5}"/>
    <cellStyle name="Normal 2 2 6 2 3 3 2 2" xfId="29716" xr:uid="{2BD53285-D13C-40A1-A142-7F5F5F0FF13F}"/>
    <cellStyle name="Normal 2 2 6 2 3 3 2 3" xfId="20850" xr:uid="{713AC647-9C40-4BCF-860C-73D2B1D69745}"/>
    <cellStyle name="Normal 2 2 6 2 3 3 3" xfId="13742" xr:uid="{0CFBBD27-5476-4F81-AB2E-70238B39D986}"/>
    <cellStyle name="Normal 2 2 6 2 3 3 3 2" xfId="23679" xr:uid="{03E0664F-3A94-4417-A3C7-AF3AA37480F0}"/>
    <cellStyle name="Normal 2 2 6 2 3 3 4" xfId="26491" xr:uid="{7E12C6D6-C548-4F59-9F8C-C9E36A6D64E0}"/>
    <cellStyle name="Normal 2 2 6 2 3 3 5" xfId="18057" xr:uid="{EC8EF1F3-CBE4-4932-B222-30F2DF5DE5BC}"/>
    <cellStyle name="Normal 2 2 6 2 3 4" xfId="6072" xr:uid="{584AD72A-4151-4034-89EE-62FE16E70B32}"/>
    <cellStyle name="Normal 2 2 6 2 3 4 2" xfId="29143" xr:uid="{FB44E377-87A8-4DDA-AE1D-5B576CD1542F}"/>
    <cellStyle name="Normal 2 2 6 2 3 4 3" xfId="16895" xr:uid="{4B105602-A53F-4987-9BB5-90E3D98BEEAC}"/>
    <cellStyle name="Normal 2 2 6 2 3 5" xfId="8849" xr:uid="{C253F512-FD91-47E0-AAB7-B3E82D401F34}"/>
    <cellStyle name="Normal 2 2 6 2 3 5 2" xfId="19638" xr:uid="{3857ED1F-929A-466E-96E2-8A4263F68305}"/>
    <cellStyle name="Normal 2 2 6 2 3 6" xfId="12744" xr:uid="{14BD1DE9-700D-4238-AB42-166872FDC23F}"/>
    <cellStyle name="Normal 2 2 6 2 3 6 2" xfId="22467" xr:uid="{D61CB6BB-0488-48D5-955A-E1B44CBCB5C0}"/>
    <cellStyle name="Normal 2 2 6 2 3 7" xfId="25421" xr:uid="{55159718-0111-49BE-A4DC-A90F3D045FC8}"/>
    <cellStyle name="Normal 2 2 6 2 3 8" xfId="14730" xr:uid="{5BC02E74-EAFA-4952-AA82-669816929B18}"/>
    <cellStyle name="Normal 2 2 6 2 4" xfId="2392" xr:uid="{00000000-0005-0000-0000-000080090000}"/>
    <cellStyle name="Normal 2 2 6 2 4 2" xfId="5055" xr:uid="{DA47EAD8-4D54-4E72-97B2-FC2FF9EE5AB0}"/>
    <cellStyle name="Normal 2 2 6 2 4 2 2" xfId="7800" xr:uid="{41EEEBBC-6270-4947-8CC4-81BAFFFCDE6C}"/>
    <cellStyle name="Normal 2 2 6 2 4 2 2 2" xfId="21022" xr:uid="{966A4FD8-EB99-451B-883C-B71F27564A5A}"/>
    <cellStyle name="Normal 2 2 6 2 4 2 3" xfId="10364" xr:uid="{E644C6C0-85B4-4D01-B871-D34B5C565239}"/>
    <cellStyle name="Normal 2 2 6 2 4 2 3 2" xfId="23851" xr:uid="{1B4B8C08-B013-438B-B2DC-6E8ECD9AAF99}"/>
    <cellStyle name="Normal 2 2 6 2 4 2 4" xfId="27090" xr:uid="{EAF40982-8BA1-4608-8CD2-252AE30D5A7E}"/>
    <cellStyle name="Normal 2 2 6 2 4 2 5" xfId="18229" xr:uid="{259F0920-5EAD-4FEF-BFBB-C27E4AD87FFD}"/>
    <cellStyle name="Normal 2 2 6 2 4 3" xfId="6591" xr:uid="{D925B89A-E9A9-4B26-A5E0-CDC02DD715D8}"/>
    <cellStyle name="Normal 2 2 6 2 4 3 2" xfId="17265" xr:uid="{3269D4CF-ECA4-4D4A-B149-7FF2117714CB}"/>
    <cellStyle name="Normal 2 2 6 2 4 4" xfId="9387" xr:uid="{63C4E6F1-8357-4912-BC62-68A91DCEE9CE}"/>
    <cellStyle name="Normal 2 2 6 2 4 4 2" xfId="20050" xr:uid="{93E22753-F901-4A87-B3CC-C3F69BF03C0C}"/>
    <cellStyle name="Normal 2 2 6 2 4 5" xfId="13058" xr:uid="{38359FF6-D9F4-4729-B94B-9D6D8469C466}"/>
    <cellStyle name="Normal 2 2 6 2 4 5 2" xfId="22879" xr:uid="{49E7467C-1CBC-40B2-A8F9-712FA6B4819D}"/>
    <cellStyle name="Normal 2 2 6 2 4 6" xfId="25773" xr:uid="{2CFB394F-4346-4DAB-98F8-B9F8787A22C1}"/>
    <cellStyle name="Normal 2 2 6 2 4 7" xfId="15267" xr:uid="{13F3A6DF-2C6B-4186-8CC5-D8E14C7AEC56}"/>
    <cellStyle name="Normal 2 2 6 2 5" xfId="2393" xr:uid="{00000000-0005-0000-0000-000081090000}"/>
    <cellStyle name="Normal 2 2 6 2 5 2" xfId="7801" xr:uid="{0B231A78-F251-4940-9EB9-A8F300CF7698}"/>
    <cellStyle name="Normal 2 2 6 2 5 2 2" xfId="29347" xr:uid="{343981B1-4669-4460-B2A3-2404DB1248E3}"/>
    <cellStyle name="Normal 2 2 6 2 5 2 3" xfId="17260" xr:uid="{BCDE6912-DB74-454B-ADF8-96E3474153A4}"/>
    <cellStyle name="Normal 2 2 6 2 5 3" xfId="10365" xr:uid="{9EC53D98-DC28-47A8-B62D-815BE8B30F89}"/>
    <cellStyle name="Normal 2 2 6 2 5 3 2" xfId="20045" xr:uid="{A5B1206B-BB1D-432B-9996-4182EDA47CB2}"/>
    <cellStyle name="Normal 2 2 6 2 5 4" xfId="13053" xr:uid="{D7305537-EDF9-47C2-82D5-BFE0122276C4}"/>
    <cellStyle name="Normal 2 2 6 2 5 4 2" xfId="22874" xr:uid="{DCF17226-3760-4AE0-9C31-675E0EB074FE}"/>
    <cellStyle name="Normal 2 2 6 2 5 5" xfId="24499" xr:uid="{3E77685E-113F-4F2D-AE10-F5AFF1EB5E1F}"/>
    <cellStyle name="Normal 2 2 6 2 5 6" xfId="15262" xr:uid="{B7777756-6438-4E34-A02E-1298B21675C6}"/>
    <cellStyle name="Normal 2 2 6 2 6" xfId="2394" xr:uid="{00000000-0005-0000-0000-000082090000}"/>
    <cellStyle name="Normal 2 2 6 2 6 2" xfId="7802" xr:uid="{DFB8AC79-78A6-412E-A001-EA28C6EF2FFD}"/>
    <cellStyle name="Normal 2 2 6 2 6 2 2" xfId="26861" xr:uid="{B49E0625-6CDE-404B-927E-FFCC48B0EA71}"/>
    <cellStyle name="Normal 2 2 6 2 6 2 3" xfId="16717" xr:uid="{F30E0177-79D1-4509-9006-DCC7FFF8741E}"/>
    <cellStyle name="Normal 2 2 6 2 6 3" xfId="10366" xr:uid="{C7ABC5B8-48C0-48BB-9FFA-605800623007}"/>
    <cellStyle name="Normal 2 2 6 2 6 3 2" xfId="19454" xr:uid="{6A11722C-713B-495B-AC10-B7FB1B24D779}"/>
    <cellStyle name="Normal 2 2 6 2 6 4" xfId="12566" xr:uid="{A60E3620-7346-425A-AF2A-AF90F77D7DB2}"/>
    <cellStyle name="Normal 2 2 6 2 6 4 2" xfId="22283" xr:uid="{5B5EEEAF-ECDD-439C-9D31-B7B0D6252ECB}"/>
    <cellStyle name="Normal 2 2 6 2 6 5" xfId="25155" xr:uid="{19DED20C-9C71-4859-81A3-E1DC48A22F54}"/>
    <cellStyle name="Normal 2 2 6 2 6 6" xfId="14501" xr:uid="{86930F82-0CE7-4A0C-AA40-E4C725C7CF7E}"/>
    <cellStyle name="Normal 2 2 6 2 7" xfId="2395" xr:uid="{00000000-0005-0000-0000-000083090000}"/>
    <cellStyle name="Normal 2 2 6 2 7 2" xfId="10367" xr:uid="{CC5F216D-096A-43EF-80DA-210C3CD075EA}"/>
    <cellStyle name="Normal 2 2 6 2 7 2 2" xfId="19174" xr:uid="{3D932AB3-83C2-4D0C-A8A9-75D7979E1AD7}"/>
    <cellStyle name="Normal 2 2 6 2 7 3" xfId="12351" xr:uid="{3A949E5D-9B2F-4728-9E07-DF569E9645B3}"/>
    <cellStyle name="Normal 2 2 6 2 7 3 2" xfId="21979" xr:uid="{3DF6147D-CD72-4C98-AAD8-25803431928D}"/>
    <cellStyle name="Normal 2 2 6 2 7 4" xfId="24205" xr:uid="{007D7242-659A-4CA1-8D9E-9A2386596F0F}"/>
    <cellStyle name="Normal 2 2 6 2 7 5" xfId="16423" xr:uid="{082C7674-73B0-419B-B1BD-551D00F0CBA8}"/>
    <cellStyle name="Normal 2 2 6 2 8" xfId="4388" xr:uid="{B0471262-048E-42E1-B332-F46BB41E9B20}"/>
    <cellStyle name="Normal 2 2 6 2 8 2" xfId="9898" xr:uid="{3E7CEE7D-07D3-48DD-BAEC-B576EF17A03F}"/>
    <cellStyle name="Normal 2 2 6 2 8 2 2" xfId="20412" xr:uid="{7F29C23C-1DFD-4AF2-AE93-202E0881590F}"/>
    <cellStyle name="Normal 2 2 6 2 8 3" xfId="13392" xr:uid="{73360FAC-41E1-49E2-A049-B698CF6ACF47}"/>
    <cellStyle name="Normal 2 2 6 2 8 3 2" xfId="23241" xr:uid="{1F53F73F-B1E6-4A5B-9181-8473DD800929}"/>
    <cellStyle name="Normal 2 2 6 2 8 4" xfId="17619" xr:uid="{36491A32-36F3-4B93-A092-A8A088F0DFC5}"/>
    <cellStyle name="Normal 2 2 6 2 9" xfId="6146" xr:uid="{C0464EC8-2E83-4899-B335-9C2225427A34}"/>
    <cellStyle name="Normal 2 2 6 2 9 2" xfId="15925" xr:uid="{349D47F0-6E03-4445-BCF7-57A3EB298557}"/>
    <cellStyle name="Normal 2 2 6 3" xfId="2396" xr:uid="{00000000-0005-0000-0000-000084090000}"/>
    <cellStyle name="Normal 2 2 6 3 10" xfId="12027" xr:uid="{A0ABF3F3-8E25-4295-9951-88E95816913F}"/>
    <cellStyle name="Normal 2 2 6 3 10 2" xfId="21482" xr:uid="{41DE5CBA-6D2C-4981-BE80-E5C690AE9E9B}"/>
    <cellStyle name="Normal 2 2 6 3 11" xfId="26006" xr:uid="{327F2F2A-D44D-4C96-8664-9FE04F92D784}"/>
    <cellStyle name="Normal 2 2 6 3 12" xfId="14133" xr:uid="{E8C105C6-E241-4925-B1BA-AF96EE723AE5}"/>
    <cellStyle name="Normal 2 2 6 3 2" xfId="2397" xr:uid="{00000000-0005-0000-0000-000085090000}"/>
    <cellStyle name="Normal 2 2 6 3 2 2" xfId="2398" xr:uid="{00000000-0005-0000-0000-000086090000}"/>
    <cellStyle name="Normal 2 2 6 3 2 2 2" xfId="7803" xr:uid="{05DE67B4-5F45-4D69-8DC1-1313DBA0CAEA}"/>
    <cellStyle name="Normal 2 2 6 3 2 2 2 2" xfId="27975" xr:uid="{718325A9-8AA3-43C3-9191-76A633CDD633}"/>
    <cellStyle name="Normal 2 2 6 3 2 2 2 3" xfId="17267" xr:uid="{68A5BA2B-9FE5-4D86-B79A-1ADE0E64B2BF}"/>
    <cellStyle name="Normal 2 2 6 3 2 2 3" xfId="10370" xr:uid="{1EBA50A6-D3DD-4A58-9A8B-F77442FC40E7}"/>
    <cellStyle name="Normal 2 2 6 3 2 2 3 2" xfId="20052" xr:uid="{2219FC82-1641-4148-B1DC-3D5FF9C77F2C}"/>
    <cellStyle name="Normal 2 2 6 3 2 2 4" xfId="13060" xr:uid="{2C2C322F-4444-44CA-AABA-3DDD7D8862C1}"/>
    <cellStyle name="Normal 2 2 6 3 2 2 4 2" xfId="22881" xr:uid="{16B6A5C1-3DED-4CDC-ABA0-000D7A658B94}"/>
    <cellStyle name="Normal 2 2 6 3 2 2 5" xfId="26525" xr:uid="{1D6D30CA-F614-4C1D-ACE0-2B8A2EB864B5}"/>
    <cellStyle name="Normal 2 2 6 3 2 2 6" xfId="15269" xr:uid="{702E972E-6AFC-44D1-A712-B46FCBBDB1EC}"/>
    <cellStyle name="Normal 2 2 6 3 2 3" xfId="4885" xr:uid="{5D208804-D277-47C1-A609-C3AA57CCD1BD}"/>
    <cellStyle name="Normal 2 2 6 3 2 3 2" xfId="10369" xr:uid="{A95C120E-EC23-471E-8B4F-F2B6FF5917C4}"/>
    <cellStyle name="Normal 2 2 6 3 2 3 2 2" xfId="29718" xr:uid="{FA586F83-6336-4A8A-A7EB-978F99611D2A}"/>
    <cellStyle name="Normal 2 2 6 3 2 3 2 3" xfId="20852" xr:uid="{3FFB093B-C08C-4885-81AD-C1AEAAA0A3CD}"/>
    <cellStyle name="Normal 2 2 6 3 2 3 3" xfId="13744" xr:uid="{1920C851-9D02-424C-B5B4-53310D1D7FC2}"/>
    <cellStyle name="Normal 2 2 6 3 2 3 3 2" xfId="23681" xr:uid="{9663DA4C-8A38-46A4-9962-F863105FB70D}"/>
    <cellStyle name="Normal 2 2 6 3 2 3 4" xfId="24414" xr:uid="{65865D91-14AB-43FF-9580-46CCF6FB1FB8}"/>
    <cellStyle name="Normal 2 2 6 3 2 3 5" xfId="18059" xr:uid="{075BA50B-EB71-4E8D-9A25-A7B780D81061}"/>
    <cellStyle name="Normal 2 2 6 3 2 4" xfId="6074" xr:uid="{BC24B7F9-40AC-4CE6-9D20-685FD4C3571C}"/>
    <cellStyle name="Normal 2 2 6 3 2 4 2" xfId="29325" xr:uid="{FA078D72-C23F-42D8-8088-F353DA5F14FC}"/>
    <cellStyle name="Normal 2 2 6 3 2 4 3" xfId="16897" xr:uid="{65475A25-A502-4970-8741-0645418BF04B}"/>
    <cellStyle name="Normal 2 2 6 3 2 5" xfId="8851" xr:uid="{F13AB625-C705-4306-8F8A-19F6453C7649}"/>
    <cellStyle name="Normal 2 2 6 3 2 5 2" xfId="19640" xr:uid="{DB82142A-74C1-4F77-A363-E2AC92409428}"/>
    <cellStyle name="Normal 2 2 6 3 2 6" xfId="12746" xr:uid="{AC3D8000-08FE-4E6D-8656-A76EE2023412}"/>
    <cellStyle name="Normal 2 2 6 3 2 6 2" xfId="22469" xr:uid="{9FE1EAA4-7C4D-4503-932C-58A2FD33A170}"/>
    <cellStyle name="Normal 2 2 6 3 2 7" xfId="24818" xr:uid="{295E807B-3460-4F43-9AFE-79FB6ED9CF0F}"/>
    <cellStyle name="Normal 2 2 6 3 2 8" xfId="14732" xr:uid="{0984926D-1E37-4ECD-A527-19CF8974F781}"/>
    <cellStyle name="Normal 2 2 6 3 3" xfId="2399" xr:uid="{00000000-0005-0000-0000-000087090000}"/>
    <cellStyle name="Normal 2 2 6 3 3 2" xfId="5056" xr:uid="{63185AA4-7657-4732-BD55-A9EADB06F242}"/>
    <cellStyle name="Normal 2 2 6 3 3 2 2" xfId="11835" xr:uid="{93333EB0-3CD4-4265-8ED2-E91540BBBDAF}"/>
    <cellStyle name="Normal 2 2 6 3 3 2 2 2" xfId="29835" xr:uid="{18865F57-E152-4E40-9837-4FCC5F69594D}"/>
    <cellStyle name="Normal 2 2 6 3 3 2 2 3" xfId="21023" xr:uid="{3EAD6376-64EA-4D0F-849C-39692A61CC57}"/>
    <cellStyle name="Normal 2 2 6 3 3 2 3" xfId="13891" xr:uid="{4CD407DB-4C53-49C2-B8D3-3C6FD31A2795}"/>
    <cellStyle name="Normal 2 2 6 3 3 2 3 2" xfId="23852" xr:uid="{6BED4898-3486-4801-AB45-90859944B082}"/>
    <cellStyle name="Normal 2 2 6 3 3 2 4" xfId="25568" xr:uid="{4C10F54A-D433-4622-8738-A59005EB1F84}"/>
    <cellStyle name="Normal 2 2 6 3 3 2 5" xfId="18230" xr:uid="{77D65634-2DC2-402B-AB0B-8F1F806C604B}"/>
    <cellStyle name="Normal 2 2 6 3 3 3" xfId="10371" xr:uid="{1246DA6C-D34F-41CB-A70A-84492C371C3B}"/>
    <cellStyle name="Normal 2 2 6 3 3 3 2" xfId="28934" xr:uid="{DDD17D6A-E71E-4668-8DC3-C8C0AEB324AB}"/>
    <cellStyle name="Normal 2 2 6 3 3 3 3" xfId="17268" xr:uid="{B579C953-543C-4B4A-A9F5-06A2D45255A9}"/>
    <cellStyle name="Normal 2 2 6 3 3 4" xfId="11647" xr:uid="{01AE03BE-DFCE-41DF-B104-243A9DBB341D}"/>
    <cellStyle name="Normal 2 2 6 3 3 4 2" xfId="20053" xr:uid="{9560B8D3-68A3-4718-8B10-59232AFE53B7}"/>
    <cellStyle name="Normal 2 2 6 3 3 5" xfId="13061" xr:uid="{52F3FD52-E294-47CE-8488-6B6EF1112AD5}"/>
    <cellStyle name="Normal 2 2 6 3 3 5 2" xfId="22882" xr:uid="{85BB26C2-0954-483B-909C-E58EC6B1FC01}"/>
    <cellStyle name="Normal 2 2 6 3 3 6" xfId="25070" xr:uid="{FB77B9DD-4950-4041-9DC2-EF2DA15FD398}"/>
    <cellStyle name="Normal 2 2 6 3 3 7" xfId="15270" xr:uid="{BB2BF721-97C3-4B7A-8B6D-6542CC502FB3}"/>
    <cellStyle name="Normal 2 2 6 3 4" xfId="2400" xr:uid="{00000000-0005-0000-0000-000088090000}"/>
    <cellStyle name="Normal 2 2 6 3 4 2" xfId="10372" xr:uid="{8F8CBF32-35FC-492F-BE6E-2C5E5038B38B}"/>
    <cellStyle name="Normal 2 2 6 3 4 2 2" xfId="29336" xr:uid="{86CE5609-36CB-444B-9565-2E2532ED34AD}"/>
    <cellStyle name="Normal 2 2 6 3 4 2 3" xfId="17266" xr:uid="{F4734AAC-77AC-43BC-BB0A-784069BCBA07}"/>
    <cellStyle name="Normal 2 2 6 3 4 3" xfId="11646" xr:uid="{D348D333-4F45-493A-93F6-8C57AEA9F9F9}"/>
    <cellStyle name="Normal 2 2 6 3 4 3 2" xfId="20051" xr:uid="{EC344D90-0D96-4CE9-A2B2-E89AB45FBB53}"/>
    <cellStyle name="Normal 2 2 6 3 4 4" xfId="13059" xr:uid="{2490B93D-6134-4267-89B5-5F0A6888263A}"/>
    <cellStyle name="Normal 2 2 6 3 4 4 2" xfId="22880" xr:uid="{67E9EE41-0034-464F-96F7-501D96405609}"/>
    <cellStyle name="Normal 2 2 6 3 4 5" xfId="25563" xr:uid="{A2A8BD68-3091-4AFE-AC41-52F02465FDAD}"/>
    <cellStyle name="Normal 2 2 6 3 4 6" xfId="15268" xr:uid="{264ADBAD-7622-4341-BFEB-93578B06E303}"/>
    <cellStyle name="Normal 2 2 6 3 5" xfId="2401" xr:uid="{00000000-0005-0000-0000-000089090000}"/>
    <cellStyle name="Normal 2 2 6 3 5 2" xfId="10373" xr:uid="{025433B1-394A-4535-ABBC-1FCC33ED9631}"/>
    <cellStyle name="Normal 2 2 6 3 5 2 2" xfId="27811" xr:uid="{7C0BE454-9D9B-4BAF-9574-CDCE5F70E989}"/>
    <cellStyle name="Normal 2 2 6 3 5 2 3" xfId="16760" xr:uid="{4B0A2A7E-A041-4ED4-A565-4CA12C9C932C}"/>
    <cellStyle name="Normal 2 2 6 3 5 3" xfId="11531" xr:uid="{15B9A5DE-786E-4CB1-AEC6-6D241FBEF024}"/>
    <cellStyle name="Normal 2 2 6 3 5 3 2" xfId="19497" xr:uid="{1B07CABF-61F7-47EB-800F-6CA10B7EE11F}"/>
    <cellStyle name="Normal 2 2 6 3 5 4" xfId="12609" xr:uid="{60EAEC3E-0AE5-4701-8522-B4A4D0484D01}"/>
    <cellStyle name="Normal 2 2 6 3 5 4 2" xfId="22326" xr:uid="{296F611B-3659-40F0-9DF8-12327D609CBA}"/>
    <cellStyle name="Normal 2 2 6 3 5 5" xfId="24917" xr:uid="{5281573C-A5F9-487E-92B1-09BCF8F1929C}"/>
    <cellStyle name="Normal 2 2 6 3 5 6" xfId="14544" xr:uid="{C9D97755-2078-455F-9B20-B0706701B1DA}"/>
    <cellStyle name="Normal 2 2 6 3 6" xfId="2402" xr:uid="{00000000-0005-0000-0000-00008A090000}"/>
    <cellStyle name="Normal 2 2 6 3 6 2" xfId="10374" xr:uid="{5DADB0B3-5084-4EAD-A176-9F918C6DF969}"/>
    <cellStyle name="Normal 2 2 6 3 6 2 2" xfId="19255" xr:uid="{BC50BEDB-7810-4DBB-85FF-D7441A1101F9}"/>
    <cellStyle name="Normal 2 2 6 3 6 3" xfId="12407" xr:uid="{C4A27996-5A1D-4193-BCBE-AEC9353339C3}"/>
    <cellStyle name="Normal 2 2 6 3 6 3 2" xfId="22067" xr:uid="{5C926854-BBD1-46EE-81FC-C4137FEBCCC7}"/>
    <cellStyle name="Normal 2 2 6 3 6 4" xfId="24490" xr:uid="{E28FD117-812B-4D93-A481-88EA1B463BD7}"/>
    <cellStyle name="Normal 2 2 6 3 6 5" xfId="16511" xr:uid="{580E5EC5-C3F4-4A67-A24C-5FEC9252489C}"/>
    <cellStyle name="Normal 2 2 6 3 7" xfId="4436" xr:uid="{4196152D-F5A5-43AB-BF05-5F21715BB4C4}"/>
    <cellStyle name="Normal 2 2 6 3 7 2" xfId="10368" xr:uid="{C086546D-CFE3-45B6-822B-5F7705493078}"/>
    <cellStyle name="Normal 2 2 6 3 7 2 2" xfId="20459" xr:uid="{2075F693-209A-4DC9-BE81-27D168C3D90C}"/>
    <cellStyle name="Normal 2 2 6 3 7 3" xfId="13436" xr:uid="{8EE2BC78-E786-499D-8757-8E6BDDCCE4C4}"/>
    <cellStyle name="Normal 2 2 6 3 7 3 2" xfId="23288" xr:uid="{45CEE056-7544-4424-A548-76F7576F5CF8}"/>
    <cellStyle name="Normal 2 2 6 3 7 4" xfId="17666" xr:uid="{487FCF0E-2790-4730-8215-DD600C445316}"/>
    <cellStyle name="Normal 2 2 6 3 8" xfId="5923" xr:uid="{481763E7-7A3C-4B49-9E6F-0BA897CAAA1A}"/>
    <cellStyle name="Normal 2 2 6 3 8 2" xfId="15927" xr:uid="{21B2BEA6-DCC6-4089-895F-2219CC878D44}"/>
    <cellStyle name="Normal 2 2 6 3 9" xfId="8664" xr:uid="{EC98DBBF-8A6E-4EC7-969B-0BDF308D4523}"/>
    <cellStyle name="Normal 2 2 6 3 9 2" xfId="18686" xr:uid="{11F4315B-E103-46AD-9D3D-D11C9EB6F08E}"/>
    <cellStyle name="Normal 2 2 6 4" xfId="2403" xr:uid="{00000000-0005-0000-0000-00008B090000}"/>
    <cellStyle name="Normal 2 2 6 4 2" xfId="2404" xr:uid="{00000000-0005-0000-0000-00008C090000}"/>
    <cellStyle name="Normal 2 2 6 4 2 2" xfId="7804" xr:uid="{111073CB-0497-4F6F-8BD4-B96A838250C9}"/>
    <cellStyle name="Normal 2 2 6 4 2 2 2" xfId="27631" xr:uid="{24F61559-8718-4472-A02C-F7A60F375ED0}"/>
    <cellStyle name="Normal 2 2 6 4 2 2 3" xfId="17269" xr:uid="{51B9C081-6B69-448F-BE25-9A8D364807D4}"/>
    <cellStyle name="Normal 2 2 6 4 2 3" xfId="10376" xr:uid="{92523683-6F82-4272-98F0-3435E2BBE300}"/>
    <cellStyle name="Normal 2 2 6 4 2 3 2" xfId="20054" xr:uid="{FEB46ED3-E488-4067-BFE5-6B8706AC806D}"/>
    <cellStyle name="Normal 2 2 6 4 2 4" xfId="13062" xr:uid="{654C5301-ADFB-438B-AF39-3271209FF7C4}"/>
    <cellStyle name="Normal 2 2 6 4 2 4 2" xfId="22883" xr:uid="{29A01F5D-3CF1-47C0-A860-334230F41552}"/>
    <cellStyle name="Normal 2 2 6 4 2 5" xfId="24352" xr:uid="{2050364F-4812-4B29-B1CD-7BE603AC03FF}"/>
    <cellStyle name="Normal 2 2 6 4 2 6" xfId="15271" xr:uid="{63B1E33B-B9BE-496D-8F8E-39F137926A66}"/>
    <cellStyle name="Normal 2 2 6 4 3" xfId="2405" xr:uid="{00000000-0005-0000-0000-00008D090000}"/>
    <cellStyle name="Normal 2 2 6 4 3 2" xfId="10377" xr:uid="{322ED285-73B9-4BEE-B078-B44E6A290F60}"/>
    <cellStyle name="Normal 2 2 6 4 3 2 2" xfId="29160" xr:uid="{C4A47372-1234-427A-9D6F-D68275F08E5C}"/>
    <cellStyle name="Normal 2 2 6 4 3 2 3" xfId="16894" xr:uid="{C8AD40B2-7753-42E4-8CE8-26EB335D1417}"/>
    <cellStyle name="Normal 2 2 6 4 3 3" xfId="11576" xr:uid="{2F7A94AC-7A4A-4E97-A617-953C79570EAA}"/>
    <cellStyle name="Normal 2 2 6 4 3 3 2" xfId="19637" xr:uid="{87AF3656-269D-46FE-B9A6-2539A233F45F}"/>
    <cellStyle name="Normal 2 2 6 4 3 4" xfId="12743" xr:uid="{555AD267-9F5D-428D-95EF-2482FE9F0BBA}"/>
    <cellStyle name="Normal 2 2 6 4 3 4 2" xfId="22466" xr:uid="{E5760788-1E37-4D4A-9DDF-E820107123F5}"/>
    <cellStyle name="Normal 2 2 6 4 3 5" xfId="26518" xr:uid="{82E486EA-EC48-4E04-A7C4-4020901A04B7}"/>
    <cellStyle name="Normal 2 2 6 4 3 6" xfId="14729" xr:uid="{BF40E6EE-F354-49F3-ABD8-2BD58A98AC47}"/>
    <cellStyle name="Normal 2 2 6 4 4" xfId="4750" xr:uid="{5867565C-9E8E-4CF5-BCD4-0C97DB09ABAB}"/>
    <cellStyle name="Normal 2 2 6 4 4 2" xfId="10375" xr:uid="{FF87AE9F-CC5A-4837-8B54-352F5D768863}"/>
    <cellStyle name="Normal 2 2 6 4 4 2 2" xfId="20717" xr:uid="{814BE67F-4FBD-4A36-9FF9-9410647629F1}"/>
    <cellStyle name="Normal 2 2 6 4 4 3" xfId="13635" xr:uid="{C8A414E7-88F8-43A1-9805-BF929AFC3456}"/>
    <cellStyle name="Normal 2 2 6 4 4 3 2" xfId="23546" xr:uid="{4CACFA1B-7A49-4650-A934-FADAADFF8D76}"/>
    <cellStyle name="Normal 2 2 6 4 4 4" xfId="25365" xr:uid="{4081D34D-62CD-4910-B530-ABF8675027A2}"/>
    <cellStyle name="Normal 2 2 6 4 4 5" xfId="17924" xr:uid="{5B8581E4-54DC-4E5D-87A3-DF2170785D7E}"/>
    <cellStyle name="Normal 2 2 6 4 5" xfId="6071" xr:uid="{B82288A8-1302-4A47-8832-E4E75940D74D}"/>
    <cellStyle name="Normal 2 2 6 4 5 2" xfId="15928" xr:uid="{F2256629-73E8-47A4-AAE5-F9CEED1B1404}"/>
    <cellStyle name="Normal 2 2 6 4 6" xfId="8848" xr:uid="{72E9ED84-1D00-4269-847F-98799FE0DEA8}"/>
    <cellStyle name="Normal 2 2 6 4 6 2" xfId="18687" xr:uid="{25F2CE79-A244-48CE-9D6F-3F47F6653F66}"/>
    <cellStyle name="Normal 2 2 6 4 7" xfId="12028" xr:uid="{4A70292D-1FBE-4876-AB75-88173FD4853B}"/>
    <cellStyle name="Normal 2 2 6 4 7 2" xfId="21483" xr:uid="{D2DD6860-67A7-46B4-A522-2580C0AF4E38}"/>
    <cellStyle name="Normal 2 2 6 4 8" xfId="26229" xr:uid="{FC0F9E5D-8A4B-41AA-AFE4-5C71553E8F01}"/>
    <cellStyle name="Normal 2 2 6 4 9" xfId="14291" xr:uid="{B9D8214A-7656-4793-8408-13BE4A8D3026}"/>
    <cellStyle name="Normal 2 2 6 5" xfId="2406" xr:uid="{00000000-0005-0000-0000-00008E090000}"/>
    <cellStyle name="Normal 2 2 6 5 2" xfId="5057" xr:uid="{82DFA08E-5C75-4B5E-9A88-311BE8C43636}"/>
    <cellStyle name="Normal 2 2 6 5 2 2" xfId="7805" xr:uid="{C49F3207-4944-4EFE-91E4-D05DFEAD0CF9}"/>
    <cellStyle name="Normal 2 2 6 5 2 2 2" xfId="29836" xr:uid="{B4CA4B01-2DFA-4FD5-882C-8FA013E8471C}"/>
    <cellStyle name="Normal 2 2 6 5 2 2 3" xfId="21024" xr:uid="{2DB471B4-ECEA-426D-8B02-13F4087BE9DD}"/>
    <cellStyle name="Normal 2 2 6 5 2 3" xfId="10378" xr:uid="{2967EEC4-773B-46F1-9056-7DD7B38D27E9}"/>
    <cellStyle name="Normal 2 2 6 5 2 3 2" xfId="23853" xr:uid="{F2BCD37D-E5C1-4A3C-9097-9523EF88C874}"/>
    <cellStyle name="Normal 2 2 6 5 2 4" xfId="25306" xr:uid="{7CC48FC8-802F-4F52-8575-FE1C227E2CFE}"/>
    <cellStyle name="Normal 2 2 6 5 2 5" xfId="18231" xr:uid="{0C488341-AA57-47D1-89FA-EF86D999C6A5}"/>
    <cellStyle name="Normal 2 2 6 5 3" xfId="6590" xr:uid="{796828EA-72C0-4776-8DEA-AD58A0ADEFCF}"/>
    <cellStyle name="Normal 2 2 6 5 3 2" xfId="28648" xr:uid="{17BB7B38-5550-44C9-BCD1-ABD73E5161E4}"/>
    <cellStyle name="Normal 2 2 6 5 3 3" xfId="17270" xr:uid="{F4EC2DB2-13CE-459E-811C-5DE82E77DFA7}"/>
    <cellStyle name="Normal 2 2 6 5 4" xfId="9386" xr:uid="{564F84DF-5B98-4588-A17F-BFEE41B3CA64}"/>
    <cellStyle name="Normal 2 2 6 5 4 2" xfId="20055" xr:uid="{22AA2E8A-B492-4B1C-AA21-4747ACEED938}"/>
    <cellStyle name="Normal 2 2 6 5 5" xfId="13063" xr:uid="{23EC327F-0CFC-41E2-A02A-EF7283D69EAC}"/>
    <cellStyle name="Normal 2 2 6 5 5 2" xfId="22884" xr:uid="{E3EEB9DF-A406-4BD7-BD28-898D92C90411}"/>
    <cellStyle name="Normal 2 2 6 5 6" xfId="26332" xr:uid="{7366E54D-53A6-4EF8-8046-D173D2ABEB2E}"/>
    <cellStyle name="Normal 2 2 6 5 7" xfId="15272" xr:uid="{F76B6BFB-B597-49CC-9A23-0082C4B875BE}"/>
    <cellStyle name="Normal 2 2 6 6" xfId="2407" xr:uid="{00000000-0005-0000-0000-00008F090000}"/>
    <cellStyle name="Normal 2 2 6 6 2" xfId="5851" xr:uid="{70F34F7E-A86D-4571-AEBB-D22795E8B675}"/>
    <cellStyle name="Normal 2 2 6 6 2 2" xfId="7806" xr:uid="{645C888E-46E5-43DB-85F0-07608AEC7FA8}"/>
    <cellStyle name="Normal 2 2 6 6 2 3" xfId="10379" xr:uid="{3F160D64-D9C1-46DB-9766-7F20ACF2F6AA}"/>
    <cellStyle name="Normal 2 2 6 6 3" xfId="6947" xr:uid="{2C3470F6-C296-47A3-9084-99145B507AD4}"/>
    <cellStyle name="Normal 2 2 6 6 3 2" xfId="19803" xr:uid="{F86975F8-D35B-4444-8FA0-8D6A1613D99E}"/>
    <cellStyle name="Normal 2 2 6 6 4" xfId="9743" xr:uid="{AEF0233F-0E70-4580-9E06-42B6AA25EE46}"/>
    <cellStyle name="Normal 2 2 6 6 4 2" xfId="22632" xr:uid="{5162B3C0-3BEC-4896-ACBD-61952F81724E}"/>
    <cellStyle name="Normal 2 2 6 6 5" xfId="26377" xr:uid="{EB2BBD25-EFC2-4A21-A68D-7C56BF95257A}"/>
    <cellStyle name="Normal 2 2 6 6 6" xfId="14959" xr:uid="{E73C0EFE-404E-4F06-90BA-68EAD11752F8}"/>
    <cellStyle name="Normal 2 2 6 7" xfId="2408" xr:uid="{00000000-0005-0000-0000-000090090000}"/>
    <cellStyle name="Normal 2 2 6 7 2" xfId="7807" xr:uid="{50854E90-BB9A-4B79-B878-5426FD3E93B6}"/>
    <cellStyle name="Normal 2 2 6 7 2 2" xfId="27410" xr:uid="{9B10F3CC-869E-405C-946D-5FCCEEDCD1B2}"/>
    <cellStyle name="Normal 2 2 6 7 2 3" xfId="16657" xr:uid="{5AA1110C-1CD7-49E9-8F16-2CC8F0737F27}"/>
    <cellStyle name="Normal 2 2 6 7 3" xfId="10380" xr:uid="{65DA37B4-16F7-4242-B331-9379E40E8793}"/>
    <cellStyle name="Normal 2 2 6 7 3 2" xfId="19394" xr:uid="{9406763A-0E39-46F6-9745-635A28119701}"/>
    <cellStyle name="Normal 2 2 6 7 4" xfId="12506" xr:uid="{7AF2D1FA-4426-42FF-BA06-045B35E5E482}"/>
    <cellStyle name="Normal 2 2 6 7 4 2" xfId="22223" xr:uid="{61BF742B-1647-401C-BDBA-826EF3957E0A}"/>
    <cellStyle name="Normal 2 2 6 7 5" xfId="26086" xr:uid="{F53A5F6D-C9D7-4CD5-A6EB-BA24CD6A63A3}"/>
    <cellStyle name="Normal 2 2 6 7 6" xfId="14441" xr:uid="{850DF44F-E60C-4411-A291-73B4C8539009}"/>
    <cellStyle name="Normal 2 2 6 8" xfId="2409" xr:uid="{00000000-0005-0000-0000-000091090000}"/>
    <cellStyle name="Normal 2 2 6 8 2" xfId="7808" xr:uid="{CF087BCA-9202-4200-A788-1EB45F924C66}"/>
    <cellStyle name="Normal 2 2 6 8 2 2" xfId="19114" xr:uid="{47F3873C-E434-4530-AD88-9C843CC6201F}"/>
    <cellStyle name="Normal 2 2 6 8 3" xfId="10381" xr:uid="{BA4E3868-68B6-4D3E-882A-DD13CE35F623}"/>
    <cellStyle name="Normal 2 2 6 8 3 2" xfId="21919" xr:uid="{20C0411F-21E1-46A0-97FD-6FB703CB513D}"/>
    <cellStyle name="Normal 2 2 6 8 4" xfId="26029" xr:uid="{D7569BCB-AD3A-49A4-A471-F9648288AD98}"/>
    <cellStyle name="Normal 2 2 6 8 5" xfId="16363" xr:uid="{5B336F7F-DE86-4D9F-A00A-F5F8584B7C3B}"/>
    <cellStyle name="Normal 2 2 6 9" xfId="4527" xr:uid="{F8036B5E-550D-4A04-9133-2897FCD27C81}"/>
    <cellStyle name="Normal 2 2 6 9 2" xfId="9897" xr:uid="{C6EA271A-094F-49F9-8691-6F56172758F3}"/>
    <cellStyle name="Normal 2 2 6 9 2 2" xfId="20550" xr:uid="{CE5F9A47-5547-444C-A81F-A398BE2621E9}"/>
    <cellStyle name="Normal 2 2 6 9 3" xfId="13510" xr:uid="{878D4793-297C-44AF-9F53-37A78587D55F}"/>
    <cellStyle name="Normal 2 2 6 9 3 2" xfId="23379" xr:uid="{9A93E60E-8C71-4F1B-AB88-C230C77E523F}"/>
    <cellStyle name="Normal 2 2 6 9 4" xfId="17757" xr:uid="{80D72815-F1C3-4797-812B-FEB579BEE907}"/>
    <cellStyle name="Normal 2 2 7" xfId="502" xr:uid="{00000000-0005-0000-0000-0000F6010000}"/>
    <cellStyle name="Normal 2 2 7 10" xfId="6147" xr:uid="{4819A001-6B2A-4612-99DA-F594D9942EB0}"/>
    <cellStyle name="Normal 2 2 7 10 2" xfId="15929" xr:uid="{8DC18A7C-FD9C-470D-9762-F45556280383}"/>
    <cellStyle name="Normal 2 2 7 11" xfId="8924" xr:uid="{3217380F-4B2C-49DE-A69D-018BF69E4057}"/>
    <cellStyle name="Normal 2 2 7 11 2" xfId="18688" xr:uid="{6B3D4D14-262D-46AC-B16C-E5B098B190BD}"/>
    <cellStyle name="Normal 2 2 7 12" xfId="12029" xr:uid="{50D49F4F-CE39-4287-836D-46F3FA0150E6}"/>
    <cellStyle name="Normal 2 2 7 12 2" xfId="21484" xr:uid="{C3A0EA7A-1055-4D49-9A06-113CB8669F69}"/>
    <cellStyle name="Normal 2 2 7 13" xfId="24790" xr:uid="{CDBC32D3-2A8F-4A32-AF12-DDB4F58E6022}"/>
    <cellStyle name="Normal 2 2 7 14" xfId="14017" xr:uid="{36C36EE9-1FFD-4C14-894E-5AECA7DE54E0}"/>
    <cellStyle name="Normal 2 2 7 2" xfId="503" xr:uid="{00000000-0005-0000-0000-0000F7010000}"/>
    <cellStyle name="Normal 2 2 7 2 10" xfId="12030" xr:uid="{4E76CC2B-A941-4330-B86A-24135117B087}"/>
    <cellStyle name="Normal 2 2 7 2 10 2" xfId="21485" xr:uid="{7034FB17-E73D-4BFE-9618-A1583DC2ADFA}"/>
    <cellStyle name="Normal 2 2 7 2 11" xfId="26308" xr:uid="{4D4838B3-4902-470E-B192-8F9DAFDB4FFF}"/>
    <cellStyle name="Normal 2 2 7 2 12" xfId="14134" xr:uid="{5ADC4F7B-70A1-4337-ADCC-F6DBC3D02FCE}"/>
    <cellStyle name="Normal 2 2 7 2 2" xfId="2410" xr:uid="{00000000-0005-0000-0000-000092090000}"/>
    <cellStyle name="Normal 2 2 7 2 2 2" xfId="2411" xr:uid="{00000000-0005-0000-0000-000093090000}"/>
    <cellStyle name="Normal 2 2 7 2 2 2 2" xfId="7809" xr:uid="{B1E6FFAC-E464-4D23-9BB1-20FE23D55156}"/>
    <cellStyle name="Normal 2 2 7 2 2 2 2 2" xfId="27953" xr:uid="{95C86EE5-7E35-4E91-AEAD-0618E70E11EA}"/>
    <cellStyle name="Normal 2 2 7 2 2 2 2 3" xfId="28430" xr:uid="{9B4CE88D-38D3-48E7-A418-8197B02A7062}"/>
    <cellStyle name="Normal 2 2 7 2 2 2 2 4" xfId="17272" xr:uid="{C778B85E-BBB3-4ADD-9FAE-0449F03592BB}"/>
    <cellStyle name="Normal 2 2 7 2 2 2 3" xfId="10383" xr:uid="{D6B04638-BB72-4207-B409-CDF3687B3B03}"/>
    <cellStyle name="Normal 2 2 7 2 2 2 3 2" xfId="29486" xr:uid="{9F8155CF-79A5-4C0A-97CB-B377816B40D2}"/>
    <cellStyle name="Normal 2 2 7 2 2 2 3 3" xfId="20057" xr:uid="{AC5D5439-8828-4F56-A829-1E96571203DF}"/>
    <cellStyle name="Normal 2 2 7 2 2 2 4" xfId="13065" xr:uid="{9115D2F7-B980-4231-B38B-197E92A1DA35}"/>
    <cellStyle name="Normal 2 2 7 2 2 2 4 2" xfId="22886" xr:uid="{05FA9A45-25E5-4D67-8EEC-5050907D7623}"/>
    <cellStyle name="Normal 2 2 7 2 2 2 5" xfId="26285" xr:uid="{EAA32796-3F31-4E14-A4E5-AA0976DF34CC}"/>
    <cellStyle name="Normal 2 2 7 2 2 2 6" xfId="15274" xr:uid="{9E627D1E-85B2-4A70-B40C-B23959FF7A1B}"/>
    <cellStyle name="Normal 2 2 7 2 2 3" xfId="4887" xr:uid="{35462B98-19AE-4C0C-85A1-E00A0F82001D}"/>
    <cellStyle name="Normal 2 2 7 2 2 3 2" xfId="10382" xr:uid="{7836D92D-C835-4AC4-85D7-99BA57B42679}"/>
    <cellStyle name="Normal 2 2 7 2 2 3 2 2" xfId="29720" xr:uid="{23213244-CCE6-4AA0-BC69-A0FF9331A748}"/>
    <cellStyle name="Normal 2 2 7 2 2 3 2 3" xfId="20854" xr:uid="{80A5ED70-4298-448C-82DD-9DED0E7ABD97}"/>
    <cellStyle name="Normal 2 2 7 2 2 3 3" xfId="13746" xr:uid="{BC33C57E-0289-43E0-AE3B-F590FC8468BA}"/>
    <cellStyle name="Normal 2 2 7 2 2 3 3 2" xfId="23683" xr:uid="{8CB523FA-7151-4DAC-9306-43FC9D5AA5C7}"/>
    <cellStyle name="Normal 2 2 7 2 2 3 4" xfId="24642" xr:uid="{C165EFF2-7068-469B-9A38-2D651D078485}"/>
    <cellStyle name="Normal 2 2 7 2 2 3 5" xfId="18061" xr:uid="{6785DBE0-65DE-40B6-AB98-818CF3C9CBA3}"/>
    <cellStyle name="Normal 2 2 7 2 2 4" xfId="6076" xr:uid="{4C372E78-FE74-4C65-B7D5-3976A9A3B404}"/>
    <cellStyle name="Normal 2 2 7 2 2 4 2" xfId="26901" xr:uid="{63B241C8-4D99-4FFF-9F06-14CBC388A7CA}"/>
    <cellStyle name="Normal 2 2 7 2 2 4 3" xfId="15931" xr:uid="{C994BC33-D979-4839-99D2-447BD7884F80}"/>
    <cellStyle name="Normal 2 2 7 2 2 5" xfId="8853" xr:uid="{F40962F9-7DD1-4645-A7ED-3F99926D472D}"/>
    <cellStyle name="Normal 2 2 7 2 2 5 2" xfId="18690" xr:uid="{B5F4F594-7316-420B-8A7D-5C6834ADC1FE}"/>
    <cellStyle name="Normal 2 2 7 2 2 6" xfId="12031" xr:uid="{56BFB6F3-66A9-4A5C-95C8-19C0C4DE3EA9}"/>
    <cellStyle name="Normal 2 2 7 2 2 6 2" xfId="21486" xr:uid="{73C2F246-2E79-4AAC-B9DD-286DF1BED2D7}"/>
    <cellStyle name="Normal 2 2 7 2 2 7" xfId="24878" xr:uid="{900D5B90-DC48-4B3A-976F-937738E87A5C}"/>
    <cellStyle name="Normal 2 2 7 2 2 8" xfId="14734" xr:uid="{D0E86BB3-322B-4439-A256-012E9AB2F4F4}"/>
    <cellStyle name="Normal 2 2 7 2 3" xfId="2412" xr:uid="{00000000-0005-0000-0000-000094090000}"/>
    <cellStyle name="Normal 2 2 7 2 3 2" xfId="5058" xr:uid="{46A1C0B7-96EC-46EF-AB51-35D3C9EA2CDD}"/>
    <cellStyle name="Normal 2 2 7 2 3 2 2" xfId="7810" xr:uid="{B9CBFB80-A9AF-4A24-B91A-61D6D285A15C}"/>
    <cellStyle name="Normal 2 2 7 2 3 2 2 2" xfId="29837" xr:uid="{EF805B0D-C6FD-478E-B2AB-DD0098CFA37C}"/>
    <cellStyle name="Normal 2 2 7 2 3 2 2 3" xfId="21025" xr:uid="{7E70BDD6-8E10-4A85-A205-D9D6BBE311D2}"/>
    <cellStyle name="Normal 2 2 7 2 3 2 3" xfId="10384" xr:uid="{6E6E6F76-7F22-417C-966E-26262980E2C1}"/>
    <cellStyle name="Normal 2 2 7 2 3 2 3 2" xfId="23854" xr:uid="{18B4F674-51C1-45C5-A8ED-F37C785AF0AC}"/>
    <cellStyle name="Normal 2 2 7 2 3 2 4" xfId="24525" xr:uid="{7DB18EAB-EF6B-4DF2-967F-240704220C1F}"/>
    <cellStyle name="Normal 2 2 7 2 3 2 5" xfId="18232" xr:uid="{883E73CA-5F7E-4761-97CA-201DF478C585}"/>
    <cellStyle name="Normal 2 2 7 2 3 3" xfId="6593" xr:uid="{F50AE746-3AF6-48D0-A214-0ACDB6E6F0AC}"/>
    <cellStyle name="Normal 2 2 7 2 3 3 2" xfId="27896" xr:uid="{D02C03C6-E3C2-46C8-8C01-8492A39E6D91}"/>
    <cellStyle name="Normal 2 2 7 2 3 3 3" xfId="17273" xr:uid="{8C9470B1-DB58-48CE-9A4B-CDADCF3FF7AE}"/>
    <cellStyle name="Normal 2 2 7 2 3 4" xfId="9389" xr:uid="{C285EA09-CA13-425A-A9C3-C19EC7E41C9F}"/>
    <cellStyle name="Normal 2 2 7 2 3 4 2" xfId="20058" xr:uid="{805A511C-C041-416A-AB6C-A6390B95ACD5}"/>
    <cellStyle name="Normal 2 2 7 2 3 5" xfId="13066" xr:uid="{8F7F9233-6E57-47BA-97A6-666EDC41E229}"/>
    <cellStyle name="Normal 2 2 7 2 3 5 2" xfId="22887" xr:uid="{A673A7CE-FCD7-4340-9F40-0807FBB428DF}"/>
    <cellStyle name="Normal 2 2 7 2 3 6" xfId="26255" xr:uid="{5C62F7BA-D301-4FBE-9175-093AB9246822}"/>
    <cellStyle name="Normal 2 2 7 2 3 7" xfId="15275" xr:uid="{DBFC3BFD-CD2B-4796-8028-FE4913C37368}"/>
    <cellStyle name="Normal 2 2 7 2 4" xfId="2413" xr:uid="{00000000-0005-0000-0000-000095090000}"/>
    <cellStyle name="Normal 2 2 7 2 4 2" xfId="7811" xr:uid="{A518FFFD-0D23-4DBF-80CD-6D57DF8A97B8}"/>
    <cellStyle name="Normal 2 2 7 2 4 2 2" xfId="28000" xr:uid="{C5396E86-2773-4A9F-8473-EF0D74C6A04B}"/>
    <cellStyle name="Normal 2 2 7 2 4 2 3" xfId="17271" xr:uid="{B9EF5606-9FFC-43C3-A051-46F90428F21B}"/>
    <cellStyle name="Normal 2 2 7 2 4 3" xfId="10385" xr:uid="{F7E79559-E627-40F4-8886-3EBA3775C3D4}"/>
    <cellStyle name="Normal 2 2 7 2 4 3 2" xfId="20056" xr:uid="{C454D21B-8246-4997-B9CE-EC1338ACE1E1}"/>
    <cellStyle name="Normal 2 2 7 2 4 4" xfId="13064" xr:uid="{3F292F0F-175B-46B5-80F8-1ED6D357CAB2}"/>
    <cellStyle name="Normal 2 2 7 2 4 4 2" xfId="22885" xr:uid="{76C8A09D-04F7-4F81-8512-E049C2D6905C}"/>
    <cellStyle name="Normal 2 2 7 2 4 5" xfId="24757" xr:uid="{DBE38786-264C-4B2A-BC07-2BC6CFE6E135}"/>
    <cellStyle name="Normal 2 2 7 2 4 6" xfId="15273" xr:uid="{F3757588-BEFC-4AC1-A3C2-BF0B392CDA53}"/>
    <cellStyle name="Normal 2 2 7 2 5" xfId="2414" xr:uid="{00000000-0005-0000-0000-000096090000}"/>
    <cellStyle name="Normal 2 2 7 2 5 2" xfId="7812" xr:uid="{9AF880EB-6F73-4C9C-8247-FD5B2C6218ED}"/>
    <cellStyle name="Normal 2 2 7 2 5 2 2" xfId="29351" xr:uid="{CD6A3E99-6906-4B0F-91BF-7D5176FF4278}"/>
    <cellStyle name="Normal 2 2 7 2 5 2 3" xfId="16691" xr:uid="{07C88F50-3AF4-4BDC-8BBF-13FA0128FAAD}"/>
    <cellStyle name="Normal 2 2 7 2 5 3" xfId="10386" xr:uid="{24BFAA4E-E8CC-4758-8D5B-5F788A48926B}"/>
    <cellStyle name="Normal 2 2 7 2 5 3 2" xfId="19428" xr:uid="{6A0BAA51-BEEE-4D0D-A807-6C5264A13FF4}"/>
    <cellStyle name="Normal 2 2 7 2 5 4" xfId="12540" xr:uid="{74AF6DE4-783B-4F02-B368-B5426610F053}"/>
    <cellStyle name="Normal 2 2 7 2 5 4 2" xfId="22257" xr:uid="{C0CB7340-7722-471D-9C1A-538211C4552C}"/>
    <cellStyle name="Normal 2 2 7 2 5 5" xfId="26016" xr:uid="{158EC3BE-0874-4200-95D8-11AF7AD0B142}"/>
    <cellStyle name="Normal 2 2 7 2 5 6" xfId="14475" xr:uid="{D63424DA-8EF3-450E-A1F2-B7817581C0F0}"/>
    <cellStyle name="Normal 2 2 7 2 6" xfId="2415" xr:uid="{00000000-0005-0000-0000-000097090000}"/>
    <cellStyle name="Normal 2 2 7 2 6 2" xfId="10387" xr:uid="{0582BA69-ED37-45EB-8E3E-13213CC1B8A5}"/>
    <cellStyle name="Normal 2 2 7 2 6 2 2" xfId="19256" xr:uid="{D0DEEC2D-BE24-4E5A-BE8B-400E66CFB3AE}"/>
    <cellStyle name="Normal 2 2 7 2 6 3" xfId="12408" xr:uid="{0FDC6011-41C2-4006-AA17-8CDB3A902558}"/>
    <cellStyle name="Normal 2 2 7 2 6 3 2" xfId="22068" xr:uid="{14F9248F-9143-4DAF-812C-20016FE7E9C4}"/>
    <cellStyle name="Normal 2 2 7 2 6 4" xfId="24549" xr:uid="{9DE0E4C9-D855-4144-BD0A-0F813A70E17F}"/>
    <cellStyle name="Normal 2 2 7 2 6 5" xfId="16512" xr:uid="{917BFA91-ADD5-49CC-B4F6-36C2089F6A94}"/>
    <cellStyle name="Normal 2 2 7 2 7" xfId="4437" xr:uid="{5A303D55-356A-4033-B25B-EE9096A2E95B}"/>
    <cellStyle name="Normal 2 2 7 2 7 2" xfId="9900" xr:uid="{B6C1FA94-3834-4F44-A530-C4A3C5BAA88A}"/>
    <cellStyle name="Normal 2 2 7 2 7 2 2" xfId="20460" xr:uid="{E428FDDD-AAE6-4F02-8C87-1490D42CD71C}"/>
    <cellStyle name="Normal 2 2 7 2 7 3" xfId="13437" xr:uid="{04FFF9CA-8D85-4B5B-A04E-EFF49369A255}"/>
    <cellStyle name="Normal 2 2 7 2 7 3 2" xfId="23289" xr:uid="{173965BF-0843-4C3D-BFE6-302F39E74174}"/>
    <cellStyle name="Normal 2 2 7 2 7 4" xfId="17667" xr:uid="{DFFE67A7-AA79-473E-909D-E65A02A7CB93}"/>
    <cellStyle name="Normal 2 2 7 2 8" xfId="6148" xr:uid="{35D08EE1-F983-4060-BE97-8D65525DA631}"/>
    <cellStyle name="Normal 2 2 7 2 8 2" xfId="15930" xr:uid="{A89F62D9-1F2F-40D5-AA3F-D2718DE291A7}"/>
    <cellStyle name="Normal 2 2 7 2 9" xfId="8925" xr:uid="{294BF308-91E6-4D62-92BC-55DCED1EFA83}"/>
    <cellStyle name="Normal 2 2 7 2 9 2" xfId="18689" xr:uid="{E3C2380A-BDB5-40EF-BC94-BC7ED25411F0}"/>
    <cellStyle name="Normal 2 2 7 3" xfId="2416" xr:uid="{00000000-0005-0000-0000-000098090000}"/>
    <cellStyle name="Normal 2 2 7 3 10" xfId="24361" xr:uid="{A9D449E3-78FD-4A08-B70A-0968A5FDFBAA}"/>
    <cellStyle name="Normal 2 2 7 3 11" xfId="14292" xr:uid="{50FEE2C3-653E-4CCE-98F8-EE572F132FBE}"/>
    <cellStyle name="Normal 2 2 7 3 2" xfId="2417" xr:uid="{00000000-0005-0000-0000-000099090000}"/>
    <cellStyle name="Normal 2 2 7 3 2 2" xfId="2418" xr:uid="{00000000-0005-0000-0000-00009A090000}"/>
    <cellStyle name="Normal 2 2 7 3 2 2 2" xfId="7813" xr:uid="{7F801319-9C56-490E-AF28-8AAF72FAF5D6}"/>
    <cellStyle name="Normal 2 2 7 3 2 2 2 2" xfId="28327" xr:uid="{019BC212-F1C1-4456-9E3C-08697296F440}"/>
    <cellStyle name="Normal 2 2 7 3 2 2 2 3" xfId="17275" xr:uid="{1EB7EDB8-DDD9-46A2-BB30-4FB06DF52373}"/>
    <cellStyle name="Normal 2 2 7 3 2 2 3" xfId="10390" xr:uid="{B7EFB5FB-4F62-4D0F-80D9-41F7EBB878DD}"/>
    <cellStyle name="Normal 2 2 7 3 2 2 3 2" xfId="20060" xr:uid="{5EE6D080-82D2-49D7-80F1-9381F6C7C55E}"/>
    <cellStyle name="Normal 2 2 7 3 2 2 4" xfId="13068" xr:uid="{547869DB-7127-4316-BD74-60CAD3439261}"/>
    <cellStyle name="Normal 2 2 7 3 2 2 4 2" xfId="22889" xr:uid="{5CE74FA1-51CC-46F0-B351-354A0B52B9E7}"/>
    <cellStyle name="Normal 2 2 7 3 2 2 5" xfId="25370" xr:uid="{08B201D3-E9A3-4425-BC25-9446816F0AA8}"/>
    <cellStyle name="Normal 2 2 7 3 2 2 6" xfId="15277" xr:uid="{76AFEBFE-0A80-42E4-BD09-92464F39B271}"/>
    <cellStyle name="Normal 2 2 7 3 2 3" xfId="4888" xr:uid="{07740478-17F0-4C00-9D7D-47112FDFBCA4}"/>
    <cellStyle name="Normal 2 2 7 3 2 3 2" xfId="10389" xr:uid="{83BE944A-47FB-4347-801E-DE03A00D5EB0}"/>
    <cellStyle name="Normal 2 2 7 3 2 3 2 2" xfId="29721" xr:uid="{FF7CCF1A-74F1-489D-86B4-4E6B7C570038}"/>
    <cellStyle name="Normal 2 2 7 3 2 3 2 3" xfId="20855" xr:uid="{ED48EED7-3C08-44D1-84B6-199530F1BBC8}"/>
    <cellStyle name="Normal 2 2 7 3 2 3 3" xfId="13747" xr:uid="{7A66D211-0EE6-4750-B023-EFEFDF443DAC}"/>
    <cellStyle name="Normal 2 2 7 3 2 3 3 2" xfId="23684" xr:uid="{09E22F30-0164-41B4-B651-35634C02BCC9}"/>
    <cellStyle name="Normal 2 2 7 3 2 3 4" xfId="24855" xr:uid="{5A621435-4512-40F6-97B2-026E90EF355C}"/>
    <cellStyle name="Normal 2 2 7 3 2 3 5" xfId="18062" xr:uid="{261D4E9B-BAC5-4DEB-B97B-4534969141C6}"/>
    <cellStyle name="Normal 2 2 7 3 2 4" xfId="6102" xr:uid="{36C92216-0A80-4685-A616-CCDA64A80821}"/>
    <cellStyle name="Normal 2 2 7 3 2 4 2" xfId="28158" xr:uid="{A0EABBC0-3DA6-42E2-9733-C2952A8695BF}"/>
    <cellStyle name="Normal 2 2 7 3 2 4 3" xfId="16898" xr:uid="{0853C784-0152-4993-802E-AA5F35E3650B}"/>
    <cellStyle name="Normal 2 2 7 3 2 5" xfId="8879" xr:uid="{889CD286-66E3-4FED-8DB3-8414FE1080AD}"/>
    <cellStyle name="Normal 2 2 7 3 2 5 2" xfId="19641" xr:uid="{29E0A558-C98B-492B-A6AE-E2E29A45E4EC}"/>
    <cellStyle name="Normal 2 2 7 3 2 6" xfId="12747" xr:uid="{D0A37D85-2915-48CA-82D2-13ED52B4E854}"/>
    <cellStyle name="Normal 2 2 7 3 2 6 2" xfId="22470" xr:uid="{2A044B1E-2129-4DB8-AB92-F26EEFF3BABD}"/>
    <cellStyle name="Normal 2 2 7 3 2 7" xfId="26253" xr:uid="{298FBDE8-EECB-4EFC-8C5D-3038757A1508}"/>
    <cellStyle name="Normal 2 2 7 3 2 8" xfId="14735" xr:uid="{11C92A5E-8CE3-4F0C-82DC-724773D69660}"/>
    <cellStyle name="Normal 2 2 7 3 3" xfId="2419" xr:uid="{00000000-0005-0000-0000-00009B090000}"/>
    <cellStyle name="Normal 2 2 7 3 3 2" xfId="5059" xr:uid="{62B5BF69-0FF9-4DC5-99EF-EE8367B1B770}"/>
    <cellStyle name="Normal 2 2 7 3 3 2 2" xfId="11836" xr:uid="{3064AB9D-0BFD-4FDD-8C36-6244A8132CAB}"/>
    <cellStyle name="Normal 2 2 7 3 3 2 2 2" xfId="29838" xr:uid="{71B5B980-90CA-4651-AFDA-01E5741023DD}"/>
    <cellStyle name="Normal 2 2 7 3 3 2 2 3" xfId="21026" xr:uid="{9DF3C159-3560-4E4F-8CDA-DD6D2228AEB7}"/>
    <cellStyle name="Normal 2 2 7 3 3 2 3" xfId="13892" xr:uid="{1605760D-98AB-4B94-94BD-BDD54E504EE3}"/>
    <cellStyle name="Normal 2 2 7 3 3 2 3 2" xfId="23855" xr:uid="{AE5A4E8C-5F32-4563-9BC0-5636F68D1177}"/>
    <cellStyle name="Normal 2 2 7 3 3 2 4" xfId="25596" xr:uid="{FF9A23B9-D1F1-4F4A-8AE8-FC5A4FB41FD9}"/>
    <cellStyle name="Normal 2 2 7 3 3 2 5" xfId="18233" xr:uid="{A5EE6A01-AD55-418F-BB12-71E29939612D}"/>
    <cellStyle name="Normal 2 2 7 3 3 3" xfId="10391" xr:uid="{708A1C4C-3918-4EFC-B9AC-7EFA3EDBC5E9}"/>
    <cellStyle name="Normal 2 2 7 3 3 3 2" xfId="28509" xr:uid="{E0A70DDF-7B9E-43E5-BFBB-ED7FC43A7450}"/>
    <cellStyle name="Normal 2 2 7 3 3 3 3" xfId="17276" xr:uid="{B6FA808D-47EF-478E-8ABE-8CFEFCC50777}"/>
    <cellStyle name="Normal 2 2 7 3 3 4" xfId="11649" xr:uid="{7442BC87-CFF1-477A-AB7B-55A3A52F543C}"/>
    <cellStyle name="Normal 2 2 7 3 3 4 2" xfId="20061" xr:uid="{4D73D381-462A-48EE-81AA-74B98845BD87}"/>
    <cellStyle name="Normal 2 2 7 3 3 5" xfId="13069" xr:uid="{D958699D-895B-4238-8CBF-7CC560293FE7}"/>
    <cellStyle name="Normal 2 2 7 3 3 5 2" xfId="22890" xr:uid="{84971467-6DD8-4AEF-84CF-14D65A1C4108}"/>
    <cellStyle name="Normal 2 2 7 3 3 6" xfId="25246" xr:uid="{9A6D8217-4A65-4D3F-951A-34CB48959FED}"/>
    <cellStyle name="Normal 2 2 7 3 3 7" xfId="15278" xr:uid="{EAA899D2-3BEC-4A8C-B09F-6CD040884EA2}"/>
    <cellStyle name="Normal 2 2 7 3 4" xfId="2420" xr:uid="{00000000-0005-0000-0000-00009C090000}"/>
    <cellStyle name="Normal 2 2 7 3 4 2" xfId="10392" xr:uid="{C56FF26D-5751-4188-8082-31CAABF300E3}"/>
    <cellStyle name="Normal 2 2 7 3 4 2 2" xfId="29049" xr:uid="{7E9D94E3-B5FC-424F-B9D3-7ABDC46A7369}"/>
    <cellStyle name="Normal 2 2 7 3 4 2 3" xfId="17274" xr:uid="{D3D90D76-C57B-4673-8545-361CC05BA563}"/>
    <cellStyle name="Normal 2 2 7 3 4 3" xfId="11648" xr:uid="{F5DD7553-25A1-45EF-9EAC-9B45A63525AC}"/>
    <cellStyle name="Normal 2 2 7 3 4 3 2" xfId="20059" xr:uid="{63EB560E-059B-4365-AD81-6E0C5F420EDB}"/>
    <cellStyle name="Normal 2 2 7 3 4 4" xfId="13067" xr:uid="{949F6E3A-F8E2-41B0-B26D-2AA48FFE87F1}"/>
    <cellStyle name="Normal 2 2 7 3 4 4 2" xfId="22888" xr:uid="{83981905-04BB-406F-9713-77A6D8FB1A47}"/>
    <cellStyle name="Normal 2 2 7 3 4 5" xfId="26640" xr:uid="{10CD454F-8A30-40F1-A478-1914AC0D1484}"/>
    <cellStyle name="Normal 2 2 7 3 4 6" xfId="15276" xr:uid="{8DB789CD-4ED6-45A4-ADE4-71FE37A99951}"/>
    <cellStyle name="Normal 2 2 7 3 5" xfId="2421" xr:uid="{00000000-0005-0000-0000-00009D090000}"/>
    <cellStyle name="Normal 2 2 7 3 5 2" xfId="10393" xr:uid="{72196D05-5836-4C67-8255-5EDCB38E5801}"/>
    <cellStyle name="Normal 2 2 7 3 5 2 2" xfId="27669" xr:uid="{F7F84F83-6CBF-433B-A098-65801C97193F}"/>
    <cellStyle name="Normal 2 2 7 3 5 2 3" xfId="16794" xr:uid="{3A22322D-AD17-4B9B-ABC5-81857D5B58AF}"/>
    <cellStyle name="Normal 2 2 7 3 5 3" xfId="11547" xr:uid="{6E560766-DDD1-46A9-8D91-63FA16178E9C}"/>
    <cellStyle name="Normal 2 2 7 3 5 3 2" xfId="19531" xr:uid="{80A4F3E8-70DE-433B-97DB-6C7432D2E06C}"/>
    <cellStyle name="Normal 2 2 7 3 5 4" xfId="12643" xr:uid="{EDC82B08-30E6-4DE7-8F8D-1D353B6C02F0}"/>
    <cellStyle name="Normal 2 2 7 3 5 4 2" xfId="22360" xr:uid="{CC433920-1D00-40B5-9921-FD495D6E4F05}"/>
    <cellStyle name="Normal 2 2 7 3 5 5" xfId="25023" xr:uid="{955F6CBD-357D-4044-BA96-7B6DFE6228FC}"/>
    <cellStyle name="Normal 2 2 7 3 5 6" xfId="14578" xr:uid="{38D43EF8-DA13-4105-BF99-37E7CCE0F3A9}"/>
    <cellStyle name="Normal 2 2 7 3 6" xfId="4751" xr:uid="{10BE7CA6-8845-469B-B66D-80A9736DAC5D}"/>
    <cellStyle name="Normal 2 2 7 3 6 2" xfId="10388" xr:uid="{8914004E-A468-43B0-9E90-874865CC9B4A}"/>
    <cellStyle name="Normal 2 2 7 3 6 2 2" xfId="20718" xr:uid="{6D3B0AAF-05C6-42F1-99BE-1D027C6A120B}"/>
    <cellStyle name="Normal 2 2 7 3 6 3" xfId="13636" xr:uid="{1D94BFB4-5543-4BD7-9BE3-11181912DD12}"/>
    <cellStyle name="Normal 2 2 7 3 6 3 2" xfId="23547" xr:uid="{4FF0B2CA-9421-4F4B-87C1-EADD4D21D05C}"/>
    <cellStyle name="Normal 2 2 7 3 6 4" xfId="25008" xr:uid="{F573C53D-23E9-4900-A6D3-F7327286C8FC}"/>
    <cellStyle name="Normal 2 2 7 3 6 5" xfId="17925" xr:uid="{E9F07F4C-AC0E-4B3E-8F2D-79BC47A54E64}"/>
    <cellStyle name="Normal 2 2 7 3 7" xfId="5936" xr:uid="{E95DBBB8-6D98-44F6-B311-D3659CDFE5F5}"/>
    <cellStyle name="Normal 2 2 7 3 7 2" xfId="15932" xr:uid="{146590C0-5DB6-4E2C-A3D7-586FF60C3140}"/>
    <cellStyle name="Normal 2 2 7 3 8" xfId="8678" xr:uid="{A9AF558C-055D-4F6B-9889-B77AE63A6B63}"/>
    <cellStyle name="Normal 2 2 7 3 8 2" xfId="18691" xr:uid="{14181299-FB12-40B1-B56D-74D6E6A9D5AE}"/>
    <cellStyle name="Normal 2 2 7 3 9" xfId="12032" xr:uid="{EF578321-6DEF-4110-8796-4599AE98C39D}"/>
    <cellStyle name="Normal 2 2 7 3 9 2" xfId="21487" xr:uid="{8D05D7BA-B846-4AF7-8202-A909F52B44B4}"/>
    <cellStyle name="Normal 2 2 7 4" xfId="2422" xr:uid="{00000000-0005-0000-0000-00009E090000}"/>
    <cellStyle name="Normal 2 2 7 4 2" xfId="2423" xr:uid="{00000000-0005-0000-0000-00009F090000}"/>
    <cellStyle name="Normal 2 2 7 4 2 2" xfId="7814" xr:uid="{1D858D70-F26D-47FA-AC83-948E589F7924}"/>
    <cellStyle name="Normal 2 2 7 4 2 2 2" xfId="28686" xr:uid="{C64C2911-4A85-4392-82BE-69837E28F203}"/>
    <cellStyle name="Normal 2 2 7 4 2 2 3" xfId="17277" xr:uid="{97E0F493-F246-4672-A68A-32CD69DB62C2}"/>
    <cellStyle name="Normal 2 2 7 4 2 3" xfId="10395" xr:uid="{75C5BD15-4CC6-4B97-A8D9-C5EA6903990A}"/>
    <cellStyle name="Normal 2 2 7 4 2 3 2" xfId="20062" xr:uid="{F3F54077-65A5-4EE5-AB9A-6A40D093FEDE}"/>
    <cellStyle name="Normal 2 2 7 4 2 4" xfId="13070" xr:uid="{21DA16DF-6F08-484B-8F4A-BE793E8A0121}"/>
    <cellStyle name="Normal 2 2 7 4 2 4 2" xfId="22891" xr:uid="{E4D571B7-409C-4DC6-920B-0F6C8AB552C7}"/>
    <cellStyle name="Normal 2 2 7 4 2 5" xfId="25634" xr:uid="{69DC59FC-A71A-4075-BE12-1EBF9F13D650}"/>
    <cellStyle name="Normal 2 2 7 4 2 6" xfId="15279" xr:uid="{A480E753-6A29-428C-8F7F-B819790C84A6}"/>
    <cellStyle name="Normal 2 2 7 4 3" xfId="4886" xr:uid="{42D37F24-CD88-4DF5-BF4D-61486388B27D}"/>
    <cellStyle name="Normal 2 2 7 4 3 2" xfId="10394" xr:uid="{2DD3EEE5-FE94-4968-8F3D-4EA31E0F622C}"/>
    <cellStyle name="Normal 2 2 7 4 3 2 2" xfId="29719" xr:uid="{4977FFAE-4972-4D40-8924-B4DD4B047A86}"/>
    <cellStyle name="Normal 2 2 7 4 3 2 3" xfId="20853" xr:uid="{D312A072-1200-41FD-9825-49A450B44F92}"/>
    <cellStyle name="Normal 2 2 7 4 3 3" xfId="13745" xr:uid="{EAF31596-EFA2-46B3-AED1-61AFFF4FEBEC}"/>
    <cellStyle name="Normal 2 2 7 4 3 3 2" xfId="23682" xr:uid="{1B3BA59F-17BE-4C29-9EA0-9C5558C76B52}"/>
    <cellStyle name="Normal 2 2 7 4 3 4" xfId="24742" xr:uid="{6248D423-1CBC-4204-8B95-8A25891AB33A}"/>
    <cellStyle name="Normal 2 2 7 4 3 5" xfId="18060" xr:uid="{0B871D0F-E67A-4088-96F7-824C1BA08737}"/>
    <cellStyle name="Normal 2 2 7 4 4" xfId="6075" xr:uid="{1033C7FD-FAFA-4871-BA7A-A13BC31B8A3C}"/>
    <cellStyle name="Normal 2 2 7 4 4 2" xfId="28132" xr:uid="{BF388877-C662-4D5A-AF7E-9D38F599EAAA}"/>
    <cellStyle name="Normal 2 2 7 4 4 3" xfId="15933" xr:uid="{4A20E174-B6FC-4923-A4AB-FF8EDAC55C98}"/>
    <cellStyle name="Normal 2 2 7 4 5" xfId="8852" xr:uid="{BA6FDA16-B6ED-4B87-814A-0BAD5000CF4C}"/>
    <cellStyle name="Normal 2 2 7 4 5 2" xfId="18692" xr:uid="{10536B6D-0DC1-4286-ABE3-2E311BD0260A}"/>
    <cellStyle name="Normal 2 2 7 4 6" xfId="12033" xr:uid="{71D6651F-3C0B-44C2-BFA3-2A93E2B922E4}"/>
    <cellStyle name="Normal 2 2 7 4 6 2" xfId="21488" xr:uid="{44CB317E-0E9B-4E95-B9F3-F054CF53EEF9}"/>
    <cellStyle name="Normal 2 2 7 4 7" xfId="25653" xr:uid="{2C9C6C64-439A-470C-B261-027565E57631}"/>
    <cellStyle name="Normal 2 2 7 4 8" xfId="14733" xr:uid="{E3D8E665-46CB-45C0-AB72-44B3AEBA68D0}"/>
    <cellStyle name="Normal 2 2 7 5" xfId="2424" xr:uid="{00000000-0005-0000-0000-0000A0090000}"/>
    <cellStyle name="Normal 2 2 7 5 2" xfId="5060" xr:uid="{FBF728FA-DF5E-432E-A165-9C9A22396474}"/>
    <cellStyle name="Normal 2 2 7 5 2 2" xfId="7815" xr:uid="{56484256-9B36-41AE-BEB3-A968A5F5BAA7}"/>
    <cellStyle name="Normal 2 2 7 5 2 2 2" xfId="29839" xr:uid="{CB40F7EF-7F9A-4965-ACE5-791AC6C95453}"/>
    <cellStyle name="Normal 2 2 7 5 2 2 3" xfId="21027" xr:uid="{A471170D-1010-4C6A-8EBE-2B3356F9CF2A}"/>
    <cellStyle name="Normal 2 2 7 5 2 3" xfId="10396" xr:uid="{73ED21E9-8635-4614-BC76-FB65F3F9AF0B}"/>
    <cellStyle name="Normal 2 2 7 5 2 3 2" xfId="23856" xr:uid="{98DFDB97-2736-41A3-A455-E507C1BA725A}"/>
    <cellStyle name="Normal 2 2 7 5 2 4" xfId="26740" xr:uid="{CB5F25C5-7B28-41C5-BBB8-948EC592E5F6}"/>
    <cellStyle name="Normal 2 2 7 5 2 5" xfId="18234" xr:uid="{5AA56DE1-9544-4209-B11A-E4BA1634DD8D}"/>
    <cellStyle name="Normal 2 2 7 5 3" xfId="6592" xr:uid="{8FAF07AE-3844-4C03-9470-7D5A736DD68B}"/>
    <cellStyle name="Normal 2 2 7 5 3 2" xfId="27213" xr:uid="{C50FDBC7-BD5A-4501-A451-3DD56CD3D16D}"/>
    <cellStyle name="Normal 2 2 7 5 3 3" xfId="17278" xr:uid="{1E77E26A-D03F-4B35-910D-8741FD83B422}"/>
    <cellStyle name="Normal 2 2 7 5 4" xfId="9388" xr:uid="{18051A39-590B-432E-A36B-9DE25A0646E6}"/>
    <cellStyle name="Normal 2 2 7 5 4 2" xfId="20063" xr:uid="{6079FEB4-F71C-455F-9FED-56891E4C6786}"/>
    <cellStyle name="Normal 2 2 7 5 5" xfId="13071" xr:uid="{C98C77DC-5D85-4CF4-80A7-DFC2EC8367A8}"/>
    <cellStyle name="Normal 2 2 7 5 5 2" xfId="22892" xr:uid="{B74EAABC-AC16-48B1-95A0-2B18CFFBB332}"/>
    <cellStyle name="Normal 2 2 7 5 6" xfId="25938" xr:uid="{1E6B6553-B5C7-4938-9A04-D94C10149CDB}"/>
    <cellStyle name="Normal 2 2 7 5 7" xfId="15280" xr:uid="{F4786387-066A-4DDE-B1E8-C1643D828AFC}"/>
    <cellStyle name="Normal 2 2 7 6" xfId="2425" xr:uid="{00000000-0005-0000-0000-0000A1090000}"/>
    <cellStyle name="Normal 2 2 7 6 2" xfId="5831" xr:uid="{036143F8-97BF-490D-9730-E75A01371BFF}"/>
    <cellStyle name="Normal 2 2 7 6 2 2" xfId="7816" xr:uid="{CD34C2AD-3C2D-4986-8B16-2B27F66A73C2}"/>
    <cellStyle name="Normal 2 2 7 6 2 3" xfId="10397" xr:uid="{65ED821B-9166-4D59-B56D-C2B64C37F79C}"/>
    <cellStyle name="Normal 2 2 7 6 3" xfId="6921" xr:uid="{3B53A81D-13A9-4881-80C4-FDDE7AA44D2E}"/>
    <cellStyle name="Normal 2 2 7 6 3 2" xfId="19804" xr:uid="{9D0AD54A-9309-4F26-BE93-27C612B00921}"/>
    <cellStyle name="Normal 2 2 7 6 4" xfId="9717" xr:uid="{3F5D6F70-A3B2-4C85-8270-2C7E2D21490E}"/>
    <cellStyle name="Normal 2 2 7 6 4 2" xfId="22633" xr:uid="{CF6340FD-19CD-4581-B486-CBBFBA21C7E0}"/>
    <cellStyle name="Normal 2 2 7 6 5" xfId="26434" xr:uid="{29D56055-73FB-410A-9986-A915C5A04AB1}"/>
    <cellStyle name="Normal 2 2 7 6 6" xfId="14960" xr:uid="{54B68DB7-7B38-4904-9F35-9D261D7976E8}"/>
    <cellStyle name="Normal 2 2 7 7" xfId="2426" xr:uid="{00000000-0005-0000-0000-0000A2090000}"/>
    <cellStyle name="Normal 2 2 7 7 2" xfId="7817" xr:uid="{81341B7D-C246-4831-8EE4-7F314142B6BE}"/>
    <cellStyle name="Normal 2 2 7 7 2 2" xfId="27579" xr:uid="{3EA0DCD6-FEA5-47ED-B293-AFBFAC3BE88C}"/>
    <cellStyle name="Normal 2 2 7 7 2 3" xfId="16631" xr:uid="{B7856E0E-0D91-4672-94AD-68E4DECFF111}"/>
    <cellStyle name="Normal 2 2 7 7 3" xfId="10398" xr:uid="{D5FE0C61-FED5-49D7-ABF1-531E9B6E0454}"/>
    <cellStyle name="Normal 2 2 7 7 3 2" xfId="19368" xr:uid="{A096D055-A8EA-4E0F-B6AF-5BD2DE21D5E5}"/>
    <cellStyle name="Normal 2 2 7 7 4" xfId="12480" xr:uid="{44BDF660-CA3B-49A5-9419-24F647F3DA06}"/>
    <cellStyle name="Normal 2 2 7 7 4 2" xfId="22197" xr:uid="{81E8DDDB-9A62-4A73-9D85-75A53B9E28FB}"/>
    <cellStyle name="Normal 2 2 7 7 5" xfId="24195" xr:uid="{5F08B209-4B83-427A-9820-534A9246D1DD}"/>
    <cellStyle name="Normal 2 2 7 7 6" xfId="14415" xr:uid="{8BF5AF35-B0D1-48FD-86E1-91E9E81E5445}"/>
    <cellStyle name="Normal 2 2 7 8" xfId="2427" xr:uid="{00000000-0005-0000-0000-0000A3090000}"/>
    <cellStyle name="Normal 2 2 7 8 2" xfId="7818" xr:uid="{8E807A98-E1D1-483F-8018-8BE7D2512634}"/>
    <cellStyle name="Normal 2 2 7 8 2 2" xfId="19148" xr:uid="{87C62F1D-63B6-4866-9D90-C29376C42504}"/>
    <cellStyle name="Normal 2 2 7 8 3" xfId="10399" xr:uid="{3643FD58-3081-4C63-952E-39AE72EAE07E}"/>
    <cellStyle name="Normal 2 2 7 8 3 2" xfId="21953" xr:uid="{9B4E9CFE-5CE0-419A-A0B8-01CF094E4288}"/>
    <cellStyle name="Normal 2 2 7 8 4" xfId="25096" xr:uid="{2093A9AA-D63D-4EE7-B28A-C8D472079BCE}"/>
    <cellStyle name="Normal 2 2 7 8 5" xfId="16397" xr:uid="{6189FC2E-82CD-4BA2-B767-185504C00C01}"/>
    <cellStyle name="Normal 2 2 7 9" xfId="4528" xr:uid="{3DF8D3B3-20A8-46FD-A409-A5E1145D1556}"/>
    <cellStyle name="Normal 2 2 7 9 2" xfId="9899" xr:uid="{8530C9FA-F27F-49D8-9FFD-9B2FB5F60111}"/>
    <cellStyle name="Normal 2 2 7 9 2 2" xfId="20551" xr:uid="{1D24772F-397D-486F-9692-6BF2C49A8FB6}"/>
    <cellStyle name="Normal 2 2 7 9 3" xfId="13511" xr:uid="{964CD156-B7F3-449D-904F-FB292A7C030A}"/>
    <cellStyle name="Normal 2 2 7 9 3 2" xfId="23380" xr:uid="{56293EEE-EFBD-4D3C-89E9-71E257AE6B07}"/>
    <cellStyle name="Normal 2 2 7 9 4" xfId="17758" xr:uid="{BC811870-8B34-4F37-AA58-B7ACA61AC8DD}"/>
    <cellStyle name="Normal 2 2 8" xfId="504" xr:uid="{00000000-0005-0000-0000-0000F8010000}"/>
    <cellStyle name="Normal 2 2 8 10" xfId="8926" xr:uid="{98247010-D847-4170-90B3-2F95CC390357}"/>
    <cellStyle name="Normal 2 2 8 10 2" xfId="18693" xr:uid="{10A21BAD-E648-4B9F-94DB-B3BC77408B94}"/>
    <cellStyle name="Normal 2 2 8 11" xfId="12034" xr:uid="{73144539-1078-4367-B031-08029E5A8B95}"/>
    <cellStyle name="Normal 2 2 8 11 2" xfId="21489" xr:uid="{17447FE9-6F7C-4A30-BCFA-2ABE15742F72}"/>
    <cellStyle name="Normal 2 2 8 12" xfId="26415" xr:uid="{77D4F6DD-5081-4E9E-83D7-1A761F67984E}"/>
    <cellStyle name="Normal 2 2 8 13" xfId="14000" xr:uid="{967331EC-50B7-4092-B129-55B1E98F0D3C}"/>
    <cellStyle name="Normal 2 2 8 2" xfId="505" xr:uid="{00000000-0005-0000-0000-0000F9010000}"/>
    <cellStyle name="Normal 2 2 8 2 10" xfId="12035" xr:uid="{56BF5EA5-E31A-4427-8C9C-F7147800B115}"/>
    <cellStyle name="Normal 2 2 8 2 10 2" xfId="21490" xr:uid="{D1D0263C-7FFC-45B9-9F74-DCF54F6C2B4F}"/>
    <cellStyle name="Normal 2 2 8 2 11" xfId="24046" xr:uid="{E8C2F9D4-4D45-471F-80FE-05192D58EAA8}"/>
    <cellStyle name="Normal 2 2 8 2 12" xfId="14135" xr:uid="{53923972-DCB1-424A-9A57-754674A65E51}"/>
    <cellStyle name="Normal 2 2 8 2 2" xfId="2428" xr:uid="{00000000-0005-0000-0000-0000A4090000}"/>
    <cellStyle name="Normal 2 2 8 2 2 2" xfId="2429" xr:uid="{00000000-0005-0000-0000-0000A5090000}"/>
    <cellStyle name="Normal 2 2 8 2 2 2 2" xfId="7819" xr:uid="{4F587D07-889A-45AC-A70C-CC19AC4E417B}"/>
    <cellStyle name="Normal 2 2 8 2 2 2 2 2" xfId="26897" xr:uid="{1BA69B43-0B73-4E58-BDAA-777B127927A4}"/>
    <cellStyle name="Normal 2 2 8 2 2 2 2 3" xfId="28387" xr:uid="{C9CDA360-497C-47A3-8059-41E2E770B93D}"/>
    <cellStyle name="Normal 2 2 8 2 2 2 2 4" xfId="17280" xr:uid="{2CA40AB2-F6D2-4F6D-ACE5-7DEA12642A7B}"/>
    <cellStyle name="Normal 2 2 8 2 2 2 3" xfId="10401" xr:uid="{29633C39-9A8E-4E5F-84CF-23D4A21190CC}"/>
    <cellStyle name="Normal 2 2 8 2 2 2 3 2" xfId="29487" xr:uid="{698FF162-C34F-4310-A293-2B7D186B00EC}"/>
    <cellStyle name="Normal 2 2 8 2 2 2 3 3" xfId="20065" xr:uid="{EFA9F2A0-BB27-4032-BAA3-786CD936E1A8}"/>
    <cellStyle name="Normal 2 2 8 2 2 2 4" xfId="13073" xr:uid="{1C792D6D-128D-41E0-85B3-C05CF6B883A4}"/>
    <cellStyle name="Normal 2 2 8 2 2 2 4 2" xfId="22894" xr:uid="{65922E75-BC98-4FD5-B21C-54CFDFE36597}"/>
    <cellStyle name="Normal 2 2 8 2 2 2 5" xfId="25405" xr:uid="{D878AE9F-BAFA-49D8-AE38-5EDD0A656EC7}"/>
    <cellStyle name="Normal 2 2 8 2 2 2 6" xfId="15282" xr:uid="{245A94CD-0F60-48A5-8E08-4E89E61D047B}"/>
    <cellStyle name="Normal 2 2 8 2 2 3" xfId="4889" xr:uid="{F3897E30-F208-4625-ADCB-E2C9A0E4F8C2}"/>
    <cellStyle name="Normal 2 2 8 2 2 3 2" xfId="10400" xr:uid="{2B89F325-EA31-4E79-BBEB-3FD70AA977DC}"/>
    <cellStyle name="Normal 2 2 8 2 2 3 2 2" xfId="29722" xr:uid="{1B06EFDF-5B0B-4C2B-840E-61BCF2685053}"/>
    <cellStyle name="Normal 2 2 8 2 2 3 2 3" xfId="20856" xr:uid="{A1589A36-F24F-4D50-9214-28433A8D32D9}"/>
    <cellStyle name="Normal 2 2 8 2 2 3 3" xfId="13748" xr:uid="{08EFCF3A-2787-4E6A-AE0C-0E2648BD1755}"/>
    <cellStyle name="Normal 2 2 8 2 2 3 3 2" xfId="23685" xr:uid="{B63ADDA1-F4C8-455D-92C1-4A529021EDDC}"/>
    <cellStyle name="Normal 2 2 8 2 2 3 4" xfId="26048" xr:uid="{EFAF0E1B-F986-4DA8-8A16-2FE693682A17}"/>
    <cellStyle name="Normal 2 2 8 2 2 3 5" xfId="18063" xr:uid="{CEE79AD8-9FEC-4788-A89B-FD22CA8F18DC}"/>
    <cellStyle name="Normal 2 2 8 2 2 4" xfId="6123" xr:uid="{C0D79E6C-7528-470F-BA84-CE7816695F14}"/>
    <cellStyle name="Normal 2 2 8 2 2 4 2" xfId="27215" xr:uid="{4803B8B7-C4DF-4146-BD6B-F3CAF75B13AA}"/>
    <cellStyle name="Normal 2 2 8 2 2 4 3" xfId="15936" xr:uid="{39403737-6339-44F9-AC6F-B2C0C91E9BD8}"/>
    <cellStyle name="Normal 2 2 8 2 2 5" xfId="8900" xr:uid="{FCE2CEB6-C07C-454F-9FE9-A856A9A1D55E}"/>
    <cellStyle name="Normal 2 2 8 2 2 5 2" xfId="18695" xr:uid="{B0412AAE-57A1-4206-8604-ADA654C334E0}"/>
    <cellStyle name="Normal 2 2 8 2 2 6" xfId="12036" xr:uid="{E166C21B-DCB3-440B-840B-736A51D510C0}"/>
    <cellStyle name="Normal 2 2 8 2 2 6 2" xfId="21491" xr:uid="{D57EA24C-1FEA-4086-8E1D-DAEF3073FBD6}"/>
    <cellStyle name="Normal 2 2 8 2 2 7" xfId="24842" xr:uid="{2D56F83F-7989-4109-867B-4D0B0D907176}"/>
    <cellStyle name="Normal 2 2 8 2 2 8" xfId="14737" xr:uid="{A97B9A69-468D-485C-BE62-ECF02F5612C9}"/>
    <cellStyle name="Normal 2 2 8 2 3" xfId="2430" xr:uid="{00000000-0005-0000-0000-0000A6090000}"/>
    <cellStyle name="Normal 2 2 8 2 3 2" xfId="5061" xr:uid="{7BD74EDD-BEA7-4690-908C-728FA8CE3CB8}"/>
    <cellStyle name="Normal 2 2 8 2 3 2 2" xfId="7820" xr:uid="{B4093922-CCC0-4400-9EAD-27B6A739F6AF}"/>
    <cellStyle name="Normal 2 2 8 2 3 2 2 2" xfId="29840" xr:uid="{26734EB2-5831-4F88-9337-5614097B95CE}"/>
    <cellStyle name="Normal 2 2 8 2 3 2 2 3" xfId="21028" xr:uid="{FCC43CCB-A6FD-48B0-9BE5-42203F0D7C92}"/>
    <cellStyle name="Normal 2 2 8 2 3 2 3" xfId="10402" xr:uid="{B9256176-65BF-463C-97B6-439899BE45F3}"/>
    <cellStyle name="Normal 2 2 8 2 3 2 3 2" xfId="23857" xr:uid="{45F0E888-2681-45AF-95BE-9421FDE78D48}"/>
    <cellStyle name="Normal 2 2 8 2 3 2 4" xfId="25101" xr:uid="{C7A62E08-8B13-498A-BD0B-9F9778AC1C60}"/>
    <cellStyle name="Normal 2 2 8 2 3 2 5" xfId="18235" xr:uid="{BE846B00-2655-425B-89EC-CFBEFF9C0328}"/>
    <cellStyle name="Normal 2 2 8 2 3 3" xfId="6595" xr:uid="{8670EF8E-3109-41CC-9E36-A15E7589F8F6}"/>
    <cellStyle name="Normal 2 2 8 2 3 3 2" xfId="26951" xr:uid="{E3B20E57-A2E6-4AB7-B421-87FDA0A9359C}"/>
    <cellStyle name="Normal 2 2 8 2 3 3 3" xfId="17281" xr:uid="{E7EF5F03-C0A9-4A1C-8D52-3F78C06354CF}"/>
    <cellStyle name="Normal 2 2 8 2 3 4" xfId="9391" xr:uid="{081C1B24-EF99-4F01-9FED-1359D3440365}"/>
    <cellStyle name="Normal 2 2 8 2 3 4 2" xfId="20066" xr:uid="{34DBE7F2-389F-4B44-84C2-2584C580CBFD}"/>
    <cellStyle name="Normal 2 2 8 2 3 5" xfId="13074" xr:uid="{0D2F7A05-78A8-4EED-891A-4BF81710A433}"/>
    <cellStyle name="Normal 2 2 8 2 3 5 2" xfId="22895" xr:uid="{5396C231-F6D7-44F6-95ED-EBEC29C7EC99}"/>
    <cellStyle name="Normal 2 2 8 2 3 6" xfId="25962" xr:uid="{B5535D51-072C-488C-9B91-8972712AD620}"/>
    <cellStyle name="Normal 2 2 8 2 3 7" xfId="15283" xr:uid="{2B3D07F5-B988-4003-90F8-1C02ED5ACEC0}"/>
    <cellStyle name="Normal 2 2 8 2 4" xfId="2431" xr:uid="{00000000-0005-0000-0000-0000A7090000}"/>
    <cellStyle name="Normal 2 2 8 2 4 2" xfId="7821" xr:uid="{D64BC734-D525-49E0-8B1A-282EE3AC3E6B}"/>
    <cellStyle name="Normal 2 2 8 2 4 2 2" xfId="26869" xr:uid="{F7D16FB6-A64B-4BB0-BCDD-9918BA25FCA6}"/>
    <cellStyle name="Normal 2 2 8 2 4 2 3" xfId="17279" xr:uid="{51A30358-47DD-49F0-8FA0-18B93CD2DCC7}"/>
    <cellStyle name="Normal 2 2 8 2 4 3" xfId="10403" xr:uid="{92EAE267-B08A-4822-BD39-3CE62862FAE4}"/>
    <cellStyle name="Normal 2 2 8 2 4 3 2" xfId="20064" xr:uid="{529D191E-F92A-414E-A787-D09CAF49AE11}"/>
    <cellStyle name="Normal 2 2 8 2 4 4" xfId="13072" xr:uid="{7A03BCFD-ECA4-47C7-92F2-9D0F202F16E9}"/>
    <cellStyle name="Normal 2 2 8 2 4 4 2" xfId="22893" xr:uid="{88A869E2-5852-47DA-A404-404D6278F825}"/>
    <cellStyle name="Normal 2 2 8 2 4 5" xfId="25079" xr:uid="{DA2AB8F8-F841-49F7-9203-C1152423C664}"/>
    <cellStyle name="Normal 2 2 8 2 4 6" xfId="15281" xr:uid="{AC3E746E-245A-4E2F-81A2-500BDCC64818}"/>
    <cellStyle name="Normal 2 2 8 2 5" xfId="2432" xr:uid="{00000000-0005-0000-0000-0000A8090000}"/>
    <cellStyle name="Normal 2 2 8 2 5 2" xfId="7822" xr:uid="{73583AE2-BD8F-4774-872D-5E8BA0F3AAD8}"/>
    <cellStyle name="Normal 2 2 8 2 5 2 2" xfId="27746" xr:uid="{008C1EC2-2262-4E84-A0EC-3DDF02C07E5D}"/>
    <cellStyle name="Normal 2 2 8 2 5 2 3" xfId="16777" xr:uid="{CB83C7D1-1ED4-45D2-83B3-FD62D3266506}"/>
    <cellStyle name="Normal 2 2 8 2 5 3" xfId="10404" xr:uid="{FF54A7BD-FED6-4CFF-9C05-A1C61185B13C}"/>
    <cellStyle name="Normal 2 2 8 2 5 3 2" xfId="19514" xr:uid="{88C445DC-BEA3-4D38-BAE3-4F698CCE2838}"/>
    <cellStyle name="Normal 2 2 8 2 5 4" xfId="12626" xr:uid="{602FB9EC-6873-4CFA-B065-865C2A12D932}"/>
    <cellStyle name="Normal 2 2 8 2 5 4 2" xfId="22343" xr:uid="{CE9E6347-EA98-42F2-9C71-BD923CB0E0C8}"/>
    <cellStyle name="Normal 2 2 8 2 5 5" xfId="24175" xr:uid="{DBA2BD92-FAF7-4C1B-9B4A-AF36645095D4}"/>
    <cellStyle name="Normal 2 2 8 2 5 6" xfId="14561" xr:uid="{C3E425F2-02B9-4AF4-84F3-4A3C920583C2}"/>
    <cellStyle name="Normal 2 2 8 2 6" xfId="2433" xr:uid="{00000000-0005-0000-0000-0000A9090000}"/>
    <cellStyle name="Normal 2 2 8 2 6 2" xfId="10405" xr:uid="{81B24C47-9E57-4B47-9B17-BC5CCF485BEA}"/>
    <cellStyle name="Normal 2 2 8 2 6 2 2" xfId="19257" xr:uid="{2C85051D-66F5-4D16-9EF5-7FE69EA524A1}"/>
    <cellStyle name="Normal 2 2 8 2 6 3" xfId="12409" xr:uid="{10601584-77D7-47BB-9488-17C9B66B4AE6}"/>
    <cellStyle name="Normal 2 2 8 2 6 3 2" xfId="22069" xr:uid="{10CA541E-4206-482B-98F8-7B5E02414F7C}"/>
    <cellStyle name="Normal 2 2 8 2 6 4" xfId="25264" xr:uid="{B5F6C589-296F-4C3B-9428-E1706545B544}"/>
    <cellStyle name="Normal 2 2 8 2 6 5" xfId="16513" xr:uid="{4FFA7A1A-B626-4A34-9DE7-54A840D671A4}"/>
    <cellStyle name="Normal 2 2 8 2 7" xfId="4438" xr:uid="{B92455F9-9560-4D3B-8E2B-63B17AC6A773}"/>
    <cellStyle name="Normal 2 2 8 2 7 2" xfId="9902" xr:uid="{1EF80938-BB74-4CE5-A82B-FAC0FC743A48}"/>
    <cellStyle name="Normal 2 2 8 2 7 2 2" xfId="20461" xr:uid="{46BC557D-0452-41B3-8F07-F9522B353D47}"/>
    <cellStyle name="Normal 2 2 8 2 7 3" xfId="13438" xr:uid="{1266D6D1-AC7C-4CB8-AC4B-1A2E7E1EC627}"/>
    <cellStyle name="Normal 2 2 8 2 7 3 2" xfId="23290" xr:uid="{38F7AF06-B199-4964-B3E1-34D2F9125EC8}"/>
    <cellStyle name="Normal 2 2 8 2 7 4" xfId="17668" xr:uid="{2027F289-0420-4590-96D9-24493925ACF7}"/>
    <cellStyle name="Normal 2 2 8 2 8" xfId="6150" xr:uid="{158B8E84-2212-4E22-912D-7838A29978B4}"/>
    <cellStyle name="Normal 2 2 8 2 8 2" xfId="15935" xr:uid="{8F63F640-1958-4986-ACD6-095267B361B7}"/>
    <cellStyle name="Normal 2 2 8 2 9" xfId="8927" xr:uid="{DAD32C7D-9834-4235-A2EA-9C2C55067F25}"/>
    <cellStyle name="Normal 2 2 8 2 9 2" xfId="18694" xr:uid="{B9A135A5-43B4-4C8D-B938-6DF7FC21DF2E}"/>
    <cellStyle name="Normal 2 2 8 3" xfId="2434" xr:uid="{00000000-0005-0000-0000-0000AA090000}"/>
    <cellStyle name="Normal 2 2 8 3 2" xfId="2435" xr:uid="{00000000-0005-0000-0000-0000AB090000}"/>
    <cellStyle name="Normal 2 2 8 3 2 2" xfId="7823" xr:uid="{439A97D4-394A-4F00-8504-8C02C47694C5}"/>
    <cellStyle name="Normal 2 2 8 3 2 2 2" xfId="26581" xr:uid="{B9D71DEC-BBC9-40A5-AD30-8BF115694F11}"/>
    <cellStyle name="Normal 2 2 8 3 2 2 3" xfId="27844" xr:uid="{8720E826-82E0-49C4-8C77-59476D715384}"/>
    <cellStyle name="Normal 2 2 8 3 2 2 4" xfId="17282" xr:uid="{568F2AAE-3C51-4526-9D3A-E07AF43F0646}"/>
    <cellStyle name="Normal 2 2 8 3 2 3" xfId="10407" xr:uid="{349251BC-53E8-4D9C-BFA4-7285F804F4BC}"/>
    <cellStyle name="Normal 2 2 8 3 2 3 2" xfId="29488" xr:uid="{C5F6DED2-9F24-4706-A08B-6D322A1BA5A9}"/>
    <cellStyle name="Normal 2 2 8 3 2 3 3" xfId="20067" xr:uid="{D8A90A50-BD20-4832-8C97-8CAEF731B275}"/>
    <cellStyle name="Normal 2 2 8 3 2 4" xfId="13075" xr:uid="{01F20EFE-7D86-460C-B68D-D027FC312E97}"/>
    <cellStyle name="Normal 2 2 8 3 2 4 2" xfId="22896" xr:uid="{60279A8A-F16A-40DF-9E4D-04846B5254B0}"/>
    <cellStyle name="Normal 2 2 8 3 2 5" xfId="25349" xr:uid="{A9409A2C-AEB8-470D-9EAF-321F7C396784}"/>
    <cellStyle name="Normal 2 2 8 3 2 6" xfId="15284" xr:uid="{007D97BD-8BA4-4274-B66B-5633B1CDA819}"/>
    <cellStyle name="Normal 2 2 8 3 3" xfId="2436" xr:uid="{00000000-0005-0000-0000-0000AC090000}"/>
    <cellStyle name="Normal 2 2 8 3 3 2" xfId="10408" xr:uid="{DBB7EA20-BEB0-41F4-80F5-CFEF054782C0}"/>
    <cellStyle name="Normal 2 2 8 3 3 2 2" xfId="28795" xr:uid="{D0BB5790-2C90-4503-A1C1-915D094E98BB}"/>
    <cellStyle name="Normal 2 2 8 3 3 2 3" xfId="16899" xr:uid="{72657ED7-E70B-4A41-BFC5-1F5FAE77B8E8}"/>
    <cellStyle name="Normal 2 2 8 3 3 3" xfId="11577" xr:uid="{E3A2CB81-E559-4301-A6FC-214576D433B6}"/>
    <cellStyle name="Normal 2 2 8 3 3 3 2" xfId="19642" xr:uid="{BA26430F-2B23-4DDA-BD8D-7AD538726258}"/>
    <cellStyle name="Normal 2 2 8 3 3 4" xfId="12748" xr:uid="{905BD325-CBAC-4B24-9BFC-3F351B94E1E6}"/>
    <cellStyle name="Normal 2 2 8 3 3 4 2" xfId="22471" xr:uid="{D36C174A-9067-462C-841A-AC4C3AEA999F}"/>
    <cellStyle name="Normal 2 2 8 3 3 5" xfId="24264" xr:uid="{338E7E9A-0198-4DAD-A61E-597D871C044C}"/>
    <cellStyle name="Normal 2 2 8 3 3 6" xfId="14736" xr:uid="{2D612FA9-F900-46A0-BDED-0C6163C619A9}"/>
    <cellStyle name="Normal 2 2 8 3 4" xfId="4752" xr:uid="{7FCD5229-25BB-4431-8A86-D4FF95BE97B7}"/>
    <cellStyle name="Normal 2 2 8 3 4 2" xfId="10406" xr:uid="{06552A2A-85C9-4A89-A2DC-1C5C98B5231E}"/>
    <cellStyle name="Normal 2 2 8 3 4 2 2" xfId="29637" xr:uid="{E46C72EC-EA7C-4A45-92A7-5604DCD8213F}"/>
    <cellStyle name="Normal 2 2 8 3 4 2 3" xfId="20719" xr:uid="{1BEB3254-4C25-4416-9813-92253BC0FCA8}"/>
    <cellStyle name="Normal 2 2 8 3 4 3" xfId="13637" xr:uid="{127CE6E5-C32C-4719-A904-10D181EC73CE}"/>
    <cellStyle name="Normal 2 2 8 3 4 3 2" xfId="23548" xr:uid="{84679A0C-2794-4194-BC3D-F3575F82E0E1}"/>
    <cellStyle name="Normal 2 2 8 3 4 4" xfId="26225" xr:uid="{60E3045C-9B78-4B22-A4CE-D0CFB923AA28}"/>
    <cellStyle name="Normal 2 2 8 3 4 5" xfId="17926" xr:uid="{AF0C49F7-4404-4299-98F4-3592E30C4236}"/>
    <cellStyle name="Normal 2 2 8 3 5" xfId="6122" xr:uid="{C174648A-EA07-442D-A2D1-C48EDBA5A2D5}"/>
    <cellStyle name="Normal 2 2 8 3 5 2" xfId="28634" xr:uid="{E9DB5A93-CD06-4934-BAB8-CA3310920FA3}"/>
    <cellStyle name="Normal 2 2 8 3 5 3" xfId="15937" xr:uid="{B0F1001E-1E31-4A43-97DA-7CDC085EB3C6}"/>
    <cellStyle name="Normal 2 2 8 3 6" xfId="8899" xr:uid="{69022CD5-AFDD-4808-87DE-0E16A538300A}"/>
    <cellStyle name="Normal 2 2 8 3 6 2" xfId="18696" xr:uid="{F99F4725-D252-4F7B-B053-B4B0ABA7CA1D}"/>
    <cellStyle name="Normal 2 2 8 3 7" xfId="12037" xr:uid="{91F17E57-2E46-4EAD-A669-23DAED7728BC}"/>
    <cellStyle name="Normal 2 2 8 3 7 2" xfId="21492" xr:uid="{EEB958FF-F167-47EB-B383-6D43DDA04F10}"/>
    <cellStyle name="Normal 2 2 8 3 8" xfId="26435" xr:uid="{B521EB0C-032A-4DD2-BF72-EF39281116FA}"/>
    <cellStyle name="Normal 2 2 8 3 9" xfId="14293" xr:uid="{F0F8B837-253B-49D2-AC4E-54BB0D0FF5BF}"/>
    <cellStyle name="Normal 2 2 8 4" xfId="2437" xr:uid="{00000000-0005-0000-0000-0000AD090000}"/>
    <cellStyle name="Normal 2 2 8 4 2" xfId="5062" xr:uid="{9B7B05FD-C5CE-4F0A-A0D4-C36120FAAE6E}"/>
    <cellStyle name="Normal 2 2 8 4 2 2" xfId="7824" xr:uid="{ED73F145-BFB7-4D17-AD61-4CE55B5D468A}"/>
    <cellStyle name="Normal 2 2 8 4 2 2 2" xfId="29841" xr:uid="{7EB08A1C-3A9A-4388-B474-9E136B49AA8F}"/>
    <cellStyle name="Normal 2 2 8 4 2 2 3" xfId="21029" xr:uid="{21ED4506-EDFA-4DFB-9954-FF0E65A04F52}"/>
    <cellStyle name="Normal 2 2 8 4 2 3" xfId="10409" xr:uid="{C00A3F56-B2AE-440B-8806-E0F69075D2F3}"/>
    <cellStyle name="Normal 2 2 8 4 2 3 2" xfId="23858" xr:uid="{EE17FE1B-FA5B-4545-90E7-19FA1523F99A}"/>
    <cellStyle name="Normal 2 2 8 4 2 4" xfId="25254" xr:uid="{015C6CE8-6094-42AA-A5E5-06DD6748C858}"/>
    <cellStyle name="Normal 2 2 8 4 2 5" xfId="18236" xr:uid="{F69A8C98-2448-4D33-82EC-90B9FA41FDCD}"/>
    <cellStyle name="Normal 2 2 8 4 3" xfId="6594" xr:uid="{3B4E9F4B-5F22-4298-9921-46FCA69B1B4D}"/>
    <cellStyle name="Normal 2 2 8 4 3 2" xfId="28435" xr:uid="{019EA429-E59A-4E72-9FC7-2F553843A009}"/>
    <cellStyle name="Normal 2 2 8 4 3 3" xfId="15938" xr:uid="{9D57A5EA-2323-404C-BF3F-2759D3F0C6F3}"/>
    <cellStyle name="Normal 2 2 8 4 4" xfId="9390" xr:uid="{6E3539E5-F24A-4C09-AD8F-9A82F9D2B80E}"/>
    <cellStyle name="Normal 2 2 8 4 4 2" xfId="18697" xr:uid="{D018EAF5-FF5A-4C61-80CA-CF1E365706C3}"/>
    <cellStyle name="Normal 2 2 8 4 5" xfId="12038" xr:uid="{DFBFDA7C-4FD4-4B71-BF77-A48AEBCE4CBC}"/>
    <cellStyle name="Normal 2 2 8 4 5 2" xfId="21493" xr:uid="{B7C05176-0C09-4D1A-A611-97CEDF89A7BD}"/>
    <cellStyle name="Normal 2 2 8 4 6" xfId="26648" xr:uid="{58BF4149-C02C-43CB-8CCF-A9327183EC15}"/>
    <cellStyle name="Normal 2 2 8 4 7" xfId="15285" xr:uid="{7B9DD305-02DA-43F0-BDB8-20BFDEF88038}"/>
    <cellStyle name="Normal 2 2 8 5" xfId="2438" xr:uid="{00000000-0005-0000-0000-0000AE090000}"/>
    <cellStyle name="Normal 2 2 8 5 2" xfId="5817" xr:uid="{386BEA32-7957-41F7-B871-C29716B9F234}"/>
    <cellStyle name="Normal 2 2 8 5 2 2" xfId="7825" xr:uid="{CB9EF533-F14A-4537-9186-A06C92D2B6C5}"/>
    <cellStyle name="Normal 2 2 8 5 2 3" xfId="10410" xr:uid="{3CEB3AA5-65A9-4F34-A32A-12DED7F819C4}"/>
    <cellStyle name="Normal 2 2 8 5 2 4" xfId="17044" xr:uid="{A3A093D8-C589-40D7-8AB4-764AC6D7C67F}"/>
    <cellStyle name="Normal 2 2 8 5 3" xfId="6904" xr:uid="{3CA66AD0-4B58-432F-B357-44C0C4184568}"/>
    <cellStyle name="Normal 2 2 8 5 3 2" xfId="28957" xr:uid="{049BE617-89E4-4084-A5E8-6AC768F66A59}"/>
    <cellStyle name="Normal 2 2 8 5 3 3" xfId="19805" xr:uid="{7F542F75-5AC5-472B-8CEB-B6D9772A2E5A}"/>
    <cellStyle name="Normal 2 2 8 5 4" xfId="9700" xr:uid="{005AA4B7-9B72-4488-8CD0-3D0F74009944}"/>
    <cellStyle name="Normal 2 2 8 5 4 2" xfId="22634" xr:uid="{8C915DBA-BA31-4B04-A1EF-8AF08CAA3489}"/>
    <cellStyle name="Normal 2 2 8 5 5" xfId="25958" xr:uid="{19D92AA4-734F-428C-8CB0-84DF2D5B607B}"/>
    <cellStyle name="Normal 2 2 8 5 6" xfId="14961" xr:uid="{CE9B86C2-F139-4EED-B873-DBDDFE54EE01}"/>
    <cellStyle name="Normal 2 2 8 6" xfId="2439" xr:uid="{00000000-0005-0000-0000-0000AF090000}"/>
    <cellStyle name="Normal 2 2 8 6 2" xfId="7826" xr:uid="{3EB86966-D1E7-4859-959B-16F541039307}"/>
    <cellStyle name="Normal 2 2 8 6 2 2" xfId="28647" xr:uid="{9FCA5582-5EB1-48DA-8981-02934369ADB6}"/>
    <cellStyle name="Normal 2 2 8 6 2 3" xfId="16614" xr:uid="{1B88AC20-9FB0-4BCA-A8AB-D3E11E735138}"/>
    <cellStyle name="Normal 2 2 8 6 3" xfId="10411" xr:uid="{FA36E665-1A9E-4A64-B7CF-EDA19A99750B}"/>
    <cellStyle name="Normal 2 2 8 6 3 2" xfId="19351" xr:uid="{3CBCE142-4214-4D63-886D-D906D5C9169F}"/>
    <cellStyle name="Normal 2 2 8 6 4" xfId="12463" xr:uid="{8B4E4BAE-8177-4E52-B774-A5E0C26D37DF}"/>
    <cellStyle name="Normal 2 2 8 6 4 2" xfId="22180" xr:uid="{D2920259-054A-4080-9275-1F7AE53AC3F6}"/>
    <cellStyle name="Normal 2 2 8 6 5" xfId="26313" xr:uid="{EE90A1BB-CC92-4763-A227-9B8129BAAC0F}"/>
    <cellStyle name="Normal 2 2 8 6 6" xfId="14398" xr:uid="{A72D9168-C7F4-4E4F-939C-A6D234ADA471}"/>
    <cellStyle name="Normal 2 2 8 7" xfId="2440" xr:uid="{00000000-0005-0000-0000-0000B0090000}"/>
    <cellStyle name="Normal 2 2 8 7 2" xfId="7827" xr:uid="{D575D8D6-224C-4A61-80B9-69407ABCEF8F}"/>
    <cellStyle name="Normal 2 2 8 7 2 2" xfId="19131" xr:uid="{32CCB7EF-370A-48A0-834C-41933FF57EE5}"/>
    <cellStyle name="Normal 2 2 8 7 3" xfId="10412" xr:uid="{39D47DDE-F335-4152-A6D7-C2DBA7EEA5E1}"/>
    <cellStyle name="Normal 2 2 8 7 3 2" xfId="21936" xr:uid="{7959DB10-3AD3-4534-A509-FEEE77811BE5}"/>
    <cellStyle name="Normal 2 2 8 7 4" xfId="25785" xr:uid="{94B4B02A-893F-43AA-89B8-D6ED5B574F4F}"/>
    <cellStyle name="Normal 2 2 8 7 5" xfId="16380" xr:uid="{D40F2357-CD7A-4A54-B313-8FA2BA3084E3}"/>
    <cellStyle name="Normal 2 2 8 8" xfId="4529" xr:uid="{8E049787-B98B-4410-9521-AC6D68C028B8}"/>
    <cellStyle name="Normal 2 2 8 8 2" xfId="9901" xr:uid="{8D2C68DF-92E8-494E-B9FE-9527F30D1403}"/>
    <cellStyle name="Normal 2 2 8 8 2 2" xfId="20552" xr:uid="{AD825182-DF65-4920-9B35-BFC6DD2E1A5F}"/>
    <cellStyle name="Normal 2 2 8 8 3" xfId="13512" xr:uid="{D7500BDB-68DA-4A64-ABB8-0CE83B347C3C}"/>
    <cellStyle name="Normal 2 2 8 8 3 2" xfId="23381" xr:uid="{8D048E22-373B-418E-A39D-49EA533D1092}"/>
    <cellStyle name="Normal 2 2 8 8 4" xfId="17759" xr:uid="{94A1F82F-0831-49F4-9C1D-7B87732EAE5D}"/>
    <cellStyle name="Normal 2 2 8 9" xfId="6149" xr:uid="{82E3F725-09F8-44B8-9B69-B69FE3FAEC57}"/>
    <cellStyle name="Normal 2 2 8 9 2" xfId="15934" xr:uid="{4EF34F57-6CAB-4F6D-AEB9-BBC6A7CC3D17}"/>
    <cellStyle name="Normal 2 2 9" xfId="506" xr:uid="{00000000-0005-0000-0000-0000FA010000}"/>
    <cellStyle name="Normal 2 2 9 10" xfId="8928" xr:uid="{4504320E-48FC-43E7-96EA-F969E682285F}"/>
    <cellStyle name="Normal 2 2 9 10 2" xfId="18698" xr:uid="{64B265D4-7C15-4EA1-86A3-C94C920691DB}"/>
    <cellStyle name="Normal 2 2 9 11" xfId="12039" xr:uid="{C95EC184-4628-4BED-87EA-8D0244D9FDDD}"/>
    <cellStyle name="Normal 2 2 9 11 2" xfId="21494" xr:uid="{4023C181-A34D-42AB-91CB-C91DDB86D0F4}"/>
    <cellStyle name="Normal 2 2 9 12" xfId="25490" xr:uid="{2F1021DD-F77A-47EC-AA92-D9BC7226B26F}"/>
    <cellStyle name="Normal 2 2 9 13" xfId="14062" xr:uid="{178B6B5B-EA7C-4924-82FF-D9DFB6E1D4C5}"/>
    <cellStyle name="Normal 2 2 9 2" xfId="507" xr:uid="{00000000-0005-0000-0000-0000FB010000}"/>
    <cellStyle name="Normal 2 2 9 2 10" xfId="12040" xr:uid="{78B197A9-7292-47E1-A5E4-C05AD587E03C}"/>
    <cellStyle name="Normal 2 2 9 2 10 2" xfId="21495" xr:uid="{8216327D-E2CE-49BD-A3DB-19BB50CBF5CD}"/>
    <cellStyle name="Normal 2 2 9 2 11" xfId="25074" xr:uid="{61817989-EE04-475F-82ED-B76DC7AF8451}"/>
    <cellStyle name="Normal 2 2 9 2 12" xfId="14136" xr:uid="{2EAB0B48-1E36-45CC-A3D0-308E050AC48C}"/>
    <cellStyle name="Normal 2 2 9 2 2" xfId="2441" xr:uid="{00000000-0005-0000-0000-0000B1090000}"/>
    <cellStyle name="Normal 2 2 9 2 2 2" xfId="2442" xr:uid="{00000000-0005-0000-0000-0000B2090000}"/>
    <cellStyle name="Normal 2 2 9 2 2 2 2" xfId="7828" xr:uid="{BD0667F4-A5D7-4A81-9D82-C1646B098B9F}"/>
    <cellStyle name="Normal 2 2 9 2 2 2 2 2" xfId="27358" xr:uid="{F86F3C9B-366C-4D1C-BFE5-AD9D08392184}"/>
    <cellStyle name="Normal 2 2 9 2 2 2 2 3" xfId="28708" xr:uid="{A68E0E08-3CCB-4547-A158-27E8FBBBCAA0}"/>
    <cellStyle name="Normal 2 2 9 2 2 2 2 4" xfId="17284" xr:uid="{5CDC1F7D-4FB1-43F0-9B9B-575EDEEC4B35}"/>
    <cellStyle name="Normal 2 2 9 2 2 2 3" xfId="10414" xr:uid="{95F36802-F21F-408B-BCFD-6690AB4B7C31}"/>
    <cellStyle name="Normal 2 2 9 2 2 2 3 2" xfId="29489" xr:uid="{85D0F46C-C9EC-49A4-9ED3-51974DE1A299}"/>
    <cellStyle name="Normal 2 2 9 2 2 2 3 3" xfId="20069" xr:uid="{00A139E8-3C26-4D43-B2E7-D6E7EBB1244C}"/>
    <cellStyle name="Normal 2 2 9 2 2 2 4" xfId="13077" xr:uid="{082874F9-E5EA-48B9-B110-669981002DCF}"/>
    <cellStyle name="Normal 2 2 9 2 2 2 4 2" xfId="22898" xr:uid="{3AC0ABF5-6EFA-4422-89CE-056DFD9D4130}"/>
    <cellStyle name="Normal 2 2 9 2 2 2 5" xfId="25102" xr:uid="{720CEF27-E11D-437C-8EDD-D8A06FFFFEE2}"/>
    <cellStyle name="Normal 2 2 9 2 2 2 6" xfId="15287" xr:uid="{4146A511-819D-464D-8C22-6986F8FFEF6E}"/>
    <cellStyle name="Normal 2 2 9 2 2 3" xfId="4890" xr:uid="{C05A8EA1-471F-42AB-91E2-F9FCF1822FA9}"/>
    <cellStyle name="Normal 2 2 9 2 2 3 2" xfId="10413" xr:uid="{94C7AD13-066D-445D-933C-92C9F717FF23}"/>
    <cellStyle name="Normal 2 2 9 2 2 3 2 2" xfId="29723" xr:uid="{3C606B34-965C-4FE6-8D23-03BB587CDBAB}"/>
    <cellStyle name="Normal 2 2 9 2 2 3 2 3" xfId="20857" xr:uid="{EE98011C-84D1-4F02-B295-CBA8C057CFC4}"/>
    <cellStyle name="Normal 2 2 9 2 2 3 3" xfId="13749" xr:uid="{5C92E5BB-8A9B-44C1-B0CE-8324333E2977}"/>
    <cellStyle name="Normal 2 2 9 2 2 3 3 2" xfId="23686" xr:uid="{29F4CA0A-70BF-4F70-89A8-C250B381F6EE}"/>
    <cellStyle name="Normal 2 2 9 2 2 3 4" xfId="24930" xr:uid="{047E2E1C-4416-4AF3-BF6E-FBE544739959}"/>
    <cellStyle name="Normal 2 2 9 2 2 3 5" xfId="18064" xr:uid="{ED9A46AF-8B8A-4FB9-950D-BFC46AC644DA}"/>
    <cellStyle name="Normal 2 2 9 2 2 4" xfId="6154" xr:uid="{EDCE0654-15B1-4C8D-813B-806F4C839DE4}"/>
    <cellStyle name="Normal 2 2 9 2 2 4 2" xfId="28395" xr:uid="{F1576C9F-8156-409F-954B-4F6EA6EB3A95}"/>
    <cellStyle name="Normal 2 2 9 2 2 4 3" xfId="15941" xr:uid="{6CF2371F-E46C-400E-A4B2-50BF66C0A785}"/>
    <cellStyle name="Normal 2 2 9 2 2 5" xfId="8931" xr:uid="{DF432E0E-4081-4974-BF65-31C0ADD685AB}"/>
    <cellStyle name="Normal 2 2 9 2 2 5 2" xfId="18700" xr:uid="{05779F59-95F6-4B2D-9D67-2FA69E2D9F7D}"/>
    <cellStyle name="Normal 2 2 9 2 2 6" xfId="12041" xr:uid="{DDF2A2A6-ED9D-44DE-AD71-695D64E44E7B}"/>
    <cellStyle name="Normal 2 2 9 2 2 6 2" xfId="21496" xr:uid="{93F0BB02-7EDA-48A8-84F0-A483CBAB00BC}"/>
    <cellStyle name="Normal 2 2 9 2 2 7" xfId="26026" xr:uid="{1E8BB08B-A0C8-4DBD-BAAD-44AA0B8281B6}"/>
    <cellStyle name="Normal 2 2 9 2 2 8" xfId="14739" xr:uid="{844E41A6-5B7C-4222-9B9D-7DF28D38E488}"/>
    <cellStyle name="Normal 2 2 9 2 3" xfId="2443" xr:uid="{00000000-0005-0000-0000-0000B3090000}"/>
    <cellStyle name="Normal 2 2 9 2 3 2" xfId="5063" xr:uid="{371E74B7-D00D-45A9-BC7E-BC37C14E0F35}"/>
    <cellStyle name="Normal 2 2 9 2 3 2 2" xfId="7829" xr:uid="{AEFDC3A6-F32F-48A5-AE6A-094D498F5B93}"/>
    <cellStyle name="Normal 2 2 9 2 3 2 2 2" xfId="29842" xr:uid="{C24D9244-6944-4F00-8CC6-4F9BBA4B94B6}"/>
    <cellStyle name="Normal 2 2 9 2 3 2 2 3" xfId="21030" xr:uid="{25331CE2-19BC-4F2B-8F56-C11CC5FFE8EC}"/>
    <cellStyle name="Normal 2 2 9 2 3 2 3" xfId="10415" xr:uid="{54A59651-DFD2-4D44-92E6-FC60EA8732B4}"/>
    <cellStyle name="Normal 2 2 9 2 3 2 3 2" xfId="23859" xr:uid="{BFCE8329-1B87-4782-BA5C-6E4D94AB935D}"/>
    <cellStyle name="Normal 2 2 9 2 3 2 4" xfId="26681" xr:uid="{8C436E4D-997E-439F-95B5-0B8BEA1FC66D}"/>
    <cellStyle name="Normal 2 2 9 2 3 2 5" xfId="18237" xr:uid="{67A20A47-EC10-4BA8-88AF-EBB453CE0289}"/>
    <cellStyle name="Normal 2 2 9 2 3 3" xfId="6597" xr:uid="{3DA189CB-B822-4B45-A1E1-5C40DE3C7615}"/>
    <cellStyle name="Normal 2 2 9 2 3 3 2" xfId="28958" xr:uid="{90B92011-1CE2-4269-9C55-7BC735D997D1}"/>
    <cellStyle name="Normal 2 2 9 2 3 3 3" xfId="17285" xr:uid="{0D695BCE-7C16-4B7B-AE6A-EE4DC54C0FD0}"/>
    <cellStyle name="Normal 2 2 9 2 3 4" xfId="9393" xr:uid="{1C5DD0A8-40FA-4245-ADC1-646E1599AC79}"/>
    <cellStyle name="Normal 2 2 9 2 3 4 2" xfId="20070" xr:uid="{0E0AEFEB-A9C4-4B0F-BFF7-4922EDE07959}"/>
    <cellStyle name="Normal 2 2 9 2 3 5" xfId="13078" xr:uid="{57BFBEBA-B679-4713-AF98-8ED7A846848A}"/>
    <cellStyle name="Normal 2 2 9 2 3 5 2" xfId="22899" xr:uid="{2EE8E8BD-1903-4F07-B9F3-97EFFADBF38A}"/>
    <cellStyle name="Normal 2 2 9 2 3 6" xfId="26478" xr:uid="{DF3484BE-4FA5-48A2-AB4F-BC505E2157CF}"/>
    <cellStyle name="Normal 2 2 9 2 3 7" xfId="15288" xr:uid="{E8AF900C-5A0D-4A49-9416-81D364FE8DA3}"/>
    <cellStyle name="Normal 2 2 9 2 4" xfId="2444" xr:uid="{00000000-0005-0000-0000-0000B4090000}"/>
    <cellStyle name="Normal 2 2 9 2 4 2" xfId="7830" xr:uid="{E3602823-AF8C-4757-9CC2-577F1994A278}"/>
    <cellStyle name="Normal 2 2 9 2 4 2 2" xfId="27675" xr:uid="{FD1A4E35-C6FD-4E40-8871-11C4A1D09D32}"/>
    <cellStyle name="Normal 2 2 9 2 4 2 3" xfId="17283" xr:uid="{BD060F21-9E23-4558-B159-470D466AE790}"/>
    <cellStyle name="Normal 2 2 9 2 4 3" xfId="10416" xr:uid="{9F723D3E-2B1F-48D3-9214-DD95818F473D}"/>
    <cellStyle name="Normal 2 2 9 2 4 3 2" xfId="20068" xr:uid="{2952625C-2110-4859-AF72-DF17F2B13FC8}"/>
    <cellStyle name="Normal 2 2 9 2 4 4" xfId="13076" xr:uid="{829523A4-77E8-4D62-BB07-33D4DBE453BF}"/>
    <cellStyle name="Normal 2 2 9 2 4 4 2" xfId="22897" xr:uid="{C404C419-47E0-4653-8D00-15895DA77541}"/>
    <cellStyle name="Normal 2 2 9 2 4 5" xfId="24961" xr:uid="{83C6BD87-DD4F-49A6-9FA8-D85C8CAD0A53}"/>
    <cellStyle name="Normal 2 2 9 2 4 6" xfId="15286" xr:uid="{79DACD1D-AB5D-45AE-BC94-1C9C25C0E455}"/>
    <cellStyle name="Normal 2 2 9 2 5" xfId="2445" xr:uid="{00000000-0005-0000-0000-0000B5090000}"/>
    <cellStyle name="Normal 2 2 9 2 5 2" xfId="7831" xr:uid="{5FAC4C60-E51E-4E7C-8CD5-E6914A33BCEE}"/>
    <cellStyle name="Normal 2 2 9 2 5 2 2" xfId="29344" xr:uid="{7EB0D60A-F8D2-487B-A6A5-A84ECFE02DA9}"/>
    <cellStyle name="Normal 2 2 9 2 5 2 3" xfId="16824" xr:uid="{5F51A6D0-1ADF-459B-902C-136DF00F1719}"/>
    <cellStyle name="Normal 2 2 9 2 5 3" xfId="10417" xr:uid="{588E43EC-AC5D-44B3-89D7-362E86C150E1}"/>
    <cellStyle name="Normal 2 2 9 2 5 3 2" xfId="19562" xr:uid="{ACB28E2B-81B4-4D13-8357-7F875BA4AB5B}"/>
    <cellStyle name="Normal 2 2 9 2 5 4" xfId="12673" xr:uid="{2EBF201D-82C2-4B2B-A3D9-C9DB0F8652A2}"/>
    <cellStyle name="Normal 2 2 9 2 5 4 2" xfId="22391" xr:uid="{A8F4F63B-987D-4D84-800A-E17C001032C0}"/>
    <cellStyle name="Normal 2 2 9 2 5 5" xfId="26231" xr:uid="{39CE8168-132A-4DBC-B370-E3667BB98E58}"/>
    <cellStyle name="Normal 2 2 9 2 5 6" xfId="14623" xr:uid="{338B3C42-C9FA-4152-995D-B2E9741A42ED}"/>
    <cellStyle name="Normal 2 2 9 2 6" xfId="2446" xr:uid="{00000000-0005-0000-0000-0000B6090000}"/>
    <cellStyle name="Normal 2 2 9 2 6 2" xfId="10418" xr:uid="{C56F2273-C1C5-422A-B7E5-F97D11C81000}"/>
    <cellStyle name="Normal 2 2 9 2 6 2 2" xfId="19258" xr:uid="{401C38B3-F904-4685-A37A-A8C358D2AA3D}"/>
    <cellStyle name="Normal 2 2 9 2 6 3" xfId="12410" xr:uid="{2497AE0F-B80E-4382-BF6A-2FD9D7807280}"/>
    <cellStyle name="Normal 2 2 9 2 6 3 2" xfId="22070" xr:uid="{B0BD90A6-2E17-405A-8F3D-04D84FE6769D}"/>
    <cellStyle name="Normal 2 2 9 2 6 4" xfId="26588" xr:uid="{ED41D1CA-116A-45E4-A0A4-1EF46F6693EC}"/>
    <cellStyle name="Normal 2 2 9 2 6 5" xfId="16514" xr:uid="{6E9C4084-F92C-4A07-B32C-D233F5519CA6}"/>
    <cellStyle name="Normal 2 2 9 2 7" xfId="4439" xr:uid="{AFCE213E-61B0-4B15-B120-F918700B56CA}"/>
    <cellStyle name="Normal 2 2 9 2 7 2" xfId="9904" xr:uid="{5A1DCBD5-C3C6-4D58-9E18-34EB3993E071}"/>
    <cellStyle name="Normal 2 2 9 2 7 2 2" xfId="20462" xr:uid="{E34969CE-1511-42B2-9C1E-5FE3FF4F561E}"/>
    <cellStyle name="Normal 2 2 9 2 7 3" xfId="13439" xr:uid="{B0CBE066-F205-4A5B-9538-2F2398115EEA}"/>
    <cellStyle name="Normal 2 2 9 2 7 3 2" xfId="23291" xr:uid="{7CCF3C6E-903A-411F-B197-8748721405B4}"/>
    <cellStyle name="Normal 2 2 9 2 7 4" xfId="17669" xr:uid="{292C6D79-5F64-46A9-AE15-F83FC707D851}"/>
    <cellStyle name="Normal 2 2 9 2 8" xfId="6152" xr:uid="{B0038E2D-EEE3-428A-B81A-DDD95729897A}"/>
    <cellStyle name="Normal 2 2 9 2 8 2" xfId="15940" xr:uid="{8DAF295A-7AD0-4177-9CA8-0A1A1516573E}"/>
    <cellStyle name="Normal 2 2 9 2 9" xfId="8929" xr:uid="{DA412662-FE21-46AD-921A-9DA64C43C0ED}"/>
    <cellStyle name="Normal 2 2 9 2 9 2" xfId="18699" xr:uid="{317DF7F1-D87D-4A03-8217-3C2939E81C58}"/>
    <cellStyle name="Normal 2 2 9 3" xfId="2447" xr:uid="{00000000-0005-0000-0000-0000B7090000}"/>
    <cellStyle name="Normal 2 2 9 3 2" xfId="2448" xr:uid="{00000000-0005-0000-0000-0000B8090000}"/>
    <cellStyle name="Normal 2 2 9 3 2 2" xfId="7832" xr:uid="{49FCB7CA-DC2E-4139-A51F-0111079CC5A0}"/>
    <cellStyle name="Normal 2 2 9 3 2 2 2" xfId="26479" xr:uid="{E53EC087-9DE0-40F4-AB08-D8BFB7BD65D3}"/>
    <cellStyle name="Normal 2 2 9 3 2 2 3" xfId="26881" xr:uid="{E9F5A752-1C3C-448A-A3F6-8A4B220593DF}"/>
    <cellStyle name="Normal 2 2 9 3 2 2 4" xfId="17286" xr:uid="{FD6EA546-914D-4C1A-8440-2D4E4438623F}"/>
    <cellStyle name="Normal 2 2 9 3 2 3" xfId="10420" xr:uid="{008F6E44-B17B-4C15-8AC7-97FFCDF472E6}"/>
    <cellStyle name="Normal 2 2 9 3 2 3 2" xfId="29490" xr:uid="{1D565FF8-D921-4126-981B-5DE776588881}"/>
    <cellStyle name="Normal 2 2 9 3 2 3 3" xfId="20071" xr:uid="{F2E2660A-3535-4BF0-889D-A35D35DA6A10}"/>
    <cellStyle name="Normal 2 2 9 3 2 4" xfId="13079" xr:uid="{CBCB008E-FBAC-4B1E-A822-4E8D463973B4}"/>
    <cellStyle name="Normal 2 2 9 3 2 4 2" xfId="22900" xr:uid="{13F9B412-08B0-4E53-9284-85E2AF514D99}"/>
    <cellStyle name="Normal 2 2 9 3 2 5" xfId="25546" xr:uid="{A7F07D25-B58D-41D0-A89C-66C0B0D5E8EF}"/>
    <cellStyle name="Normal 2 2 9 3 2 6" xfId="15289" xr:uid="{F98B9F4F-5606-4D0A-9B8D-5EBC39AB82F5}"/>
    <cellStyle name="Normal 2 2 9 3 3" xfId="2449" xr:uid="{00000000-0005-0000-0000-0000B9090000}"/>
    <cellStyle name="Normal 2 2 9 3 3 2" xfId="10421" xr:uid="{09145883-8BF1-422F-A9EF-B6BDB87E6289}"/>
    <cellStyle name="Normal 2 2 9 3 3 2 2" xfId="28401" xr:uid="{A2402ECA-1D79-46A7-9EE3-018E0135986E}"/>
    <cellStyle name="Normal 2 2 9 3 3 2 3" xfId="16900" xr:uid="{51B9D390-F612-45F2-9823-85C5C69344EE}"/>
    <cellStyle name="Normal 2 2 9 3 3 3" xfId="11578" xr:uid="{23157313-74A6-4AE9-B701-7B88AE4401AD}"/>
    <cellStyle name="Normal 2 2 9 3 3 3 2" xfId="19643" xr:uid="{519A51F5-9C1D-4BBB-A81A-ACCFF0AF0C31}"/>
    <cellStyle name="Normal 2 2 9 3 3 4" xfId="12749" xr:uid="{FFB891BA-2A04-4DA4-BEF8-E51C6E77E6EC}"/>
    <cellStyle name="Normal 2 2 9 3 3 4 2" xfId="22472" xr:uid="{1F8B6BE9-9AA1-484D-B0CA-0C8958378059}"/>
    <cellStyle name="Normal 2 2 9 3 3 5" xfId="24840" xr:uid="{3EC41B70-FA35-4885-893B-5C5B870AFF0F}"/>
    <cellStyle name="Normal 2 2 9 3 3 6" xfId="14738" xr:uid="{E3C8F35B-C409-4308-AEC4-9BB9929E3259}"/>
    <cellStyle name="Normal 2 2 9 3 4" xfId="4753" xr:uid="{E05674CD-AF92-41CC-8136-778C78116308}"/>
    <cellStyle name="Normal 2 2 9 3 4 2" xfId="10419" xr:uid="{3F87661D-60EC-499A-98ED-64B04FB1A7EA}"/>
    <cellStyle name="Normal 2 2 9 3 4 2 2" xfId="29638" xr:uid="{B9F65EB3-67A8-4697-A3B7-36914D184DBB}"/>
    <cellStyle name="Normal 2 2 9 3 4 2 3" xfId="20720" xr:uid="{84FD6105-1ED0-4239-9AE7-C90DAA9EA265}"/>
    <cellStyle name="Normal 2 2 9 3 4 3" xfId="13638" xr:uid="{A0D8967E-7F1E-4F50-BA6B-CBAC70927F28}"/>
    <cellStyle name="Normal 2 2 9 3 4 3 2" xfId="23549" xr:uid="{DA5F8992-EB60-4495-B466-AA2994CF208C}"/>
    <cellStyle name="Normal 2 2 9 3 4 4" xfId="25892" xr:uid="{1F70E45D-E90D-4EDF-8D91-AC28159BF403}"/>
    <cellStyle name="Normal 2 2 9 3 4 5" xfId="17927" xr:uid="{162C3974-B82C-45C0-92E5-4D9FFD4F699D}"/>
    <cellStyle name="Normal 2 2 9 3 5" xfId="6153" xr:uid="{B80274A6-8505-481A-8953-D6B7ECCB45BB}"/>
    <cellStyle name="Normal 2 2 9 3 5 2" xfId="28062" xr:uid="{2B6B69B4-3F24-48AF-A72A-E8A39DE0F251}"/>
    <cellStyle name="Normal 2 2 9 3 5 3" xfId="15942" xr:uid="{BB8738C5-4204-4967-83A5-3D4140135A20}"/>
    <cellStyle name="Normal 2 2 9 3 6" xfId="8930" xr:uid="{2869932E-D134-4860-8799-D27DA40B099A}"/>
    <cellStyle name="Normal 2 2 9 3 6 2" xfId="18701" xr:uid="{E7561302-C3F0-4D12-9CA2-81D83ABE2E7A}"/>
    <cellStyle name="Normal 2 2 9 3 7" xfId="12042" xr:uid="{F89B5743-E23A-4E61-B844-9E0E92BA649D}"/>
    <cellStyle name="Normal 2 2 9 3 7 2" xfId="21497" xr:uid="{FCCF2BDE-5002-4DF3-9DEE-193A73F03910}"/>
    <cellStyle name="Normal 2 2 9 3 8" xfId="24167" xr:uid="{13BE38A4-9778-48D2-A2AF-D176ACDB587A}"/>
    <cellStyle name="Normal 2 2 9 3 9" xfId="14294" xr:uid="{9E1C85C8-9FBD-40BF-95BE-D44A2FF9F3DE}"/>
    <cellStyle name="Normal 2 2 9 4" xfId="2450" xr:uid="{00000000-0005-0000-0000-0000BA090000}"/>
    <cellStyle name="Normal 2 2 9 4 2" xfId="5064" xr:uid="{E2D3C47D-1807-4671-AED9-DE5B3F0CB72D}"/>
    <cellStyle name="Normal 2 2 9 4 2 2" xfId="7833" xr:uid="{57A61CD6-7C90-4D27-AE63-7FEC3D290CA1}"/>
    <cellStyle name="Normal 2 2 9 4 2 2 2" xfId="29843" xr:uid="{F69C4660-E8C5-4BF6-B71E-95B5951F5C14}"/>
    <cellStyle name="Normal 2 2 9 4 2 2 3" xfId="21031" xr:uid="{FA1483E4-8946-4533-B4ED-3A0BBC3599B6}"/>
    <cellStyle name="Normal 2 2 9 4 2 3" xfId="10422" xr:uid="{046563A5-7EF8-4FE0-961A-4FDB91C32C46}"/>
    <cellStyle name="Normal 2 2 9 4 2 3 2" xfId="23860" xr:uid="{A8E2633D-5DF5-46AD-94B5-C6DD61EE9AD1}"/>
    <cellStyle name="Normal 2 2 9 4 2 4" xfId="25724" xr:uid="{835788A8-D9DE-4CAB-A6B1-3FE4331EBE54}"/>
    <cellStyle name="Normal 2 2 9 4 2 5" xfId="18238" xr:uid="{434CFBE1-BB20-40B3-BCF9-AE9947640A5C}"/>
    <cellStyle name="Normal 2 2 9 4 3" xfId="6596" xr:uid="{1167A8DC-33E2-4FB8-BE1F-BA8742DA4CB6}"/>
    <cellStyle name="Normal 2 2 9 4 3 2" xfId="28602" xr:uid="{17C62710-6144-47C0-901C-357C3784DE8D}"/>
    <cellStyle name="Normal 2 2 9 4 3 3" xfId="15943" xr:uid="{B3A27D29-A378-4E6E-B3B1-160EAAC566D1}"/>
    <cellStyle name="Normal 2 2 9 4 4" xfId="9392" xr:uid="{9B238C55-96AA-422C-9715-1A9495D6D75E}"/>
    <cellStyle name="Normal 2 2 9 4 4 2" xfId="18702" xr:uid="{08EEE2FC-25D0-49C8-9BB5-2FBC4D204337}"/>
    <cellStyle name="Normal 2 2 9 4 5" xfId="12043" xr:uid="{62C1CE7F-8AC3-4871-AE59-92121B4CDBEA}"/>
    <cellStyle name="Normal 2 2 9 4 5 2" xfId="21498" xr:uid="{1A7EF864-E9F2-40F9-839E-E52E40921B33}"/>
    <cellStyle name="Normal 2 2 9 4 6" xfId="25154" xr:uid="{9895CA34-07A5-4E81-BE4E-1E1F6DB3F21F}"/>
    <cellStyle name="Normal 2 2 9 4 7" xfId="15290" xr:uid="{7177468C-A470-4259-9C55-8D2D023E20FD}"/>
    <cellStyle name="Normal 2 2 9 5" xfId="2451" xr:uid="{00000000-0005-0000-0000-0000BB090000}"/>
    <cellStyle name="Normal 2 2 9 5 2" xfId="5800" xr:uid="{54FFC028-A6D6-48B4-8C3D-C9E5BE6FD52F}"/>
    <cellStyle name="Normal 2 2 9 5 2 2" xfId="7834" xr:uid="{90BAC2AD-75B7-45E8-AE39-DD6F2A9C7FFE}"/>
    <cellStyle name="Normal 2 2 9 5 2 3" xfId="10423" xr:uid="{24213BDD-3226-4A67-82D2-F682199EB014}"/>
    <cellStyle name="Normal 2 2 9 5 2 4" xfId="17045" xr:uid="{760154D5-2EE9-48FB-98C6-7585A93AFD1B}"/>
    <cellStyle name="Normal 2 2 9 5 3" xfId="6886" xr:uid="{A73792F9-90F8-49F7-9E6B-932325DF9767}"/>
    <cellStyle name="Normal 2 2 9 5 3 2" xfId="27397" xr:uid="{EDC9DCE3-C018-4FDD-8968-C0B6809150AF}"/>
    <cellStyle name="Normal 2 2 9 5 3 3" xfId="19806" xr:uid="{C9E79C28-0F9F-4522-BFE4-3869448B049E}"/>
    <cellStyle name="Normal 2 2 9 5 4" xfId="9682" xr:uid="{E6735B92-9ACA-482A-95F6-FA0002A19B23}"/>
    <cellStyle name="Normal 2 2 9 5 4 2" xfId="22635" xr:uid="{8D8469CB-03C2-4D68-A634-83BC765F85EA}"/>
    <cellStyle name="Normal 2 2 9 5 5" xfId="25969" xr:uid="{1CC5F2C5-8383-4E25-AB9A-8A35F082A70C}"/>
    <cellStyle name="Normal 2 2 9 5 6" xfId="14962" xr:uid="{C1696986-2748-424D-BB3E-12704579B944}"/>
    <cellStyle name="Normal 2 2 9 6" xfId="2452" xr:uid="{00000000-0005-0000-0000-0000BC090000}"/>
    <cellStyle name="Normal 2 2 9 6 2" xfId="7835" xr:uid="{018A6F7C-D96E-47F5-84A8-5AC925562BBE}"/>
    <cellStyle name="Normal 2 2 9 6 2 2" xfId="27244" xr:uid="{CD3E705E-3B52-4659-837C-E1746ECF206A}"/>
    <cellStyle name="Normal 2 2 9 6 2 3" xfId="16674" xr:uid="{12233522-0B15-405E-8605-11D6780F4823}"/>
    <cellStyle name="Normal 2 2 9 6 3" xfId="10424" xr:uid="{A8E258DD-73CA-4BA2-AF7A-3BCB46BEA883}"/>
    <cellStyle name="Normal 2 2 9 6 3 2" xfId="19411" xr:uid="{D4E3402D-6804-4C18-90B8-E18B35693CAC}"/>
    <cellStyle name="Normal 2 2 9 6 4" xfId="12523" xr:uid="{54897932-0A2F-4453-BDCF-32C9526BE741}"/>
    <cellStyle name="Normal 2 2 9 6 4 2" xfId="22240" xr:uid="{F827C907-758A-4F21-B88A-7A357D1A5C55}"/>
    <cellStyle name="Normal 2 2 9 6 5" xfId="24486" xr:uid="{58D94E02-78F6-4D2C-9EC3-E078E9400CCF}"/>
    <cellStyle name="Normal 2 2 9 6 6" xfId="14458" xr:uid="{F4613B5D-73FE-47EC-98C9-22FAE9A99E91}"/>
    <cellStyle name="Normal 2 2 9 7" xfId="2453" xr:uid="{00000000-0005-0000-0000-0000BD090000}"/>
    <cellStyle name="Normal 2 2 9 7 2" xfId="7836" xr:uid="{4D80DC7B-54E1-4BC2-A42A-6E8B3032E4AC}"/>
    <cellStyle name="Normal 2 2 9 7 2 2" xfId="19193" xr:uid="{205D3604-C4F0-4902-922A-82822570A5CD}"/>
    <cellStyle name="Normal 2 2 9 7 3" xfId="10425" xr:uid="{DE098182-7B1C-45B0-BB3A-8F01E1537B1D}"/>
    <cellStyle name="Normal 2 2 9 7 3 2" xfId="21998" xr:uid="{3530C301-2DE1-4B79-9E8B-E8B5984D6DC0}"/>
    <cellStyle name="Normal 2 2 9 7 4" xfId="24238" xr:uid="{321485DF-985F-4A9E-B6A0-CE4286DCD0C0}"/>
    <cellStyle name="Normal 2 2 9 7 5" xfId="16442" xr:uid="{C9921E29-0625-4A96-B6D7-214EA8FED1A6}"/>
    <cellStyle name="Normal 2 2 9 8" xfId="4530" xr:uid="{439A3707-8846-4973-B660-A7726A330D7F}"/>
    <cellStyle name="Normal 2 2 9 8 2" xfId="9903" xr:uid="{4399FEC0-6029-41C0-ACDE-730871D051C7}"/>
    <cellStyle name="Normal 2 2 9 8 2 2" xfId="20553" xr:uid="{504282D0-5DD6-46FF-98FA-EFE19774C418}"/>
    <cellStyle name="Normal 2 2 9 8 3" xfId="13513" xr:uid="{5CC92E8E-C4C4-40F8-9470-8AE91246346E}"/>
    <cellStyle name="Normal 2 2 9 8 3 2" xfId="23382" xr:uid="{73A5FE36-5D8A-4814-B80B-D891B04EBE5C}"/>
    <cellStyle name="Normal 2 2 9 8 4" xfId="17760" xr:uid="{528354EA-AFDB-429F-8180-EB00D8787A94}"/>
    <cellStyle name="Normal 2 2 9 9" xfId="6151" xr:uid="{AB11B50D-9789-4BF7-8790-53E8551D0F19}"/>
    <cellStyle name="Normal 2 2 9 9 2" xfId="15939" xr:uid="{69A9408E-BB86-4DA4-AE41-4BA5DF6B21E3}"/>
    <cellStyle name="Normal 2 20" xfId="8644" xr:uid="{E2DCE995-D102-4180-9B97-CE2B1EB64099}"/>
    <cellStyle name="Normal 2 20 2" xfId="26781" xr:uid="{E442DC00-0699-48BB-B99D-12A07875A6F5}"/>
    <cellStyle name="Normal 2 21" xfId="24103" xr:uid="{838F8069-CA18-4954-B289-828266EA194A}"/>
    <cellStyle name="Normal 2 22" xfId="24933" xr:uid="{A459C9EA-C062-4473-ABE5-E54D0C43ED08}"/>
    <cellStyle name="Normal 2 23" xfId="13957" xr:uid="{81246E80-F502-4986-B3D3-797F185461E7}"/>
    <cellStyle name="Normal 2 24" xfId="30153" xr:uid="{666F5765-61A0-4384-BBEF-88EBD2B18945}"/>
    <cellStyle name="Normal 2 3" xfId="508" xr:uid="{00000000-0005-0000-0000-0000FC010000}"/>
    <cellStyle name="Normal 2 3 2" xfId="30155" xr:uid="{E9FEC8EF-01F8-4DE2-B0DC-94F817C217BB}"/>
    <cellStyle name="Normal 2 3 2 2" xfId="30214" xr:uid="{0F24279F-D488-47BF-9039-D4E128C15CB0}"/>
    <cellStyle name="Normal 2 3 2 3" xfId="30184" xr:uid="{2FF3F93C-A956-43A6-95A4-E680A24FE95D}"/>
    <cellStyle name="Normal 2 4" xfId="509" xr:uid="{00000000-0005-0000-0000-0000FD010000}"/>
    <cellStyle name="Normal 2 4 2" xfId="30157" xr:uid="{9C5E37D3-6A40-4BF1-BA64-761D50F4C3AB}"/>
    <cellStyle name="Normal 2 4 3" xfId="30156" xr:uid="{C2DE1427-83C2-418C-BE6A-DE8E2A78BA4B}"/>
    <cellStyle name="Normal 2 5" xfId="510" xr:uid="{00000000-0005-0000-0000-0000FE010000}"/>
    <cellStyle name="Normal 2 5 10" xfId="511" xr:uid="{00000000-0005-0000-0000-0000FF010000}"/>
    <cellStyle name="Normal 2 5 10 2" xfId="2454" xr:uid="{00000000-0005-0000-0000-0000BE090000}"/>
    <cellStyle name="Normal 2 5 10 2 2" xfId="5638" xr:uid="{03FCA2BA-6ECA-4D61-9673-14FF371ECD59}"/>
    <cellStyle name="Normal 2 5 10 2 2 2" xfId="7837" xr:uid="{C16D33A8-B46D-4208-8C09-3B57FE36B9D5}"/>
    <cellStyle name="Normal 2 5 10 2 2 3" xfId="10426" xr:uid="{B205310B-9FBB-4018-B368-7C8233BB9E19}"/>
    <cellStyle name="Normal 2 5 10 2 3" xfId="6599" xr:uid="{26DF5730-D398-4140-8C3F-795DB838F292}"/>
    <cellStyle name="Normal 2 5 10 2 3 2" xfId="20072" xr:uid="{A784200A-170B-4DC7-A80E-BA8986C71FF2}"/>
    <cellStyle name="Normal 2 5 10 2 4" xfId="9395" xr:uid="{B3A5405E-BDAE-44A5-AC91-3ED432C74254}"/>
    <cellStyle name="Normal 2 5 10 2 4 2" xfId="22901" xr:uid="{7E490D6A-3DF2-487A-86F8-28EE5ACF50AA}"/>
    <cellStyle name="Normal 2 5 10 2 5" xfId="25095" xr:uid="{77B76AFF-B84F-4D9F-B043-3A5F9082B610}"/>
    <cellStyle name="Normal 2 5 10 2 6" xfId="15291" xr:uid="{31ED1DC3-5244-45A3-8947-2113C0BE5612}"/>
    <cellStyle name="Normal 2 5 10 3" xfId="4705" xr:uid="{5104C6BA-49FA-44FF-84D1-2D5822E392B2}"/>
    <cellStyle name="Normal 2 5 10 3 2" xfId="7074" xr:uid="{8E6A2A1F-04A5-4768-98EB-6AEBC140C706}"/>
    <cellStyle name="Normal 2 5 10 3 2 2" xfId="29609" xr:uid="{7DBECEC9-B6BD-49A1-915D-6BA5D4DCC7FD}"/>
    <cellStyle name="Normal 2 5 10 3 2 3" xfId="20672" xr:uid="{671B0571-11D5-41FF-93B4-5662457B6FC3}"/>
    <cellStyle name="Normal 2 5 10 3 3" xfId="9906" xr:uid="{48198997-E496-4734-A4AB-D64785AF90C5}"/>
    <cellStyle name="Normal 2 5 10 3 3 2" xfId="23501" xr:uid="{8DAD971A-2816-4375-99BD-0FE77D88AEC4}"/>
    <cellStyle name="Normal 2 5 10 3 4" xfId="25419" xr:uid="{7A67B060-6854-4E5E-913C-212C68B53073}"/>
    <cellStyle name="Normal 2 5 10 3 5" xfId="17879" xr:uid="{04786B9C-05BA-4C68-A683-155AE03632BA}"/>
    <cellStyle name="Normal 2 5 10 4" xfId="5506" xr:uid="{1CFBEDD3-90D0-4BB3-BA70-EEBFC369DB07}"/>
    <cellStyle name="Normal 2 5 10 4 2" xfId="25313" xr:uid="{045A85C6-8B55-4FEB-9A39-2E5389339CBE}"/>
    <cellStyle name="Normal 2 5 10 4 3" xfId="28734" xr:uid="{768B537C-E1CC-413C-AD0E-707B9E81DA91}"/>
    <cellStyle name="Normal 2 5 10 4 4" xfId="15945" xr:uid="{FC8828B7-B64A-4804-BE4D-F00B44350222}"/>
    <cellStyle name="Normal 2 5 10 5" xfId="6156" xr:uid="{352F1B4A-3583-4E99-99F1-219EFEEC0A13}"/>
    <cellStyle name="Normal 2 5 10 5 2" xfId="27524" xr:uid="{585034FD-8548-4B6A-BF55-23E6AA6C9421}"/>
    <cellStyle name="Normal 2 5 10 5 3" xfId="18704" xr:uid="{645013A5-D768-4A25-A803-E1230C1B46CE}"/>
    <cellStyle name="Normal 2 5 10 6" xfId="8933" xr:uid="{C4BA4513-A0C0-4520-8D62-32C2D59D55AE}"/>
    <cellStyle name="Normal 2 5 10 6 2" xfId="21500" xr:uid="{B28A56DA-3D8B-402E-9D8E-10BE6D93F16B}"/>
    <cellStyle name="Normal 2 5 10 7" xfId="25470" xr:uid="{74CD7650-8AA1-4AA5-99D3-514DE58EDF37}"/>
    <cellStyle name="Normal 2 5 10 8" xfId="14231" xr:uid="{3E78B160-8A7F-48C0-8F01-C5757EB3325F}"/>
    <cellStyle name="Normal 2 5 11" xfId="2455" xr:uid="{00000000-0005-0000-0000-0000BF090000}"/>
    <cellStyle name="Normal 2 5 11 2" xfId="5505" xr:uid="{261963F1-A078-4C71-991B-339A8DCB26E0}"/>
    <cellStyle name="Normal 2 5 11 2 2" xfId="7838" xr:uid="{675CC15C-04E8-4EE6-AC7B-365BB4AAEF86}"/>
    <cellStyle name="Normal 2 5 11 2 3" xfId="10427" xr:uid="{E6080C6E-4CE2-4CA5-8206-FB435EF1DA51}"/>
    <cellStyle name="Normal 2 5 11 2 4" xfId="15946" xr:uid="{F1F7DEA9-1AE3-4CE6-A7B2-64A1F2214158}"/>
    <cellStyle name="Normal 2 5 11 3" xfId="6155" xr:uid="{6A669031-0A05-434D-A27E-54945839271D}"/>
    <cellStyle name="Normal 2 5 11 3 2" xfId="27870" xr:uid="{A5625F86-7682-40D3-A0F3-751EC71F09B0}"/>
    <cellStyle name="Normal 2 5 11 3 3" xfId="18705" xr:uid="{478903CB-6EB9-4546-AA23-E0140ACE6307}"/>
    <cellStyle name="Normal 2 5 11 4" xfId="8932" xr:uid="{94D3D10E-1EC8-4D22-868C-464CC1A021C2}"/>
    <cellStyle name="Normal 2 5 11 4 2" xfId="21501" xr:uid="{F4F5BA97-4E94-4584-8A68-6377AEB1CC4E}"/>
    <cellStyle name="Normal 2 5 11 5" xfId="25468" xr:uid="{E626F92E-EB00-4A84-8BF6-9C77BCEF54F3}"/>
    <cellStyle name="Normal 2 5 11 6" xfId="14921" xr:uid="{3858E5A0-76EC-435F-AF80-F0F4FD841D91}"/>
    <cellStyle name="Normal 2 5 12" xfId="2456" xr:uid="{00000000-0005-0000-0000-0000C0090000}"/>
    <cellStyle name="Normal 2 5 12 2" xfId="5637" xr:uid="{3AB5DD00-3EB2-4C73-B068-9EE2246C8351}"/>
    <cellStyle name="Normal 2 5 12 2 2" xfId="7839" xr:uid="{BF0135BB-28A2-48CD-9775-1EF409E1B3C2}"/>
    <cellStyle name="Normal 2 5 12 2 3" xfId="10428" xr:uid="{158EE105-149C-4E08-AA7A-35AEF94DA437}"/>
    <cellStyle name="Normal 2 5 12 3" xfId="6598" xr:uid="{14306617-00EF-41F6-BD31-F8353C956E80}"/>
    <cellStyle name="Normal 2 5 12 3 2" xfId="19342" xr:uid="{200232C4-318B-456A-8098-212BC599B34B}"/>
    <cellStyle name="Normal 2 5 12 4" xfId="9394" xr:uid="{19A0A5EB-F2A8-4B0E-8DE4-67321B93E25E}"/>
    <cellStyle name="Normal 2 5 12 4 2" xfId="22171" xr:uid="{CCB7C5CD-2637-4C13-901B-3E4DDA76BE7A}"/>
    <cellStyle name="Normal 2 5 12 5" xfId="25042" xr:uid="{112ACDBD-9A19-4761-B3A5-331533CBD446}"/>
    <cellStyle name="Normal 2 5 12 6" xfId="14388" xr:uid="{4A28AE98-B387-4953-B5A7-486A7C70DC29}"/>
    <cellStyle name="Normal 2 5 13" xfId="2457" xr:uid="{00000000-0005-0000-0000-0000C1090000}"/>
    <cellStyle name="Normal 2 5 13 2" xfId="5728" xr:uid="{21AB41D5-4B78-49DE-AB27-C13AFA78E1FF}"/>
    <cellStyle name="Normal 2 5 13 2 2" xfId="7840" xr:uid="{1D57383A-73DB-4BE7-870D-B5FEEB79BBB1}"/>
    <cellStyle name="Normal 2 5 13 2 3" xfId="10429" xr:uid="{1FBEB8AB-2F9C-46DD-A84A-A408CB5A73A9}"/>
    <cellStyle name="Normal 2 5 13 3" xfId="6797" xr:uid="{E13FEFFF-CA69-45D2-A2AC-8210D9D90277}"/>
    <cellStyle name="Normal 2 5 13 3 2" xfId="21900" xr:uid="{A6A87335-B45B-489C-921E-F94E5C8C9527}"/>
    <cellStyle name="Normal 2 5 13 4" xfId="9593" xr:uid="{922B0B1D-E844-49B3-897D-7CC37F371DE3}"/>
    <cellStyle name="Normal 2 5 13 5" xfId="16344" xr:uid="{F6549201-304D-486E-A222-912CB81A9225}"/>
    <cellStyle name="Normal 2 5 14" xfId="4533" xr:uid="{EBBA815E-76DC-40DC-B3F9-1A23610AC0B0}"/>
    <cellStyle name="Normal 2 5 14 2" xfId="7073" xr:uid="{7B3202F5-C3E0-4650-A78C-5E4A27F29137}"/>
    <cellStyle name="Normal 2 5 14 2 2" xfId="20556" xr:uid="{9000F59F-37AA-45E3-A501-F1D380D44B5D}"/>
    <cellStyle name="Normal 2 5 14 3" xfId="9905" xr:uid="{EB5601CB-DE8E-4FF8-8C21-5273980F0413}"/>
    <cellStyle name="Normal 2 5 14 3 2" xfId="23385" xr:uid="{6D77DBCD-AC35-4DDD-9193-5227AD2866CB}"/>
    <cellStyle name="Normal 2 5 14 4" xfId="28830" xr:uid="{74CBE757-362F-4F00-9DA3-89C254C5783B}"/>
    <cellStyle name="Normal 2 5 14 5" xfId="17763" xr:uid="{4C192B63-F60F-4033-8A3D-39B283562D7A}"/>
    <cellStyle name="Normal 2 5 15" xfId="5456" xr:uid="{01651F26-B74D-4012-AF3E-ED0C34BA4CCB}"/>
    <cellStyle name="Normal 2 5 15 2" xfId="15944" xr:uid="{B101CBB6-18FB-4742-A53E-565846B548CA}"/>
    <cellStyle name="Normal 2 5 16" xfId="5915" xr:uid="{F7BB3585-866F-43BB-BBE9-071FC4C61629}"/>
    <cellStyle name="Normal 2 5 16 2" xfId="18703" xr:uid="{E71FCE4B-16CF-475D-BE61-7858F3462138}"/>
    <cellStyle name="Normal 2 5 17" xfId="8655" xr:uid="{883549E2-D2D3-43F0-87D2-5983921C1D61}"/>
    <cellStyle name="Normal 2 5 17 2" xfId="21499" xr:uid="{33E812A5-6779-4CF9-BF0A-6392625E1403}"/>
    <cellStyle name="Normal 2 5 18" xfId="25636" xr:uid="{CC60E4EE-9936-4FC6-9C2A-6E3CF3BC3BFB}"/>
    <cellStyle name="Normal 2 5 19" xfId="13964" xr:uid="{16318C8F-1E04-4B38-BFE0-FF1C6FE1C9D8}"/>
    <cellStyle name="Normal 2 5 2" xfId="512" xr:uid="{00000000-0005-0000-0000-000000020000}"/>
    <cellStyle name="Normal 2 5 2 10" xfId="6157" xr:uid="{FF08A385-2210-40F1-AF8B-BAE2E5CC36E8}"/>
    <cellStyle name="Normal 2 5 2 10 2" xfId="15947" xr:uid="{0A616999-595B-4EB3-8E16-D63B5D455639}"/>
    <cellStyle name="Normal 2 5 2 11" xfId="8934" xr:uid="{A14559F2-DA5D-46B9-8964-312EC10A6F69}"/>
    <cellStyle name="Normal 2 5 2 11 2" xfId="18706" xr:uid="{650694D7-024B-4C1E-807C-788A187FB6EB}"/>
    <cellStyle name="Normal 2 5 2 12" xfId="12044" xr:uid="{55A08DE7-8D9A-4347-BC88-771C52DB535D}"/>
    <cellStyle name="Normal 2 5 2 12 2" xfId="21502" xr:uid="{D1764404-361F-43EB-A104-B2AC07CEAFB9}"/>
    <cellStyle name="Normal 2 5 2 13" xfId="26290" xr:uid="{B550C9A0-C0FB-4556-83A3-E578DCCE68C6}"/>
    <cellStyle name="Normal 2 5 2 14" xfId="13990" xr:uid="{C3C7B222-C697-491F-95A4-A5B3FC9FD524}"/>
    <cellStyle name="Normal 2 5 2 2" xfId="513" xr:uid="{00000000-0005-0000-0000-000001020000}"/>
    <cellStyle name="Normal 2 5 2 2 10" xfId="8935" xr:uid="{AA0BF521-8F94-4980-9641-B8BAC35FDC80}"/>
    <cellStyle name="Normal 2 5 2 2 10 2" xfId="18707" xr:uid="{75833CF3-7DF1-4A12-855C-5A6C7DCB877A}"/>
    <cellStyle name="Normal 2 5 2 2 11" xfId="12045" xr:uid="{4AE6A075-D29B-42AD-9B97-A11C58B9A4D9}"/>
    <cellStyle name="Normal 2 5 2 2 11 2" xfId="21503" xr:uid="{9F860942-B413-4BA2-AF44-860A8C9EF0F0}"/>
    <cellStyle name="Normal 2 5 2 2 12" xfId="24736" xr:uid="{F9E31C9E-D26C-4B11-A34B-209E3B4ABA30}"/>
    <cellStyle name="Normal 2 5 2 2 13" xfId="14050" xr:uid="{E0092AA5-1775-44BB-90C6-454A9EC1F811}"/>
    <cellStyle name="Normal 2 5 2 2 2" xfId="2458" xr:uid="{00000000-0005-0000-0000-0000C2090000}"/>
    <cellStyle name="Normal 2 5 2 2 2 10" xfId="14611" xr:uid="{BEE4E6AC-62DE-4341-AA87-A75AC20A21D6}"/>
    <cellStyle name="Normal 2 5 2 2 2 2" xfId="2459" xr:uid="{00000000-0005-0000-0000-0000C3090000}"/>
    <cellStyle name="Normal 2 5 2 2 2 2 2" xfId="2460" xr:uid="{00000000-0005-0000-0000-0000C4090000}"/>
    <cellStyle name="Normal 2 5 2 2 2 2 2 2" xfId="7841" xr:uid="{8AD219C5-F1E3-4AD6-A56C-2529F4515486}"/>
    <cellStyle name="Normal 2 5 2 2 2 2 2 2 2" xfId="27611" xr:uid="{6395AF0B-96A9-4070-9E9B-65544F4ED169}"/>
    <cellStyle name="Normal 2 5 2 2 2 2 2 2 3" xfId="17289" xr:uid="{0CF3628E-ED27-436D-8DB5-6359A8646BDE}"/>
    <cellStyle name="Normal 2 5 2 2 2 2 2 3" xfId="10432" xr:uid="{CE305C95-BFAF-4CD8-B371-405DBD11DC04}"/>
    <cellStyle name="Normal 2 5 2 2 2 2 2 3 2" xfId="20075" xr:uid="{C5A1CD2D-48C0-41DD-A580-B8214C8D7634}"/>
    <cellStyle name="Normal 2 5 2 2 2 2 2 4" xfId="13082" xr:uid="{7EEF8239-A509-4035-B3BB-2511B6BE51FE}"/>
    <cellStyle name="Normal 2 5 2 2 2 2 2 4 2" xfId="22904" xr:uid="{20442C9D-40BF-4793-8B62-A8FEA57AB41F}"/>
    <cellStyle name="Normal 2 5 2 2 2 2 2 5" xfId="25695" xr:uid="{6F987CC6-4A7A-4684-9E63-A6B4B9646629}"/>
    <cellStyle name="Normal 2 5 2 2 2 2 2 6" xfId="15294" xr:uid="{E5E29254-7EAE-455A-8FB5-F6CCBA88EE1A}"/>
    <cellStyle name="Normal 2 5 2 2 2 2 3" xfId="4892" xr:uid="{E8B7C05A-017E-470C-B0CA-24E8F6DAAA25}"/>
    <cellStyle name="Normal 2 5 2 2 2 2 3 2" xfId="10431" xr:uid="{141FF6C2-CEFB-4818-82B4-7C40CAF59CD9}"/>
    <cellStyle name="Normal 2 5 2 2 2 2 3 2 2" xfId="29725" xr:uid="{C3FBF0D1-9BBF-43B8-8BDF-FF8B517153C7}"/>
    <cellStyle name="Normal 2 5 2 2 2 2 3 2 3" xfId="20859" xr:uid="{C4F5C488-9EFC-47C7-B758-51183446CB32}"/>
    <cellStyle name="Normal 2 5 2 2 2 2 3 3" xfId="13751" xr:uid="{025FF630-6076-426F-996A-8DC34727B98E}"/>
    <cellStyle name="Normal 2 5 2 2 2 2 3 3 2" xfId="23688" xr:uid="{9BC9703A-FC05-4AB6-8CB8-9622170065EF}"/>
    <cellStyle name="Normal 2 5 2 2 2 2 3 4" xfId="26001" xr:uid="{CA38DD28-19AC-4E9B-B2B8-12B306B825D8}"/>
    <cellStyle name="Normal 2 5 2 2 2 2 3 5" xfId="18066" xr:uid="{1C233747-986B-4708-9FFE-42868B1808DF}"/>
    <cellStyle name="Normal 2 5 2 2 2 2 4" xfId="6182" xr:uid="{DBF8B005-63F0-47AE-B5CF-E2D4D81C9590}"/>
    <cellStyle name="Normal 2 5 2 2 2 2 4 2" xfId="27270" xr:uid="{103A037B-A7C6-4114-847D-146472025E31}"/>
    <cellStyle name="Normal 2 5 2 2 2 2 4 3" xfId="16903" xr:uid="{DE29265A-5B6F-4195-8160-059DB8792174}"/>
    <cellStyle name="Normal 2 5 2 2 2 2 5" xfId="8959" xr:uid="{5054A873-BDD2-47A5-ABE7-A6AAD07FD267}"/>
    <cellStyle name="Normal 2 5 2 2 2 2 5 2" xfId="19647" xr:uid="{B5AEE2E0-8395-4D56-BD57-37E1061C9621}"/>
    <cellStyle name="Normal 2 5 2 2 2 2 6" xfId="12752" xr:uid="{225198FB-8193-4280-8E33-65248BF89334}"/>
    <cellStyle name="Normal 2 5 2 2 2 2 6 2" xfId="22476" xr:uid="{3B119428-740E-4FFD-B1EF-781F12176367}"/>
    <cellStyle name="Normal 2 5 2 2 2 2 7" xfId="24374" xr:uid="{592CD433-404F-4E79-885E-2290098F7772}"/>
    <cellStyle name="Normal 2 5 2 2 2 2 8" xfId="14743" xr:uid="{C1753AEE-6E5A-4A0E-BB21-42DE04B3EB9C}"/>
    <cellStyle name="Normal 2 5 2 2 2 3" xfId="2461" xr:uid="{00000000-0005-0000-0000-0000C5090000}"/>
    <cellStyle name="Normal 2 5 2 2 2 3 2" xfId="5065" xr:uid="{3FB3D8C6-74D0-4F77-96AD-324420BEAD30}"/>
    <cellStyle name="Normal 2 5 2 2 2 3 2 2" xfId="11837" xr:uid="{84604682-7F90-426D-A00E-4BBB8026162D}"/>
    <cellStyle name="Normal 2 5 2 2 2 3 2 2 2" xfId="21032" xr:uid="{FDCE1327-97A3-4482-9EA7-73D17F4ECAFD}"/>
    <cellStyle name="Normal 2 5 2 2 2 3 2 3" xfId="13893" xr:uid="{DC68E522-9E57-439D-99F8-35B87D71B02E}"/>
    <cellStyle name="Normal 2 5 2 2 2 3 2 3 2" xfId="23861" xr:uid="{A2DC657A-CC6D-4BAD-BE72-E26CB228CEEA}"/>
    <cellStyle name="Normal 2 5 2 2 2 3 2 4" xfId="27015" xr:uid="{F30E42A5-B03E-4FB0-BEA1-FE23F4E86B64}"/>
    <cellStyle name="Normal 2 5 2 2 2 3 2 5" xfId="18239" xr:uid="{733DF0CB-4A0B-46B2-8644-166C5A11741E}"/>
    <cellStyle name="Normal 2 5 2 2 2 3 3" xfId="10433" xr:uid="{58DEC016-7ACE-484E-BC8E-7F83F6683630}"/>
    <cellStyle name="Normal 2 5 2 2 2 3 3 2" xfId="17290" xr:uid="{2A66B0FF-7365-465F-A962-6AC9B1AF4E94}"/>
    <cellStyle name="Normal 2 5 2 2 2 3 4" xfId="11651" xr:uid="{02FB635C-5B9B-43D0-97B2-96DEA02EFCE2}"/>
    <cellStyle name="Normal 2 5 2 2 2 3 4 2" xfId="20076" xr:uid="{F3CEE6C7-E1E9-4E84-8DE6-4A6835740FFF}"/>
    <cellStyle name="Normal 2 5 2 2 2 3 5" xfId="13083" xr:uid="{36500103-7953-4012-A6CF-743F3062EBDB}"/>
    <cellStyle name="Normal 2 5 2 2 2 3 5 2" xfId="22905" xr:uid="{50181640-EC8E-4C5E-B25F-A3BC4F281F66}"/>
    <cellStyle name="Normal 2 5 2 2 2 3 6" xfId="24685" xr:uid="{DE3FAA63-9D12-4FC3-B88A-7975C8045A06}"/>
    <cellStyle name="Normal 2 5 2 2 2 3 7" xfId="15295" xr:uid="{BC883FD1-373C-48AA-837F-C185DA83FED3}"/>
    <cellStyle name="Normal 2 5 2 2 2 4" xfId="2462" xr:uid="{00000000-0005-0000-0000-0000C6090000}"/>
    <cellStyle name="Normal 2 5 2 2 2 4 2" xfId="10434" xr:uid="{9975C6FD-495D-45E4-B784-57AC634F4FF9}"/>
    <cellStyle name="Normal 2 5 2 2 2 4 2 2" xfId="28021" xr:uid="{8455F7D8-3A00-4C95-982B-B74442E43513}"/>
    <cellStyle name="Normal 2 5 2 2 2 4 2 3" xfId="17288" xr:uid="{FE4B0821-D614-404D-A3EF-C58163BA2925}"/>
    <cellStyle name="Normal 2 5 2 2 2 4 3" xfId="11650" xr:uid="{3FA97D5D-083C-4C99-BBB1-FA764A2DE804}"/>
    <cellStyle name="Normal 2 5 2 2 2 4 3 2" xfId="20074" xr:uid="{A1113B64-4A0D-4A5E-B386-3C5BDBBB85DF}"/>
    <cellStyle name="Normal 2 5 2 2 2 4 4" xfId="13081" xr:uid="{75DCBD63-02D2-423A-A034-C7C060E72FAD}"/>
    <cellStyle name="Normal 2 5 2 2 2 4 4 2" xfId="22903" xr:uid="{4FB9E146-DD21-4547-A142-59A6B024DF6E}"/>
    <cellStyle name="Normal 2 5 2 2 2 4 5" xfId="24034" xr:uid="{25DE8023-34BC-4CB3-B345-A20AC400D5AF}"/>
    <cellStyle name="Normal 2 5 2 2 2 4 6" xfId="15293" xr:uid="{96E0ED9F-BE64-40A0-84B0-05609C5A662A}"/>
    <cellStyle name="Normal 2 5 2 2 2 5" xfId="4831" xr:uid="{39F95698-EA74-43FB-8136-25221DF5C81B}"/>
    <cellStyle name="Normal 2 5 2 2 2 5 2" xfId="10430" xr:uid="{81283E2E-BA48-44D7-95A5-5946B87D0F5A}"/>
    <cellStyle name="Normal 2 5 2 2 2 5 2 2" xfId="29692" xr:uid="{8AE221C1-F10A-4E3D-8573-70BED348B646}"/>
    <cellStyle name="Normal 2 5 2 2 2 5 2 3" xfId="20798" xr:uid="{23A8AD9C-8983-4F1A-9B94-E9A3E98F93EB}"/>
    <cellStyle name="Normal 2 5 2 2 2 5 3" xfId="13690" xr:uid="{A5F878B0-5582-4D34-B892-6B12ECAAE14C}"/>
    <cellStyle name="Normal 2 5 2 2 2 5 3 2" xfId="23627" xr:uid="{8607D6E8-E6AF-499E-AD43-553B9F5B3402}"/>
    <cellStyle name="Normal 2 5 2 2 2 5 4" xfId="25230" xr:uid="{3D5480FF-D4F0-482E-A38F-0E95C0074860}"/>
    <cellStyle name="Normal 2 5 2 2 2 5 5" xfId="18005" xr:uid="{380BF21A-79B9-4177-87C0-BAB505F3203E}"/>
    <cellStyle name="Normal 2 5 2 2 2 6" xfId="5957" xr:uid="{AA5E59FC-BF52-43DA-AB7F-2BFF4C6D49BF}"/>
    <cellStyle name="Normal 2 5 2 2 2 6 2" xfId="29173" xr:uid="{8001FB53-E17E-4C44-A4B7-9ACD6C6D73DC}"/>
    <cellStyle name="Normal 2 5 2 2 2 6 3" xfId="15949" xr:uid="{EE6B0209-20A0-4C76-9599-1CB9AF7EB78A}"/>
    <cellStyle name="Normal 2 5 2 2 2 7" xfId="8703" xr:uid="{FE05D8EB-6C21-47A5-9948-E15976577440}"/>
    <cellStyle name="Normal 2 5 2 2 2 7 2" xfId="18708" xr:uid="{94E7DA98-C20C-45BD-A189-BEA3B95926B5}"/>
    <cellStyle name="Normal 2 5 2 2 2 8" xfId="12046" xr:uid="{140113A1-6CE9-4356-B84E-B20EFC67BC26}"/>
    <cellStyle name="Normal 2 5 2 2 2 8 2" xfId="21504" xr:uid="{48D43E98-8B7B-4B8A-B950-6D5290ADF911}"/>
    <cellStyle name="Normal 2 5 2 2 2 9" xfId="25406" xr:uid="{C125EC59-DD14-42C5-8E25-F60584061438}"/>
    <cellStyle name="Normal 2 5 2 2 3" xfId="2463" xr:uid="{00000000-0005-0000-0000-0000C7090000}"/>
    <cellStyle name="Normal 2 5 2 2 3 2" xfId="2464" xr:uid="{00000000-0005-0000-0000-0000C8090000}"/>
    <cellStyle name="Normal 2 5 2 2 3 2 2" xfId="7842" xr:uid="{4466D2DC-FE79-4489-BE57-8585B30D6B43}"/>
    <cellStyle name="Normal 2 5 2 2 3 2 2 2" xfId="28367" xr:uid="{C9235C31-B4B9-4F90-8168-C4AC1DC15BE1}"/>
    <cellStyle name="Normal 2 5 2 2 3 2 2 3" xfId="17291" xr:uid="{5F0AFA09-11C8-4D1E-A203-DC03B299F748}"/>
    <cellStyle name="Normal 2 5 2 2 3 2 3" xfId="10436" xr:uid="{6D65B620-436E-456A-A7AC-1C5B99B74A9B}"/>
    <cellStyle name="Normal 2 5 2 2 3 2 3 2" xfId="20077" xr:uid="{98317238-8831-4BF7-ABF0-B03841E12F18}"/>
    <cellStyle name="Normal 2 5 2 2 3 2 4" xfId="13084" xr:uid="{5DF3100E-398C-42F3-B7D6-4FE68807D689}"/>
    <cellStyle name="Normal 2 5 2 2 3 2 4 2" xfId="22906" xr:uid="{DF704E71-E6EE-4990-A9C1-6C3C3B32B202}"/>
    <cellStyle name="Normal 2 5 2 2 3 2 5" xfId="25806" xr:uid="{314339A8-9F5D-488E-9D0E-DB236EE3CA4D}"/>
    <cellStyle name="Normal 2 5 2 2 3 2 6" xfId="15296" xr:uid="{1890887B-1479-454B-86D6-8ACC82CEBADD}"/>
    <cellStyle name="Normal 2 5 2 2 3 3" xfId="4891" xr:uid="{FFCA27FD-6571-4FF1-ABBB-D93CE43A23F5}"/>
    <cellStyle name="Normal 2 5 2 2 3 3 2" xfId="10435" xr:uid="{A9FFE362-8267-4EB3-99D9-5A32A0F2A789}"/>
    <cellStyle name="Normal 2 5 2 2 3 3 2 2" xfId="29724" xr:uid="{FD1C947B-818F-4B0C-96F9-DBAB86249124}"/>
    <cellStyle name="Normal 2 5 2 2 3 3 2 3" xfId="20858" xr:uid="{B7967B3E-DC12-4D0F-BECF-DEA2491A481F}"/>
    <cellStyle name="Normal 2 5 2 2 3 3 3" xfId="13750" xr:uid="{8800D2A7-4519-4316-8E8A-9BFAD113CE0F}"/>
    <cellStyle name="Normal 2 5 2 2 3 3 3 2" xfId="23687" xr:uid="{BBB35D57-D030-4E54-9599-FDD446476062}"/>
    <cellStyle name="Normal 2 5 2 2 3 3 4" xfId="25898" xr:uid="{6D923657-0D8F-4E4F-B4FE-BFD67C398B17}"/>
    <cellStyle name="Normal 2 5 2 2 3 3 5" xfId="18065" xr:uid="{805C8C98-ACE8-4E7A-BA14-E6D9422F3373}"/>
    <cellStyle name="Normal 2 5 2 2 3 4" xfId="6181" xr:uid="{1AD76C15-B768-4AB9-B9BF-06F74BFC1740}"/>
    <cellStyle name="Normal 2 5 2 2 3 4 2" xfId="26982" xr:uid="{3DAA8C05-1426-4F30-97F0-81147F524BAE}"/>
    <cellStyle name="Normal 2 5 2 2 3 4 3" xfId="16902" xr:uid="{A2981E4B-0BDC-47B3-BD14-AFAF5B1DEC75}"/>
    <cellStyle name="Normal 2 5 2 2 3 5" xfId="8958" xr:uid="{DBA0BEEC-7767-40AE-9E8D-A0E3ADF843D5}"/>
    <cellStyle name="Normal 2 5 2 2 3 5 2" xfId="19646" xr:uid="{E48F3305-EE72-4913-B652-A3EBE1F0E3FA}"/>
    <cellStyle name="Normal 2 5 2 2 3 6" xfId="12751" xr:uid="{B9510350-AEA7-400C-ACCD-DE8C6E5013DB}"/>
    <cellStyle name="Normal 2 5 2 2 3 6 2" xfId="22475" xr:uid="{52804CCE-0B59-456E-BA24-9C37F2AF9CFC}"/>
    <cellStyle name="Normal 2 5 2 2 3 7" xfId="24745" xr:uid="{54D86500-344C-435D-997B-90839C43EE45}"/>
    <cellStyle name="Normal 2 5 2 2 3 8" xfId="14742" xr:uid="{4A9ABD6B-800B-4F68-8825-871706E1A824}"/>
    <cellStyle name="Normal 2 5 2 2 4" xfId="2465" xr:uid="{00000000-0005-0000-0000-0000C9090000}"/>
    <cellStyle name="Normal 2 5 2 2 4 2" xfId="5066" xr:uid="{05BFCEEA-D092-46A0-9429-35CB54AA25A2}"/>
    <cellStyle name="Normal 2 5 2 2 4 2 2" xfId="7843" xr:uid="{88A2FF5B-512A-44ED-A5BA-FD61C487BAC0}"/>
    <cellStyle name="Normal 2 5 2 2 4 2 2 2" xfId="21033" xr:uid="{5D90DA1C-2AA3-4C82-A5F1-8AFA1200330D}"/>
    <cellStyle name="Normal 2 5 2 2 4 2 3" xfId="10437" xr:uid="{AC7F66CB-3EB7-4C07-964E-BEE96B7AF984}"/>
    <cellStyle name="Normal 2 5 2 2 4 2 3 2" xfId="23862" xr:uid="{051B5F1F-4161-4BE5-AC77-343A1BF4EA57}"/>
    <cellStyle name="Normal 2 5 2 2 4 2 4" xfId="28969" xr:uid="{B768EF0A-62FC-4439-B341-7510FCF994E5}"/>
    <cellStyle name="Normal 2 5 2 2 4 2 5" xfId="18240" xr:uid="{374DC2CE-9EBC-4EFC-A7D9-87D3A9791672}"/>
    <cellStyle name="Normal 2 5 2 2 4 3" xfId="6601" xr:uid="{EB423309-9789-4787-BF6A-33D7FCA6E350}"/>
    <cellStyle name="Normal 2 5 2 2 4 3 2" xfId="17292" xr:uid="{B0CA3A02-66B7-44D4-8C18-33D1014D7958}"/>
    <cellStyle name="Normal 2 5 2 2 4 4" xfId="9397" xr:uid="{95AC0CD3-B020-44E3-A745-5A0417DBB811}"/>
    <cellStyle name="Normal 2 5 2 2 4 4 2" xfId="20078" xr:uid="{D5800179-EB4C-4467-AB97-4D77B82AB095}"/>
    <cellStyle name="Normal 2 5 2 2 4 5" xfId="13085" xr:uid="{FCF21807-9AA2-470A-BCA3-998096FCB4B9}"/>
    <cellStyle name="Normal 2 5 2 2 4 5 2" xfId="22907" xr:uid="{B96DE983-0F99-4E80-AFE7-88098A24F476}"/>
    <cellStyle name="Normal 2 5 2 2 4 6" xfId="25072" xr:uid="{D45D6A19-F4D1-43F2-9D04-11A85D669284}"/>
    <cellStyle name="Normal 2 5 2 2 4 7" xfId="15297" xr:uid="{E204D021-82A5-448A-9E88-00F8A50E90FA}"/>
    <cellStyle name="Normal 2 5 2 2 5" xfId="2466" xr:uid="{00000000-0005-0000-0000-0000CA090000}"/>
    <cellStyle name="Normal 2 5 2 2 5 2" xfId="7844" xr:uid="{10FDEDFC-FAE0-47F9-A96C-84EB0A961FB5}"/>
    <cellStyle name="Normal 2 5 2 2 5 2 2" xfId="28480" xr:uid="{5546CCE5-1609-456A-A5F1-5854D029AA3F}"/>
    <cellStyle name="Normal 2 5 2 2 5 2 3" xfId="17287" xr:uid="{F01AA889-5984-4775-A820-09C5533E2622}"/>
    <cellStyle name="Normal 2 5 2 2 5 3" xfId="10438" xr:uid="{C307E96F-72FA-4663-AF68-D602B5A770D1}"/>
    <cellStyle name="Normal 2 5 2 2 5 3 2" xfId="20073" xr:uid="{97ACFDCD-24FE-4FF6-AA6E-222B4A796962}"/>
    <cellStyle name="Normal 2 5 2 2 5 4" xfId="13080" xr:uid="{3C9C6F47-4ABE-4598-AB41-7CDCDD6BD49F}"/>
    <cellStyle name="Normal 2 5 2 2 5 4 2" xfId="22902" xr:uid="{25171A47-9FB3-4113-83FC-94271EEC95A6}"/>
    <cellStyle name="Normal 2 5 2 2 5 5" xfId="25590" xr:uid="{E0039BF4-E005-41F0-A9CD-9A281BF6CA0A}"/>
    <cellStyle name="Normal 2 5 2 2 5 6" xfId="15292" xr:uid="{9297F118-8FDB-4C3A-ABFD-9FA5EBB72E83}"/>
    <cellStyle name="Normal 2 5 2 2 6" xfId="2467" xr:uid="{00000000-0005-0000-0000-0000CB090000}"/>
    <cellStyle name="Normal 2 5 2 2 6 2" xfId="7845" xr:uid="{FF52F649-623B-42D5-A530-17677A679EE4}"/>
    <cellStyle name="Normal 2 5 2 2 6 2 2" xfId="27491" xr:uid="{A7BCFFEB-34FB-4459-8BBC-AFFF162010E0}"/>
    <cellStyle name="Normal 2 5 2 2 6 2 3" xfId="16724" xr:uid="{5F197262-1AE5-4614-A70F-B768E955B6FA}"/>
    <cellStyle name="Normal 2 5 2 2 6 3" xfId="10439" xr:uid="{FB495F13-BDA8-4F52-A3CC-F2A6AACF709F}"/>
    <cellStyle name="Normal 2 5 2 2 6 3 2" xfId="19461" xr:uid="{C602589E-CA83-488D-A14E-6365681101B6}"/>
    <cellStyle name="Normal 2 5 2 2 6 4" xfId="12573" xr:uid="{5253DE3A-ECD3-473E-ADCD-43610918D5C1}"/>
    <cellStyle name="Normal 2 5 2 2 6 4 2" xfId="22290" xr:uid="{D8B456C2-898A-41D0-9C0B-4B2632AB1C17}"/>
    <cellStyle name="Normal 2 5 2 2 6 5" xfId="26163" xr:uid="{CDDE6F42-0A33-427D-9329-5E21CABC3EDB}"/>
    <cellStyle name="Normal 2 5 2 2 6 6" xfId="14508" xr:uid="{C26D0F87-ABE4-4880-85AB-7EC8B7425A73}"/>
    <cellStyle name="Normal 2 5 2 2 7" xfId="2468" xr:uid="{00000000-0005-0000-0000-0000CC090000}"/>
    <cellStyle name="Normal 2 5 2 2 7 2" xfId="10440" xr:uid="{DB45DE1B-A866-44DA-9722-25A3CD0E5BF2}"/>
    <cellStyle name="Normal 2 5 2 2 7 2 2" xfId="19181" xr:uid="{B6C339E0-D5F4-45D5-B53B-AC126AD3A517}"/>
    <cellStyle name="Normal 2 5 2 2 7 3" xfId="12358" xr:uid="{05955FB4-6188-489B-8841-D80BCF52A42E}"/>
    <cellStyle name="Normal 2 5 2 2 7 3 2" xfId="21986" xr:uid="{67BA31CE-02E1-43E3-8DE1-926B7D5038C6}"/>
    <cellStyle name="Normal 2 5 2 2 7 4" xfId="25769" xr:uid="{FC788CBA-030C-46CE-849B-2381EF0D06FA}"/>
    <cellStyle name="Normal 2 5 2 2 7 5" xfId="16430" xr:uid="{049F9E9A-FE6C-4F01-9CD2-DBF87A2015D7}"/>
    <cellStyle name="Normal 2 5 2 2 8" xfId="4393" xr:uid="{67469DD1-836E-4AFD-9918-1CE705C9E1EA}"/>
    <cellStyle name="Normal 2 5 2 2 8 2" xfId="9908" xr:uid="{2B09D47B-E8F7-4738-A999-3DB9837AD6F4}"/>
    <cellStyle name="Normal 2 5 2 2 8 2 2" xfId="20417" xr:uid="{3171AD6C-2B12-45DB-A07A-56977C8D93FD}"/>
    <cellStyle name="Normal 2 5 2 2 8 3" xfId="13397" xr:uid="{381EA10C-2246-4B7E-9AED-9EB10BD74E9F}"/>
    <cellStyle name="Normal 2 5 2 2 8 3 2" xfId="23246" xr:uid="{2CA682D6-20F5-47AA-AEA4-3C011D01C90B}"/>
    <cellStyle name="Normal 2 5 2 2 8 4" xfId="17624" xr:uid="{B6FE70B7-5670-4F04-B494-8DE623C4B853}"/>
    <cellStyle name="Normal 2 5 2 2 9" xfId="6158" xr:uid="{2C395941-625B-4E83-8B04-34058F93676D}"/>
    <cellStyle name="Normal 2 5 2 2 9 2" xfId="15948" xr:uid="{B50D2236-1AD1-4F60-9243-72BA00712198}"/>
    <cellStyle name="Normal 2 5 2 3" xfId="2469" xr:uid="{00000000-0005-0000-0000-0000CD090000}"/>
    <cellStyle name="Normal 2 5 2 3 10" xfId="12047" xr:uid="{70FA5564-7B49-4E07-9062-035484414A7E}"/>
    <cellStyle name="Normal 2 5 2 3 10 2" xfId="21505" xr:uid="{09643393-4885-4EBB-B1CA-7D2732BDD517}"/>
    <cellStyle name="Normal 2 5 2 3 11" xfId="25736" xr:uid="{3261550B-49DF-4430-8BCB-5C234611D087}"/>
    <cellStyle name="Normal 2 5 2 3 12" xfId="14137" xr:uid="{AB3BDE1F-B761-4298-96C5-A4BBA6DD57B0}"/>
    <cellStyle name="Normal 2 5 2 3 2" xfId="2470" xr:uid="{00000000-0005-0000-0000-0000CE090000}"/>
    <cellStyle name="Normal 2 5 2 3 2 2" xfId="2471" xr:uid="{00000000-0005-0000-0000-0000CF090000}"/>
    <cellStyle name="Normal 2 5 2 3 2 2 2" xfId="7846" xr:uid="{938D1CA3-0930-478A-BF04-AD5D5444DE00}"/>
    <cellStyle name="Normal 2 5 2 3 2 2 2 2" xfId="27185" xr:uid="{92CFEC43-008C-46D8-B994-AE91D8F302CF}"/>
    <cellStyle name="Normal 2 5 2 3 2 2 2 3" xfId="17294" xr:uid="{FD581B04-676A-4BAF-BC11-CF9B44B3CF69}"/>
    <cellStyle name="Normal 2 5 2 3 2 2 3" xfId="10443" xr:uid="{C21285EB-6EE2-4694-A8A4-0508E09979CC}"/>
    <cellStyle name="Normal 2 5 2 3 2 2 3 2" xfId="20080" xr:uid="{9D5ACCFE-0E6F-44E5-8C39-2F8F8BA67A0A}"/>
    <cellStyle name="Normal 2 5 2 3 2 2 4" xfId="13087" xr:uid="{7C1DBF6F-E769-4C21-8BB5-D9205BE4C802}"/>
    <cellStyle name="Normal 2 5 2 3 2 2 4 2" xfId="22909" xr:uid="{752A3C37-3968-441E-ACD6-7A9ED9679DEA}"/>
    <cellStyle name="Normal 2 5 2 3 2 2 5" xfId="25872" xr:uid="{5A1EA5DD-99A1-430E-B013-F0F1FBD8089C}"/>
    <cellStyle name="Normal 2 5 2 3 2 2 6" xfId="15299" xr:uid="{3EC09259-9678-4E4B-9EBD-F01E3C775F8E}"/>
    <cellStyle name="Normal 2 5 2 3 2 3" xfId="4893" xr:uid="{414A1B7C-E50D-4505-B2D2-C1343EBBDC3F}"/>
    <cellStyle name="Normal 2 5 2 3 2 3 2" xfId="10442" xr:uid="{B78B3FD3-0523-4983-B171-1D0ADCDA7575}"/>
    <cellStyle name="Normal 2 5 2 3 2 3 2 2" xfId="29726" xr:uid="{F287F2A0-3FAD-410D-8607-49F5AD457D11}"/>
    <cellStyle name="Normal 2 5 2 3 2 3 2 3" xfId="20860" xr:uid="{9C0C8FD7-5BC5-463B-AFB1-61245D02858C}"/>
    <cellStyle name="Normal 2 5 2 3 2 3 3" xfId="13752" xr:uid="{3DC2B691-8C92-4F0E-AF72-EF1D16C5E916}"/>
    <cellStyle name="Normal 2 5 2 3 2 3 3 2" xfId="23689" xr:uid="{C09FB0DD-0B49-44B5-8E4F-C3201D630120}"/>
    <cellStyle name="Normal 2 5 2 3 2 3 4" xfId="24653" xr:uid="{B799E553-E8F2-4311-A47E-984DD97CF679}"/>
    <cellStyle name="Normal 2 5 2 3 2 3 5" xfId="18067" xr:uid="{C6E66A8F-35EB-4329-B48E-F53610646E46}"/>
    <cellStyle name="Normal 2 5 2 3 2 4" xfId="6183" xr:uid="{C2CE2B1A-0D48-4AFC-87F3-B7AC24F8F225}"/>
    <cellStyle name="Normal 2 5 2 3 2 4 2" xfId="27109" xr:uid="{C06A4FC8-C40B-4B29-923D-F2CCC363E8AF}"/>
    <cellStyle name="Normal 2 5 2 3 2 4 3" xfId="16904" xr:uid="{EA54C4E5-FDE3-4ED0-8C24-34B066139698}"/>
    <cellStyle name="Normal 2 5 2 3 2 5" xfId="8960" xr:uid="{315B4DEC-2EE8-4DFF-BA6B-63CC3CACD663}"/>
    <cellStyle name="Normal 2 5 2 3 2 5 2" xfId="19648" xr:uid="{078D1D3A-A607-4F44-B9E6-CCE50059405F}"/>
    <cellStyle name="Normal 2 5 2 3 2 6" xfId="12753" xr:uid="{95F8BAD8-C777-4018-9358-2CA09D7480D9}"/>
    <cellStyle name="Normal 2 5 2 3 2 6 2" xfId="22477" xr:uid="{08D2B8D9-05F6-48FD-ABED-6DB0B9759BEF}"/>
    <cellStyle name="Normal 2 5 2 3 2 7" xfId="25960" xr:uid="{7251B95B-4657-4155-BF1E-F04D6DC43562}"/>
    <cellStyle name="Normal 2 5 2 3 2 8" xfId="14744" xr:uid="{A27517D6-4B1A-4C8B-8480-6967636CAC2D}"/>
    <cellStyle name="Normal 2 5 2 3 3" xfId="2472" xr:uid="{00000000-0005-0000-0000-0000D0090000}"/>
    <cellStyle name="Normal 2 5 2 3 3 2" xfId="5067" xr:uid="{90C0159E-8B34-46D1-94AB-99340E563E44}"/>
    <cellStyle name="Normal 2 5 2 3 3 2 2" xfId="11838" xr:uid="{F4F43101-CFB7-4F2E-A22A-CCA75B0A2346}"/>
    <cellStyle name="Normal 2 5 2 3 3 2 2 2" xfId="29844" xr:uid="{A1CDF186-8ED7-4650-850F-F6B6A0C2C4AC}"/>
    <cellStyle name="Normal 2 5 2 3 3 2 2 3" xfId="21034" xr:uid="{E1CACF30-FABC-4EC6-A528-946C42B3C1D9}"/>
    <cellStyle name="Normal 2 5 2 3 3 2 3" xfId="13894" xr:uid="{640E4D69-2565-4B70-A170-D44D8E0BBF80}"/>
    <cellStyle name="Normal 2 5 2 3 3 2 3 2" xfId="23863" xr:uid="{6B630091-BDD7-4843-B606-D4477E80E806}"/>
    <cellStyle name="Normal 2 5 2 3 3 2 4" xfId="25881" xr:uid="{39CFF3F1-2E7F-4852-A89F-1B7D7536CBCF}"/>
    <cellStyle name="Normal 2 5 2 3 3 2 5" xfId="18241" xr:uid="{9ECC479F-3E0A-4318-8BD4-3353DCF4D900}"/>
    <cellStyle name="Normal 2 5 2 3 3 3" xfId="10444" xr:uid="{A384F9DA-15F3-4F56-BF42-EBCDC990ACD8}"/>
    <cellStyle name="Normal 2 5 2 3 3 3 2" xfId="29288" xr:uid="{95A0EEDA-9FA4-4471-9B0F-3BC56A59BDE2}"/>
    <cellStyle name="Normal 2 5 2 3 3 3 3" xfId="17295" xr:uid="{84D5A4B2-2912-44AD-BEDB-88D757FC2C88}"/>
    <cellStyle name="Normal 2 5 2 3 3 4" xfId="11653" xr:uid="{5F52B050-E4E1-4CF4-B626-A8197EE302C1}"/>
    <cellStyle name="Normal 2 5 2 3 3 4 2" xfId="20081" xr:uid="{DF14E52D-9A50-47B3-8F85-5AC72893E197}"/>
    <cellStyle name="Normal 2 5 2 3 3 5" xfId="13088" xr:uid="{9CA7ED60-E7B8-45F4-BBB5-1502F164D4D6}"/>
    <cellStyle name="Normal 2 5 2 3 3 5 2" xfId="22910" xr:uid="{871C5B56-B268-430F-8E7D-3AD662FE04EB}"/>
    <cellStyle name="Normal 2 5 2 3 3 6" xfId="26079" xr:uid="{E0D7BD9E-67D7-448E-8C1F-81158ADC2F77}"/>
    <cellStyle name="Normal 2 5 2 3 3 7" xfId="15300" xr:uid="{ED6BC075-4D5A-4F8D-9B0A-7E9CE1B2DB5F}"/>
    <cellStyle name="Normal 2 5 2 3 4" xfId="2473" xr:uid="{00000000-0005-0000-0000-0000D1090000}"/>
    <cellStyle name="Normal 2 5 2 3 4 2" xfId="10445" xr:uid="{E60181F0-D9E5-4C0B-98D5-A6AA9DCEB444}"/>
    <cellStyle name="Normal 2 5 2 3 4 2 2" xfId="28110" xr:uid="{6AFE0E71-CD22-4CA1-A952-F71C91382E4E}"/>
    <cellStyle name="Normal 2 5 2 3 4 2 3" xfId="17293" xr:uid="{FEE4B026-CC3D-4636-9536-1E13E3677017}"/>
    <cellStyle name="Normal 2 5 2 3 4 3" xfId="11652" xr:uid="{76C839F7-12E5-4434-A480-D529A92C39D7}"/>
    <cellStyle name="Normal 2 5 2 3 4 3 2" xfId="20079" xr:uid="{9DB0F252-8248-4D36-8301-E6852D394F91}"/>
    <cellStyle name="Normal 2 5 2 3 4 4" xfId="13086" xr:uid="{0F679647-1DE6-461B-BED5-16CC318FE389}"/>
    <cellStyle name="Normal 2 5 2 3 4 4 2" xfId="22908" xr:uid="{287A6FF7-13B5-4741-BF8F-50D15ED215D1}"/>
    <cellStyle name="Normal 2 5 2 3 4 5" xfId="24882" xr:uid="{0945AB00-1A83-48F2-BA7D-8D077583E0D9}"/>
    <cellStyle name="Normal 2 5 2 3 4 6" xfId="15298" xr:uid="{2E76C641-8648-4F88-8D86-405CBE601E18}"/>
    <cellStyle name="Normal 2 5 2 3 5" xfId="2474" xr:uid="{00000000-0005-0000-0000-0000D2090000}"/>
    <cellStyle name="Normal 2 5 2 3 5 2" xfId="10446" xr:uid="{85DB211E-CF1A-44B0-9A02-16DEE945754C}"/>
    <cellStyle name="Normal 2 5 2 3 5 2 2" xfId="26926" xr:uid="{0F9E7F36-4A06-4AA9-9BA5-DABAF50EFA30}"/>
    <cellStyle name="Normal 2 5 2 3 5 2 3" xfId="16767" xr:uid="{F340A1F3-92B3-4F14-A0B0-294AD9B0DC22}"/>
    <cellStyle name="Normal 2 5 2 3 5 3" xfId="11538" xr:uid="{004B201A-AD21-4B47-97FA-B095C4F219ED}"/>
    <cellStyle name="Normal 2 5 2 3 5 3 2" xfId="19504" xr:uid="{D9DFC7F5-98FD-48DA-B886-AE393784750A}"/>
    <cellStyle name="Normal 2 5 2 3 5 4" xfId="12616" xr:uid="{06042495-65CD-4670-BADE-91C7DBFEDBEB}"/>
    <cellStyle name="Normal 2 5 2 3 5 4 2" xfId="22333" xr:uid="{29B4843B-4E02-437B-8AEE-27FCF91AC8CB}"/>
    <cellStyle name="Normal 2 5 2 3 5 5" xfId="24625" xr:uid="{F1E2E869-9230-459D-B8D6-69F9513C733B}"/>
    <cellStyle name="Normal 2 5 2 3 5 6" xfId="14551" xr:uid="{94C805A7-2477-4A82-99FB-6947A89E0EC9}"/>
    <cellStyle name="Normal 2 5 2 3 6" xfId="2475" xr:uid="{00000000-0005-0000-0000-0000D3090000}"/>
    <cellStyle name="Normal 2 5 2 3 6 2" xfId="10447" xr:uid="{FFBA5C97-6F18-4D4B-A27E-F3A2B6B303B2}"/>
    <cellStyle name="Normal 2 5 2 3 6 2 2" xfId="19259" xr:uid="{D063F037-39BF-4DA1-9097-4E2661EA875A}"/>
    <cellStyle name="Normal 2 5 2 3 6 3" xfId="12411" xr:uid="{AE25FA5F-63B2-4E70-8532-C9D69E01925B}"/>
    <cellStyle name="Normal 2 5 2 3 6 3 2" xfId="22071" xr:uid="{F2AA422D-C708-4852-9E45-730FA63FED11}"/>
    <cellStyle name="Normal 2 5 2 3 6 4" xfId="24570" xr:uid="{25E3A498-116C-44EC-B38C-7B6C0AA67112}"/>
    <cellStyle name="Normal 2 5 2 3 6 5" xfId="16515" xr:uid="{90A7CF71-F202-49E9-B5E7-1DCD9E583946}"/>
    <cellStyle name="Normal 2 5 2 3 7" xfId="4440" xr:uid="{98E82C2F-5AF1-4904-9B85-6F0CA6BBC032}"/>
    <cellStyle name="Normal 2 5 2 3 7 2" xfId="10441" xr:uid="{10AAE831-28CF-4BB7-9033-A2B073027CE1}"/>
    <cellStyle name="Normal 2 5 2 3 7 2 2" xfId="20463" xr:uid="{F5A4E6DA-4DAC-4123-B997-0AA2A62B49D5}"/>
    <cellStyle name="Normal 2 5 2 3 7 3" xfId="13440" xr:uid="{21A1E55C-D1D0-4785-BBF1-0CC8891A2515}"/>
    <cellStyle name="Normal 2 5 2 3 7 3 2" xfId="23292" xr:uid="{0CA74791-5A46-4367-A8CB-1AD7BF99646F}"/>
    <cellStyle name="Normal 2 5 2 3 7 4" xfId="17670" xr:uid="{E6E440BB-FE3C-4C68-961F-C789D57F5ED8}"/>
    <cellStyle name="Normal 2 5 2 3 8" xfId="5928" xr:uid="{F09ADFD2-01F6-4534-B592-20CCE626A3EC}"/>
    <cellStyle name="Normal 2 5 2 3 8 2" xfId="15950" xr:uid="{6D5E27D5-9AE2-4281-9BFD-82D138D51C19}"/>
    <cellStyle name="Normal 2 5 2 3 9" xfId="8669" xr:uid="{910CB296-9BC6-459E-A728-7E1EB8B7FAB7}"/>
    <cellStyle name="Normal 2 5 2 3 9 2" xfId="18709" xr:uid="{F0F96F55-A703-44D3-B934-DEDD8618EA52}"/>
    <cellStyle name="Normal 2 5 2 4" xfId="2476" xr:uid="{00000000-0005-0000-0000-0000D4090000}"/>
    <cellStyle name="Normal 2 5 2 4 2" xfId="2477" xr:uid="{00000000-0005-0000-0000-0000D5090000}"/>
    <cellStyle name="Normal 2 5 2 4 2 2" xfId="7847" xr:uid="{ABFBF02E-A557-4698-9CA2-17A48A2DD28C}"/>
    <cellStyle name="Normal 2 5 2 4 2 2 2" xfId="28075" xr:uid="{792FA15F-2B12-4064-906D-B5A5664F03E2}"/>
    <cellStyle name="Normal 2 5 2 4 2 2 3" xfId="17296" xr:uid="{713E13DC-FB7F-4D31-8978-B38D4C005E0A}"/>
    <cellStyle name="Normal 2 5 2 4 2 3" xfId="10449" xr:uid="{BCE0ADF5-08B4-4A2D-84FD-D7BAF5D483F1}"/>
    <cellStyle name="Normal 2 5 2 4 2 3 2" xfId="20082" xr:uid="{1703CCD9-CD13-4F22-98B7-4E4D6584B87A}"/>
    <cellStyle name="Normal 2 5 2 4 2 4" xfId="13089" xr:uid="{970272F8-E219-40FD-8FBF-F1F4B25BB8A3}"/>
    <cellStyle name="Normal 2 5 2 4 2 4 2" xfId="22911" xr:uid="{9A3DBF2E-7B65-4A72-9AD9-4040CE2FBD7C}"/>
    <cellStyle name="Normal 2 5 2 4 2 5" xfId="24694" xr:uid="{70FAD2B7-A585-4A0E-BBA9-444CFDFDC302}"/>
    <cellStyle name="Normal 2 5 2 4 2 6" xfId="15301" xr:uid="{EAF8665C-BCBF-4756-97D5-4624D9FF345E}"/>
    <cellStyle name="Normal 2 5 2 4 3" xfId="2478" xr:uid="{00000000-0005-0000-0000-0000D6090000}"/>
    <cellStyle name="Normal 2 5 2 4 3 2" xfId="10450" xr:uid="{B5B35A8A-CF4F-456E-B2A8-8E3C6C3ED4CA}"/>
    <cellStyle name="Normal 2 5 2 4 3 2 2" xfId="27793" xr:uid="{E61FC152-ADF4-45DB-917C-406249773310}"/>
    <cellStyle name="Normal 2 5 2 4 3 2 3" xfId="16901" xr:uid="{47C91E5C-703F-43A1-816B-F782DABA5DC6}"/>
    <cellStyle name="Normal 2 5 2 4 3 3" xfId="11579" xr:uid="{D57A3321-6A41-4167-88DE-EC885986443B}"/>
    <cellStyle name="Normal 2 5 2 4 3 3 2" xfId="19645" xr:uid="{7CEC0455-B39D-477F-875B-A46471F5D359}"/>
    <cellStyle name="Normal 2 5 2 4 3 4" xfId="12750" xr:uid="{2778D4F9-B8EF-44D4-9582-1763BDE30E55}"/>
    <cellStyle name="Normal 2 5 2 4 3 4 2" xfId="22474" xr:uid="{ACCC50E7-4E95-4C5C-93C6-B58223F7E179}"/>
    <cellStyle name="Normal 2 5 2 4 3 5" xfId="24929" xr:uid="{65B4237F-25F6-4D00-BAE0-84CFEE2EDF0C}"/>
    <cellStyle name="Normal 2 5 2 4 3 6" xfId="14741" xr:uid="{1EF9932D-F6FF-48B8-B03B-A35F42EA3CFE}"/>
    <cellStyle name="Normal 2 5 2 4 4" xfId="4754" xr:uid="{BC55870B-FCDC-46E1-9298-FC9CD1D6BA0B}"/>
    <cellStyle name="Normal 2 5 2 4 4 2" xfId="10448" xr:uid="{617AAC12-CEA4-4315-977B-813412A6AC92}"/>
    <cellStyle name="Normal 2 5 2 4 4 2 2" xfId="20721" xr:uid="{D8640A07-ECDD-4AC2-9104-7104C3A97819}"/>
    <cellStyle name="Normal 2 5 2 4 4 3" xfId="13639" xr:uid="{82D8C173-A0DD-419D-8CD1-0C67F24FEDF5}"/>
    <cellStyle name="Normal 2 5 2 4 4 3 2" xfId="23550" xr:uid="{3435F4F4-21D0-4CAF-B00A-FAF81D83F2C2}"/>
    <cellStyle name="Normal 2 5 2 4 4 4" xfId="26090" xr:uid="{A5971DD3-0F49-45A5-8A97-79B0C2B1805E}"/>
    <cellStyle name="Normal 2 5 2 4 4 5" xfId="17928" xr:uid="{E5FA587F-25AD-4999-9E39-153511E8A89E}"/>
    <cellStyle name="Normal 2 5 2 4 5" xfId="6180" xr:uid="{7A140489-C9F5-4D22-BA54-558AE6EB2DF7}"/>
    <cellStyle name="Normal 2 5 2 4 5 2" xfId="15951" xr:uid="{C10521F0-C42A-434D-A542-726493803478}"/>
    <cellStyle name="Normal 2 5 2 4 6" xfId="8957" xr:uid="{CA785E87-AFA4-4183-B806-C5C7E78CCA81}"/>
    <cellStyle name="Normal 2 5 2 4 6 2" xfId="18710" xr:uid="{EA1B7A91-8B39-40E6-900E-4182E21E74A9}"/>
    <cellStyle name="Normal 2 5 2 4 7" xfId="12048" xr:uid="{447668F0-7B69-4F55-AD71-88E4B9ABB595}"/>
    <cellStyle name="Normal 2 5 2 4 7 2" xfId="21506" xr:uid="{EFC8D3F9-F996-4F84-B6E3-744D182FA2A4}"/>
    <cellStyle name="Normal 2 5 2 4 8" xfId="25592" xr:uid="{061829EA-907C-4C8B-8909-882253A278E7}"/>
    <cellStyle name="Normal 2 5 2 4 9" xfId="14295" xr:uid="{C5AEB646-0C30-47F1-9001-9BF1854C1ACE}"/>
    <cellStyle name="Normal 2 5 2 5" xfId="2479" xr:uid="{00000000-0005-0000-0000-0000D7090000}"/>
    <cellStyle name="Normal 2 5 2 5 2" xfId="5068" xr:uid="{D562B9EC-AF95-449F-96C5-F93AF76C356A}"/>
    <cellStyle name="Normal 2 5 2 5 2 2" xfId="7848" xr:uid="{F24E1561-6DC0-4440-ABD7-B48BE4B737A4}"/>
    <cellStyle name="Normal 2 5 2 5 2 2 2" xfId="29845" xr:uid="{4837ACA5-D410-4E05-A3BE-4142621D125C}"/>
    <cellStyle name="Normal 2 5 2 5 2 2 3" xfId="21035" xr:uid="{50261C7B-FDD8-48B1-9E56-7C2861943CA5}"/>
    <cellStyle name="Normal 2 5 2 5 2 3" xfId="10451" xr:uid="{99999043-8B1B-4178-99E8-36B9398344DF}"/>
    <cellStyle name="Normal 2 5 2 5 2 3 2" xfId="23864" xr:uid="{78AA3FF0-AE93-4CEE-88AF-61EC0C7CEA25}"/>
    <cellStyle name="Normal 2 5 2 5 2 4" xfId="26490" xr:uid="{93887605-BB39-4BD7-9905-44750D425653}"/>
    <cellStyle name="Normal 2 5 2 5 2 5" xfId="18242" xr:uid="{8B077A7D-0CD4-4181-A23D-0AA2E1AAE53A}"/>
    <cellStyle name="Normal 2 5 2 5 3" xfId="6600" xr:uid="{549CD4BE-76AC-4A14-A7EE-9B20E4EFC6DA}"/>
    <cellStyle name="Normal 2 5 2 5 3 2" xfId="27023" xr:uid="{61439722-7C00-442E-8BAB-4B0E2FACBD6D}"/>
    <cellStyle name="Normal 2 5 2 5 3 3" xfId="17297" xr:uid="{5AD88D18-9F7E-4266-8A65-FCF781E9222A}"/>
    <cellStyle name="Normal 2 5 2 5 4" xfId="9396" xr:uid="{EB7EDB36-9540-4B3C-9C88-2C7B552EC781}"/>
    <cellStyle name="Normal 2 5 2 5 4 2" xfId="20083" xr:uid="{D30CB8BC-16CC-40CB-8376-05D4AD9CB69A}"/>
    <cellStyle name="Normal 2 5 2 5 5" xfId="13090" xr:uid="{C98C85F4-49F9-4CC7-8820-2382A4E5D7E5}"/>
    <cellStyle name="Normal 2 5 2 5 5 2" xfId="22912" xr:uid="{EF846691-134F-448E-9835-41F8194983E2}"/>
    <cellStyle name="Normal 2 5 2 5 6" xfId="25884" xr:uid="{8862DDC9-FA88-4D24-A424-71F249D99FEB}"/>
    <cellStyle name="Normal 2 5 2 5 7" xfId="15302" xr:uid="{BAB40F04-F742-4216-96A1-946773DAFB69}"/>
    <cellStyle name="Normal 2 5 2 6" xfId="2480" xr:uid="{00000000-0005-0000-0000-0000D8090000}"/>
    <cellStyle name="Normal 2 5 2 6 2" xfId="5856" xr:uid="{5058CA30-1C4E-41E6-95E2-C9FB0877FD60}"/>
    <cellStyle name="Normal 2 5 2 6 2 2" xfId="7849" xr:uid="{E7288FF8-2F4A-4FD4-B953-6E762F839449}"/>
    <cellStyle name="Normal 2 5 2 6 2 3" xfId="10452" xr:uid="{DD0F4E4A-1A1F-45A4-A46B-777A79704E9B}"/>
    <cellStyle name="Normal 2 5 2 6 3" xfId="6954" xr:uid="{42C3F438-02E8-4ECF-8CF4-C5081A9DFDD7}"/>
    <cellStyle name="Normal 2 5 2 6 3 2" xfId="19807" xr:uid="{FE56C18F-11B4-4A05-83D2-E2014F6D64FE}"/>
    <cellStyle name="Normal 2 5 2 6 4" xfId="9750" xr:uid="{9B8036ED-3A67-46DF-99B2-8F5DABF04FC8}"/>
    <cellStyle name="Normal 2 5 2 6 4 2" xfId="22636" xr:uid="{B9663366-C13B-4A27-B28F-5868A057744E}"/>
    <cellStyle name="Normal 2 5 2 6 5" xfId="24090" xr:uid="{609D6A65-34C2-4064-915C-5D51418D48C0}"/>
    <cellStyle name="Normal 2 5 2 6 6" xfId="14963" xr:uid="{52E8ECCA-1254-43C0-AF6B-AE210FF76EDA}"/>
    <cellStyle name="Normal 2 5 2 7" xfId="2481" xr:uid="{00000000-0005-0000-0000-0000D9090000}"/>
    <cellStyle name="Normal 2 5 2 7 2" xfId="7850" xr:uid="{D3A5E968-8E22-4DB7-8B03-B1E48AB633DA}"/>
    <cellStyle name="Normal 2 5 2 7 2 2" xfId="27059" xr:uid="{50FB0E97-5127-4B3B-8527-E4F1BCBF1924}"/>
    <cellStyle name="Normal 2 5 2 7 2 3" xfId="16664" xr:uid="{59442073-ABA1-4CF0-AC80-56C80C471211}"/>
    <cellStyle name="Normal 2 5 2 7 3" xfId="10453" xr:uid="{4FA7D232-5FFD-4C69-857A-5560DA3F8940}"/>
    <cellStyle name="Normal 2 5 2 7 3 2" xfId="19401" xr:uid="{69C4DE06-E2FC-4DCE-B743-8F0D7B58EB21}"/>
    <cellStyle name="Normal 2 5 2 7 4" xfId="12513" xr:uid="{144DF5B4-7B0D-4624-B3DA-A6BAEAC9599E}"/>
    <cellStyle name="Normal 2 5 2 7 4 2" xfId="22230" xr:uid="{00C3C2FA-F2B4-4026-AD80-B141ADE68A8D}"/>
    <cellStyle name="Normal 2 5 2 7 5" xfId="26167" xr:uid="{1F7CBA60-B9A7-4691-8F3F-1C7C915F802C}"/>
    <cellStyle name="Normal 2 5 2 7 6" xfId="14448" xr:uid="{D0B442D5-30A0-4119-8FF5-907D167B67DB}"/>
    <cellStyle name="Normal 2 5 2 8" xfId="2482" xr:uid="{00000000-0005-0000-0000-0000DA090000}"/>
    <cellStyle name="Normal 2 5 2 8 2" xfId="7851" xr:uid="{7B929B16-940D-481D-975A-04AE50281A10}"/>
    <cellStyle name="Normal 2 5 2 8 2 2" xfId="19121" xr:uid="{E900A6CA-3ECB-425D-A5C6-5DCA37744C62}"/>
    <cellStyle name="Normal 2 5 2 8 3" xfId="10454" xr:uid="{8BF7CAEF-6178-4E0C-8993-39A34C9EC2DE}"/>
    <cellStyle name="Normal 2 5 2 8 3 2" xfId="21926" xr:uid="{7511AB99-2552-4C8B-A569-E825B6A05A84}"/>
    <cellStyle name="Normal 2 5 2 8 4" xfId="24035" xr:uid="{DC27E9C9-5E19-422E-A876-4072FDF97261}"/>
    <cellStyle name="Normal 2 5 2 8 5" xfId="16370" xr:uid="{1CD27FC2-7CA6-4622-8C4A-E943BE0BD1C3}"/>
    <cellStyle name="Normal 2 5 2 9" xfId="4534" xr:uid="{03F33842-2DBC-4B7E-B500-87128C322157}"/>
    <cellStyle name="Normal 2 5 2 9 2" xfId="9907" xr:uid="{D1709F45-C757-4A52-8C5C-124BEE935D90}"/>
    <cellStyle name="Normal 2 5 2 9 2 2" xfId="20557" xr:uid="{73B8C432-DC0A-4F01-85F8-D6942C90C88A}"/>
    <cellStyle name="Normal 2 5 2 9 3" xfId="13516" xr:uid="{392D2D7C-2915-44ED-A5FF-1E1D85B8EF21}"/>
    <cellStyle name="Normal 2 5 2 9 3 2" xfId="23386" xr:uid="{0C68E6F3-EB0E-44EA-9672-26A104BD237D}"/>
    <cellStyle name="Normal 2 5 2 9 4" xfId="17764" xr:uid="{6EF785B6-7552-4639-9127-14DA1E12CE90}"/>
    <cellStyle name="Normal 2 5 3" xfId="514" xr:uid="{00000000-0005-0000-0000-000002020000}"/>
    <cellStyle name="Normal 2 5 3 10" xfId="6159" xr:uid="{624CE723-8C2B-4343-B5E8-9BB1AAFCD2DC}"/>
    <cellStyle name="Normal 2 5 3 10 2" xfId="15952" xr:uid="{2A86CB29-B347-4F7D-80EA-3414FDA1E62C}"/>
    <cellStyle name="Normal 2 5 3 11" xfId="8936" xr:uid="{4D97ACF2-6DA4-41EC-83A7-8D3E7DFE431E}"/>
    <cellStyle name="Normal 2 5 3 11 2" xfId="18711" xr:uid="{6B216682-0C33-455F-8FA3-FCF9E08162CF}"/>
    <cellStyle name="Normal 2 5 3 12" xfId="12049" xr:uid="{01042ECB-111E-468F-9860-7D6C3AA7549B}"/>
    <cellStyle name="Normal 2 5 3 12 2" xfId="21507" xr:uid="{7AD5AE11-6432-4DCD-8CCA-1995D807F9D5}"/>
    <cellStyle name="Normal 2 5 3 13" xfId="24463" xr:uid="{521F5F89-4EA5-4CDD-9A83-A16AE46C3502}"/>
    <cellStyle name="Normal 2 5 3 14" xfId="14024" xr:uid="{93ACFBD0-C516-4B6E-AC24-541D5662D2D2}"/>
    <cellStyle name="Normal 2 5 3 2" xfId="515" xr:uid="{00000000-0005-0000-0000-000003020000}"/>
    <cellStyle name="Normal 2 5 3 2 10" xfId="12050" xr:uid="{B0DA5DC2-7A7D-4521-B0AC-5BEE45B20C4D}"/>
    <cellStyle name="Normal 2 5 3 2 10 2" xfId="21508" xr:uid="{D02DCD39-0F0B-4F1D-82E4-FE2B23FBD020}"/>
    <cellStyle name="Normal 2 5 3 2 11" xfId="24675" xr:uid="{68142D7C-F261-49AC-B583-4F6F07B3DC33}"/>
    <cellStyle name="Normal 2 5 3 2 12" xfId="14138" xr:uid="{2E307AC0-5DBD-4F40-93BD-C8F731455395}"/>
    <cellStyle name="Normal 2 5 3 2 2" xfId="2483" xr:uid="{00000000-0005-0000-0000-0000DB090000}"/>
    <cellStyle name="Normal 2 5 3 2 2 2" xfId="2484" xr:uid="{00000000-0005-0000-0000-0000DC090000}"/>
    <cellStyle name="Normal 2 5 3 2 2 2 2" xfId="7852" xr:uid="{C7F7692C-CA33-4FFE-A1AF-4B5EF09D6F29}"/>
    <cellStyle name="Normal 2 5 3 2 2 2 2 2" xfId="27662" xr:uid="{1E140BD3-F0C1-44CE-B1FD-52345FF85987}"/>
    <cellStyle name="Normal 2 5 3 2 2 2 2 3" xfId="27108" xr:uid="{0531E6A9-022C-43D8-8EB7-AA5D5DAB7681}"/>
    <cellStyle name="Normal 2 5 3 2 2 2 2 4" xfId="17299" xr:uid="{8BC6E93E-1105-4576-825A-1D2C9D70AD51}"/>
    <cellStyle name="Normal 2 5 3 2 2 2 3" xfId="10456" xr:uid="{67B69A94-9350-4B96-8E09-F5A2B3E93352}"/>
    <cellStyle name="Normal 2 5 3 2 2 2 3 2" xfId="29491" xr:uid="{D961C336-21C4-496E-A450-59A28B5606E7}"/>
    <cellStyle name="Normal 2 5 3 2 2 2 3 3" xfId="20085" xr:uid="{C6D9562F-CE7F-4090-AFDD-D10316B4BE9A}"/>
    <cellStyle name="Normal 2 5 3 2 2 2 4" xfId="13092" xr:uid="{AFBF44CE-0184-42B8-897B-A0366F14A647}"/>
    <cellStyle name="Normal 2 5 3 2 2 2 4 2" xfId="22914" xr:uid="{496B441E-E0DE-4844-859A-DFF3B076D829}"/>
    <cellStyle name="Normal 2 5 3 2 2 2 5" xfId="26202" xr:uid="{BB4AFB63-6DCC-4028-8ADF-D44CAD5B5A52}"/>
    <cellStyle name="Normal 2 5 3 2 2 2 6" xfId="15304" xr:uid="{87F15FA0-4A36-4D1B-8464-54D6F849F43C}"/>
    <cellStyle name="Normal 2 5 3 2 2 3" xfId="4895" xr:uid="{BBC61570-C5B9-4440-A428-E5BB318E1E56}"/>
    <cellStyle name="Normal 2 5 3 2 2 3 2" xfId="10455" xr:uid="{F7BC3100-44C8-4144-991E-7E0C5669BDB2}"/>
    <cellStyle name="Normal 2 5 3 2 2 3 2 2" xfId="29728" xr:uid="{44B26552-B90F-49FB-8F3F-C6804408FCDC}"/>
    <cellStyle name="Normal 2 5 3 2 2 3 2 3" xfId="20862" xr:uid="{5B3A4656-0B39-4E2C-8F63-6A4652FFC67E}"/>
    <cellStyle name="Normal 2 5 3 2 2 3 3" xfId="13754" xr:uid="{A0DE7A44-3CDD-4487-958C-CD390E241B2E}"/>
    <cellStyle name="Normal 2 5 3 2 2 3 3 2" xfId="23691" xr:uid="{524ADD0F-C10E-4A89-9252-90D839315371}"/>
    <cellStyle name="Normal 2 5 3 2 2 3 4" xfId="26111" xr:uid="{5721117C-308A-4990-A54D-014000EA0569}"/>
    <cellStyle name="Normal 2 5 3 2 2 3 5" xfId="18069" xr:uid="{158C7542-A734-4920-A9F0-84ED5D4597DD}"/>
    <cellStyle name="Normal 2 5 3 2 2 4" xfId="6185" xr:uid="{30CBE7AD-EA18-4E71-AFF5-A8F3E5794A33}"/>
    <cellStyle name="Normal 2 5 3 2 2 4 2" xfId="27822" xr:uid="{2ACA83FD-814B-4242-808B-1CBEE0504B99}"/>
    <cellStyle name="Normal 2 5 3 2 2 4 3" xfId="15954" xr:uid="{65C2298C-BA82-48FD-8ADF-928423AB84A1}"/>
    <cellStyle name="Normal 2 5 3 2 2 5" xfId="8962" xr:uid="{6E6B8557-C05A-4825-A88F-8FC82D765F3C}"/>
    <cellStyle name="Normal 2 5 3 2 2 5 2" xfId="18713" xr:uid="{A0BF09DF-2A1F-404A-8EA6-F19B1EA0598A}"/>
    <cellStyle name="Normal 2 5 3 2 2 6" xfId="12051" xr:uid="{27407603-8082-4BFB-A9F6-4D2B1DBEF948}"/>
    <cellStyle name="Normal 2 5 3 2 2 6 2" xfId="21509" xr:uid="{6E0B7F0F-51D4-4E41-9F7B-80D65445EC45}"/>
    <cellStyle name="Normal 2 5 3 2 2 7" xfId="25090" xr:uid="{EE79D3BD-5C40-40F8-AF80-450DE079A922}"/>
    <cellStyle name="Normal 2 5 3 2 2 8" xfId="14746" xr:uid="{9A584070-EBE5-455C-BADE-4DB7FE2D0DB8}"/>
    <cellStyle name="Normal 2 5 3 2 3" xfId="2485" xr:uid="{00000000-0005-0000-0000-0000DD090000}"/>
    <cellStyle name="Normal 2 5 3 2 3 2" xfId="5069" xr:uid="{84429268-EAEF-484E-A42D-C611A858B923}"/>
    <cellStyle name="Normal 2 5 3 2 3 2 2" xfId="7853" xr:uid="{ED2E1ED1-DF58-4A39-9AB3-699F825B5CF4}"/>
    <cellStyle name="Normal 2 5 3 2 3 2 2 2" xfId="29846" xr:uid="{FC69EF58-5DCA-406F-8B8B-724F68C6F8A8}"/>
    <cellStyle name="Normal 2 5 3 2 3 2 2 3" xfId="21036" xr:uid="{08C6D3F5-BA91-443C-AF39-B2CB4264EEFF}"/>
    <cellStyle name="Normal 2 5 3 2 3 2 3" xfId="10457" xr:uid="{1EF454BA-29C1-4099-96F5-6B30680EE1CB}"/>
    <cellStyle name="Normal 2 5 3 2 3 2 3 2" xfId="23865" xr:uid="{BE04B498-9E14-488E-9465-2ACDCA021386}"/>
    <cellStyle name="Normal 2 5 3 2 3 2 4" xfId="24198" xr:uid="{F21E065B-70B0-4B50-AD95-1B99DD35392B}"/>
    <cellStyle name="Normal 2 5 3 2 3 2 5" xfId="18243" xr:uid="{9A823864-BD4E-4B8D-A11F-8792B7282639}"/>
    <cellStyle name="Normal 2 5 3 2 3 3" xfId="6603" xr:uid="{E01BCF4F-05EB-4F37-ADAA-2B8762235691}"/>
    <cellStyle name="Normal 2 5 3 2 3 3 2" xfId="29268" xr:uid="{2B9DA213-5A4A-4EE9-B42C-D3816ECD0ACA}"/>
    <cellStyle name="Normal 2 5 3 2 3 3 3" xfId="17300" xr:uid="{F09BF6C9-85E1-4FB2-9434-7F2EFB2EB5F7}"/>
    <cellStyle name="Normal 2 5 3 2 3 4" xfId="9399" xr:uid="{1E0A4FFF-D470-41E1-8819-E26BED95C907}"/>
    <cellStyle name="Normal 2 5 3 2 3 4 2" xfId="20086" xr:uid="{B34053BB-5C24-4C59-85DB-FEC147DA7A99}"/>
    <cellStyle name="Normal 2 5 3 2 3 5" xfId="13093" xr:uid="{C2A32B4A-8AB8-484B-B1FB-38F95D471D6A}"/>
    <cellStyle name="Normal 2 5 3 2 3 5 2" xfId="22915" xr:uid="{5C7AFA5F-AB4D-4F27-BE04-B3A41A2DED3D}"/>
    <cellStyle name="Normal 2 5 3 2 3 6" xfId="25508" xr:uid="{829D6032-9F3A-4A43-A1FC-C6F989CEB78C}"/>
    <cellStyle name="Normal 2 5 3 2 3 7" xfId="15305" xr:uid="{70809CAB-4DE3-472F-9579-5F8197333811}"/>
    <cellStyle name="Normal 2 5 3 2 4" xfId="2486" xr:uid="{00000000-0005-0000-0000-0000DE090000}"/>
    <cellStyle name="Normal 2 5 3 2 4 2" xfId="7854" xr:uid="{A518BC3D-9F23-4AE2-A6C9-B15F8A26BF0F}"/>
    <cellStyle name="Normal 2 5 3 2 4 2 2" xfId="29320" xr:uid="{D65E9BD6-8C65-4C1D-B0F5-A3B9EBB546B5}"/>
    <cellStyle name="Normal 2 5 3 2 4 2 3" xfId="17298" xr:uid="{E5737E6F-53F9-4C71-A8BB-A53A95DF98FE}"/>
    <cellStyle name="Normal 2 5 3 2 4 3" xfId="10458" xr:uid="{B96E7AF5-63F1-42B3-A079-E1F413DBEB65}"/>
    <cellStyle name="Normal 2 5 3 2 4 3 2" xfId="20084" xr:uid="{5B98DE60-4933-43A1-AF67-400AF7AED5AD}"/>
    <cellStyle name="Normal 2 5 3 2 4 4" xfId="13091" xr:uid="{8B0977C3-0ED5-4975-B934-CA37EF999F1E}"/>
    <cellStyle name="Normal 2 5 3 2 4 4 2" xfId="22913" xr:uid="{3CA6AF47-A784-45A6-A928-321F5770CA3F}"/>
    <cellStyle name="Normal 2 5 3 2 4 5" xfId="25727" xr:uid="{10C8BCCC-7CA0-4611-BD61-35636BCD947E}"/>
    <cellStyle name="Normal 2 5 3 2 4 6" xfId="15303" xr:uid="{419D9528-D7AE-426B-89F4-302C9412151B}"/>
    <cellStyle name="Normal 2 5 3 2 5" xfId="2487" xr:uid="{00000000-0005-0000-0000-0000DF090000}"/>
    <cellStyle name="Normal 2 5 3 2 5 2" xfId="7855" xr:uid="{682FB299-38AB-4B6A-9366-F61E10FF48E3}"/>
    <cellStyle name="Normal 2 5 3 2 5 2 2" xfId="27161" xr:uid="{8268C2EA-EE83-446E-A33B-1FDCC58FBFAD}"/>
    <cellStyle name="Normal 2 5 3 2 5 2 3" xfId="16698" xr:uid="{9974A57A-F7A9-4E1E-A550-99D3304BC09C}"/>
    <cellStyle name="Normal 2 5 3 2 5 3" xfId="10459" xr:uid="{9EA18B76-DF34-46B7-9BCF-1DD156003FA7}"/>
    <cellStyle name="Normal 2 5 3 2 5 3 2" xfId="19435" xr:uid="{616A5CE6-37F5-49B7-B4FF-1131DB8FAF08}"/>
    <cellStyle name="Normal 2 5 3 2 5 4" xfId="12547" xr:uid="{48647638-AA77-4DB5-B113-DCFFCAD3A84B}"/>
    <cellStyle name="Normal 2 5 3 2 5 4 2" xfId="22264" xr:uid="{4036F88B-BBA7-4C1A-9305-B52A82874E75}"/>
    <cellStyle name="Normal 2 5 3 2 5 5" xfId="24504" xr:uid="{8B076E62-D5B1-464C-ABBC-AB575AB88420}"/>
    <cellStyle name="Normal 2 5 3 2 5 6" xfId="14482" xr:uid="{A4E68BE5-2F95-4F4A-B7DE-22077AAC4F08}"/>
    <cellStyle name="Normal 2 5 3 2 6" xfId="2488" xr:uid="{00000000-0005-0000-0000-0000E0090000}"/>
    <cellStyle name="Normal 2 5 3 2 6 2" xfId="10460" xr:uid="{090483DC-70E6-4D16-A826-CD73553647C3}"/>
    <cellStyle name="Normal 2 5 3 2 6 2 2" xfId="19260" xr:uid="{22790792-E7E1-461D-8A9E-CECB7F1F9600}"/>
    <cellStyle name="Normal 2 5 3 2 6 3" xfId="12412" xr:uid="{A43C92B0-EDA9-4B7C-9159-CBC9A4403B3F}"/>
    <cellStyle name="Normal 2 5 3 2 6 3 2" xfId="22072" xr:uid="{3E3A3042-DEA5-4E8B-8E48-87CFD2C4E09B}"/>
    <cellStyle name="Normal 2 5 3 2 6 4" xfId="26663" xr:uid="{9A6A5640-2886-4501-9DAB-020D5F940305}"/>
    <cellStyle name="Normal 2 5 3 2 6 5" xfId="16516" xr:uid="{99818FC5-F8E6-462E-AFEC-EB03D1AB1523}"/>
    <cellStyle name="Normal 2 5 3 2 7" xfId="4441" xr:uid="{0621438A-2AE4-4B4C-B7E1-AFD5F3B294C8}"/>
    <cellStyle name="Normal 2 5 3 2 7 2" xfId="9910" xr:uid="{086ACA16-EDC3-4A19-8D40-74DB347C1407}"/>
    <cellStyle name="Normal 2 5 3 2 7 2 2" xfId="20464" xr:uid="{0A7C98A4-90F4-4E67-91ED-3E0A0C4FFACE}"/>
    <cellStyle name="Normal 2 5 3 2 7 3" xfId="13441" xr:uid="{0ED7A06C-113A-4DD0-8BF9-E604F2584506}"/>
    <cellStyle name="Normal 2 5 3 2 7 3 2" xfId="23293" xr:uid="{3D89E073-D721-4E10-9190-16BF071DC935}"/>
    <cellStyle name="Normal 2 5 3 2 7 4" xfId="17671" xr:uid="{0C0D1D8A-9B16-49D3-BFF9-3BE254E93966}"/>
    <cellStyle name="Normal 2 5 3 2 8" xfId="6160" xr:uid="{87F86D75-F331-4E12-93FF-B54AB86E4CB7}"/>
    <cellStyle name="Normal 2 5 3 2 8 2" xfId="15953" xr:uid="{477DAAE4-917C-40C2-96DC-5C83626E2EC8}"/>
    <cellStyle name="Normal 2 5 3 2 9" xfId="8937" xr:uid="{86CB33BF-863A-469B-9BF9-BE44C0460EF0}"/>
    <cellStyle name="Normal 2 5 3 2 9 2" xfId="18712" xr:uid="{0E4517E3-F7A1-405C-A41E-C7378B2B5B97}"/>
    <cellStyle name="Normal 2 5 3 3" xfId="2489" xr:uid="{00000000-0005-0000-0000-0000E1090000}"/>
    <cellStyle name="Normal 2 5 3 3 10" xfId="24396" xr:uid="{77749927-B74D-42BE-B102-445048813318}"/>
    <cellStyle name="Normal 2 5 3 3 11" xfId="14296" xr:uid="{C5AA0987-23E9-4A26-9A08-4EC1FABB3DC2}"/>
    <cellStyle name="Normal 2 5 3 3 2" xfId="2490" xr:uid="{00000000-0005-0000-0000-0000E2090000}"/>
    <cellStyle name="Normal 2 5 3 3 2 2" xfId="2491" xr:uid="{00000000-0005-0000-0000-0000E3090000}"/>
    <cellStyle name="Normal 2 5 3 3 2 2 2" xfId="7856" xr:uid="{5A359F62-67B3-49AF-9013-72B3DD447671}"/>
    <cellStyle name="Normal 2 5 3 3 2 2 2 2" xfId="28990" xr:uid="{6882A8C6-E80D-4FF8-83FD-8AB22A658E5F}"/>
    <cellStyle name="Normal 2 5 3 3 2 2 2 3" xfId="17302" xr:uid="{0AC34E34-2574-4877-B092-0AA59902EF88}"/>
    <cellStyle name="Normal 2 5 3 3 2 2 3" xfId="10463" xr:uid="{1EE24E16-27A4-40BC-981F-CE780A029E92}"/>
    <cellStyle name="Normal 2 5 3 3 2 2 3 2" xfId="20088" xr:uid="{C8B38F0E-3890-4704-ACC1-E72A2E065154}"/>
    <cellStyle name="Normal 2 5 3 3 2 2 4" xfId="13095" xr:uid="{508FB33F-B544-43D7-A2E7-0B5D49B8F8B1}"/>
    <cellStyle name="Normal 2 5 3 3 2 2 4 2" xfId="22917" xr:uid="{503D6DFC-E91B-465D-BCD7-1A6302171EAF}"/>
    <cellStyle name="Normal 2 5 3 3 2 2 5" xfId="24292" xr:uid="{7AA97FE0-08CB-4459-9019-FD4EAB5670A9}"/>
    <cellStyle name="Normal 2 5 3 3 2 2 6" xfId="15307" xr:uid="{893C04CA-C4C3-4B88-AEFA-CBFD8A2543BA}"/>
    <cellStyle name="Normal 2 5 3 3 2 3" xfId="4896" xr:uid="{4347206F-A50D-4A15-82BB-D0179952F7DE}"/>
    <cellStyle name="Normal 2 5 3 3 2 3 2" xfId="10462" xr:uid="{031A2464-2CED-49A7-AC4C-5143D3082BC0}"/>
    <cellStyle name="Normal 2 5 3 3 2 3 2 2" xfId="29729" xr:uid="{88256824-5E60-42EF-B9C6-1696B0ABF522}"/>
    <cellStyle name="Normal 2 5 3 3 2 3 2 3" xfId="20863" xr:uid="{C0E7491F-25CD-44A5-8F49-9B17B9C4E591}"/>
    <cellStyle name="Normal 2 5 3 3 2 3 3" xfId="13755" xr:uid="{B1F3B986-1C5E-4E3D-A113-B95FF24BB156}"/>
    <cellStyle name="Normal 2 5 3 3 2 3 3 2" xfId="23692" xr:uid="{77368BDC-422F-4932-B106-83F9C3D782D1}"/>
    <cellStyle name="Normal 2 5 3 3 2 3 4" xfId="24880" xr:uid="{A8E61816-68BF-4D87-AF0D-202EE022CC72}"/>
    <cellStyle name="Normal 2 5 3 3 2 3 5" xfId="18070" xr:uid="{AA9AC22D-48A4-4D7F-9433-E81CC832009F}"/>
    <cellStyle name="Normal 2 5 3 3 2 4" xfId="6186" xr:uid="{1C818980-F785-41E1-814B-31B365D9E6C3}"/>
    <cellStyle name="Normal 2 5 3 3 2 4 2" xfId="28829" xr:uid="{CB6D6C43-B8C0-417C-A7A8-2BDBA8498A04}"/>
    <cellStyle name="Normal 2 5 3 3 2 4 3" xfId="16905" xr:uid="{2EAFD3A1-809D-4171-913D-FDACA26AF9A2}"/>
    <cellStyle name="Normal 2 5 3 3 2 5" xfId="8963" xr:uid="{876E1D56-B46D-4622-BB3A-2D3312F0999D}"/>
    <cellStyle name="Normal 2 5 3 3 2 5 2" xfId="19649" xr:uid="{46B02373-5226-4F3B-A772-226D25DDB67B}"/>
    <cellStyle name="Normal 2 5 3 3 2 6" xfId="12754" xr:uid="{58E65088-0E26-4CA3-89F0-6976EC58DD73}"/>
    <cellStyle name="Normal 2 5 3 3 2 6 2" xfId="22478" xr:uid="{01B681F6-007F-410C-99F0-A1B1B4485BF6}"/>
    <cellStyle name="Normal 2 5 3 3 2 7" xfId="26333" xr:uid="{896D4B05-1E7C-488E-BC92-D43DFB5B28D2}"/>
    <cellStyle name="Normal 2 5 3 3 2 8" xfId="14747" xr:uid="{E16748BA-0202-4E9B-8379-4F88E61CE0A4}"/>
    <cellStyle name="Normal 2 5 3 3 3" xfId="2492" xr:uid="{00000000-0005-0000-0000-0000E4090000}"/>
    <cellStyle name="Normal 2 5 3 3 3 2" xfId="5070" xr:uid="{5BCB8F01-A603-459F-B195-39E497EAAC4E}"/>
    <cellStyle name="Normal 2 5 3 3 3 2 2" xfId="11839" xr:uid="{51DC1801-85C0-45A5-99F6-0F81E56F0B14}"/>
    <cellStyle name="Normal 2 5 3 3 3 2 2 2" xfId="29847" xr:uid="{B8D7A439-F72C-4498-B0B0-ECF75BE2148A}"/>
    <cellStyle name="Normal 2 5 3 3 3 2 2 3" xfId="21037" xr:uid="{6FE083C8-3C10-4DBF-BD48-0C661228E68E}"/>
    <cellStyle name="Normal 2 5 3 3 3 2 3" xfId="13895" xr:uid="{8022E7ED-BA94-4155-A452-6B373F7F6C63}"/>
    <cellStyle name="Normal 2 5 3 3 3 2 3 2" xfId="23866" xr:uid="{6BFDB388-851E-4C32-B4DD-2743B90B0E99}"/>
    <cellStyle name="Normal 2 5 3 3 3 2 4" xfId="26664" xr:uid="{6AF228E4-54AA-44A1-A5C2-E446D1119797}"/>
    <cellStyle name="Normal 2 5 3 3 3 2 5" xfId="18244" xr:uid="{3363CA7A-07FD-4A80-BDB7-D43061486839}"/>
    <cellStyle name="Normal 2 5 3 3 3 3" xfId="10464" xr:uid="{9FF024F1-B371-4FF9-AC63-85C88693F549}"/>
    <cellStyle name="Normal 2 5 3 3 3 3 2" xfId="26906" xr:uid="{95326427-01C5-4CE3-8265-A78BB6BA2B3E}"/>
    <cellStyle name="Normal 2 5 3 3 3 3 3" xfId="17303" xr:uid="{17A7BB3B-5133-4D3F-926E-4F0635B357F7}"/>
    <cellStyle name="Normal 2 5 3 3 3 4" xfId="11655" xr:uid="{A2A4E241-E924-4F54-9742-A675CF8D6E10}"/>
    <cellStyle name="Normal 2 5 3 3 3 4 2" xfId="20089" xr:uid="{D7CA2FF6-1297-4C7A-81E5-310CD6549A1E}"/>
    <cellStyle name="Normal 2 5 3 3 3 5" xfId="13096" xr:uid="{0B93FF98-261A-4F63-98EF-A050E4044062}"/>
    <cellStyle name="Normal 2 5 3 3 3 5 2" xfId="22918" xr:uid="{856D8C71-773E-4542-86D0-330238EB96CD}"/>
    <cellStyle name="Normal 2 5 3 3 3 6" xfId="24472" xr:uid="{C0035662-B945-4B94-818C-D5A095FF9286}"/>
    <cellStyle name="Normal 2 5 3 3 3 7" xfId="15308" xr:uid="{6D6642B2-B18F-4B74-B898-B449FA749100}"/>
    <cellStyle name="Normal 2 5 3 3 4" xfId="2493" xr:uid="{00000000-0005-0000-0000-0000E5090000}"/>
    <cellStyle name="Normal 2 5 3 3 4 2" xfId="10465" xr:uid="{C0694EBB-876E-49F4-9DBA-75FB460287B8}"/>
    <cellStyle name="Normal 2 5 3 3 4 2 2" xfId="27416" xr:uid="{D6BDFD82-593A-4808-879E-63D465A08926}"/>
    <cellStyle name="Normal 2 5 3 3 4 2 3" xfId="17301" xr:uid="{80A74C0A-6638-4F67-ACBE-3A898EEF0586}"/>
    <cellStyle name="Normal 2 5 3 3 4 3" xfId="11654" xr:uid="{E52073BF-64A1-4D03-8F71-65B4737B6DF2}"/>
    <cellStyle name="Normal 2 5 3 3 4 3 2" xfId="20087" xr:uid="{B4FFE3E5-2088-4DDF-8325-2B2A4248C2EC}"/>
    <cellStyle name="Normal 2 5 3 3 4 4" xfId="13094" xr:uid="{41BCC374-7C3B-4567-B63D-7704F48EA9BD}"/>
    <cellStyle name="Normal 2 5 3 3 4 4 2" xfId="22916" xr:uid="{3C265E47-F1A3-4ABD-B895-5F881EF8E961}"/>
    <cellStyle name="Normal 2 5 3 3 4 5" xfId="26463" xr:uid="{AD489C22-8CB2-45EE-A4A9-8A658943C29F}"/>
    <cellStyle name="Normal 2 5 3 3 4 6" xfId="15306" xr:uid="{392361AA-3192-424B-9924-8BE1EB65F8F3}"/>
    <cellStyle name="Normal 2 5 3 3 5" xfId="2494" xr:uid="{00000000-0005-0000-0000-0000E6090000}"/>
    <cellStyle name="Normal 2 5 3 3 5 2" xfId="10466" xr:uid="{C1ED101B-A955-4981-B23C-1D63A190A510}"/>
    <cellStyle name="Normal 2 5 3 3 5 2 2" xfId="27959" xr:uid="{513EB22A-C1CE-4CA0-AADA-90B49B2B7349}"/>
    <cellStyle name="Normal 2 5 3 3 5 2 3" xfId="16801" xr:uid="{6FC74CD6-F5B8-4455-8BA4-0116AA014ADD}"/>
    <cellStyle name="Normal 2 5 3 3 5 3" xfId="11554" xr:uid="{112DD1E6-C157-4229-8F47-7E150F11A6C2}"/>
    <cellStyle name="Normal 2 5 3 3 5 3 2" xfId="19538" xr:uid="{EC49A569-677B-4A99-95C6-DB6F2E6C776F}"/>
    <cellStyle name="Normal 2 5 3 3 5 4" xfId="12650" xr:uid="{FB8CD6D3-7552-4396-BAAE-D4413A27DDC2}"/>
    <cellStyle name="Normal 2 5 3 3 5 4 2" xfId="22367" xr:uid="{743C02A8-D2C6-424C-951B-6317E88BA6E6}"/>
    <cellStyle name="Normal 2 5 3 3 5 5" xfId="25244" xr:uid="{B2B7DB02-FC9F-47A9-84B5-14F0DC3E282B}"/>
    <cellStyle name="Normal 2 5 3 3 5 6" xfId="14585" xr:uid="{F2553474-7FBD-4B74-949D-F6BDF154E7B3}"/>
    <cellStyle name="Normal 2 5 3 3 6" xfId="4755" xr:uid="{93A54FA5-C8F5-472F-BB12-F4B10243EF5A}"/>
    <cellStyle name="Normal 2 5 3 3 6 2" xfId="10461" xr:uid="{7D400134-8690-4246-940B-5136A71237EB}"/>
    <cellStyle name="Normal 2 5 3 3 6 2 2" xfId="20722" xr:uid="{0A770C19-A49B-4DC2-8A23-0C051100BB22}"/>
    <cellStyle name="Normal 2 5 3 3 6 3" xfId="13640" xr:uid="{7A8312DB-8C28-46B5-8E07-6E65D50C80CF}"/>
    <cellStyle name="Normal 2 5 3 3 6 3 2" xfId="23551" xr:uid="{C93B3046-9EB7-4AC5-B41C-72321BF1C766}"/>
    <cellStyle name="Normal 2 5 3 3 6 4" xfId="24588" xr:uid="{96FBF756-AF15-4776-847A-C0AF53CC9905}"/>
    <cellStyle name="Normal 2 5 3 3 6 5" xfId="17929" xr:uid="{739A1D14-BFB9-4B3A-9554-AB00BEB456AB}"/>
    <cellStyle name="Normal 2 5 3 3 7" xfId="5942" xr:uid="{95A71685-9C41-4DFB-A331-02A9AF85EE08}"/>
    <cellStyle name="Normal 2 5 3 3 7 2" xfId="15955" xr:uid="{BFADF88A-A262-40E2-9247-B0756FB9FF28}"/>
    <cellStyle name="Normal 2 5 3 3 8" xfId="8685" xr:uid="{0008DA8D-EAFE-4932-9ABA-558848CA99A2}"/>
    <cellStyle name="Normal 2 5 3 3 8 2" xfId="18714" xr:uid="{67F36D81-572C-4214-BF3B-82057688DC9A}"/>
    <cellStyle name="Normal 2 5 3 3 9" xfId="12052" xr:uid="{43D79557-FD90-4142-A576-93F189EE9427}"/>
    <cellStyle name="Normal 2 5 3 3 9 2" xfId="21510" xr:uid="{28F58102-E42E-40D6-9965-D6EF35985835}"/>
    <cellStyle name="Normal 2 5 3 4" xfId="2495" xr:uid="{00000000-0005-0000-0000-0000E7090000}"/>
    <cellStyle name="Normal 2 5 3 4 2" xfId="2496" xr:uid="{00000000-0005-0000-0000-0000E8090000}"/>
    <cellStyle name="Normal 2 5 3 4 2 2" xfId="7857" xr:uid="{8D2E1050-16ED-4D46-BBF2-0439559DC5D9}"/>
    <cellStyle name="Normal 2 5 3 4 2 2 2" xfId="29014" xr:uid="{F1817CAE-1DFA-43CB-AFC8-19D8A9D88A3A}"/>
    <cellStyle name="Normal 2 5 3 4 2 2 3" xfId="17304" xr:uid="{C66D1A9A-984B-4580-8829-E9DA2BAF6CB5}"/>
    <cellStyle name="Normal 2 5 3 4 2 3" xfId="10468" xr:uid="{E6F80A98-FA4D-4160-9376-9693190498AC}"/>
    <cellStyle name="Normal 2 5 3 4 2 3 2" xfId="20090" xr:uid="{5BD09C88-9732-405E-A31A-C0D5E5B56A08}"/>
    <cellStyle name="Normal 2 5 3 4 2 4" xfId="13097" xr:uid="{9C75F050-AA13-4F37-9725-B0A555819FC5}"/>
    <cellStyle name="Normal 2 5 3 4 2 4 2" xfId="22919" xr:uid="{BC4C95CC-778F-4089-A18D-102F21538A7F}"/>
    <cellStyle name="Normal 2 5 3 4 2 5" xfId="24134" xr:uid="{1D20B461-76B1-4355-9A63-742ED2394198}"/>
    <cellStyle name="Normal 2 5 3 4 2 6" xfId="15309" xr:uid="{B77904A7-8BEE-47F4-AA90-46CC5A7342A3}"/>
    <cellStyle name="Normal 2 5 3 4 3" xfId="4894" xr:uid="{54E34AFA-307E-465D-B9DE-76CD212A8A4E}"/>
    <cellStyle name="Normal 2 5 3 4 3 2" xfId="10467" xr:uid="{18354A35-6FA0-4A15-8AEF-EDE7743CDAF5}"/>
    <cellStyle name="Normal 2 5 3 4 3 2 2" xfId="29727" xr:uid="{211EAACA-FAC9-4C5E-8CF5-8D44DAA50AEF}"/>
    <cellStyle name="Normal 2 5 3 4 3 2 3" xfId="20861" xr:uid="{C1AB9344-C8BD-4247-9367-7A6A1CBB011E}"/>
    <cellStyle name="Normal 2 5 3 4 3 3" xfId="13753" xr:uid="{B3D18CF1-00DA-454F-B657-7ECDB13F1A2D}"/>
    <cellStyle name="Normal 2 5 3 4 3 3 2" xfId="23690" xr:uid="{C873E736-5B76-49ED-AE0F-A630DD5DFE61}"/>
    <cellStyle name="Normal 2 5 3 4 3 4" xfId="24629" xr:uid="{54BD6E9A-3EC5-4EB8-9794-304F7F7489C1}"/>
    <cellStyle name="Normal 2 5 3 4 3 5" xfId="18068" xr:uid="{1AAEE1C9-4284-4377-9F5F-EE818E38AB83}"/>
    <cellStyle name="Normal 2 5 3 4 4" xfId="6184" xr:uid="{5E7179D7-2231-4873-A0E5-BEA8E18E0B50}"/>
    <cellStyle name="Normal 2 5 3 4 4 2" xfId="28315" xr:uid="{B5C003D2-1BBD-4F7C-A1AC-32CE13A4BEE6}"/>
    <cellStyle name="Normal 2 5 3 4 4 3" xfId="15956" xr:uid="{E003ABCF-CD4D-435E-9009-F6A5E45C49FC}"/>
    <cellStyle name="Normal 2 5 3 4 5" xfId="8961" xr:uid="{7359DEB3-4A60-4BC1-A091-C27EA17C1FBF}"/>
    <cellStyle name="Normal 2 5 3 4 5 2" xfId="18715" xr:uid="{B0044FFC-CA2E-4E57-8A49-EC7848C157C5}"/>
    <cellStyle name="Normal 2 5 3 4 6" xfId="12053" xr:uid="{A9FD7C97-6BCC-49C8-B579-32C7DB20249D}"/>
    <cellStyle name="Normal 2 5 3 4 6 2" xfId="21511" xr:uid="{EF8AB195-CD3A-4294-A2D7-71A6B753C787}"/>
    <cellStyle name="Normal 2 5 3 4 7" xfId="24252" xr:uid="{9192F830-E92E-4C83-8285-16CA95ED4264}"/>
    <cellStyle name="Normal 2 5 3 4 8" xfId="14745" xr:uid="{73542BF9-1828-4B4A-A687-8BE94D6FCB37}"/>
    <cellStyle name="Normal 2 5 3 5" xfId="2497" xr:uid="{00000000-0005-0000-0000-0000E9090000}"/>
    <cellStyle name="Normal 2 5 3 5 2" xfId="5071" xr:uid="{692A77A6-D3A2-4BF5-8848-DBFB1AA6BC33}"/>
    <cellStyle name="Normal 2 5 3 5 2 2" xfId="7858" xr:uid="{41E92498-6193-4331-8830-731645B1CFEB}"/>
    <cellStyle name="Normal 2 5 3 5 2 2 2" xfId="29848" xr:uid="{37607C16-5F2B-4D87-937A-AC0435BB283F}"/>
    <cellStyle name="Normal 2 5 3 5 2 2 3" xfId="21038" xr:uid="{17F8FC35-626E-4921-8F73-D2CF2664A177}"/>
    <cellStyle name="Normal 2 5 3 5 2 3" xfId="10469" xr:uid="{1B920D6A-7348-4362-86EC-6FA8BD4BAF6C}"/>
    <cellStyle name="Normal 2 5 3 5 2 3 2" xfId="23867" xr:uid="{CFBD3756-B4CA-47A3-879B-A4775813BF7A}"/>
    <cellStyle name="Normal 2 5 3 5 2 4" xfId="26203" xr:uid="{C4CA900C-B2A9-4679-96D2-F65968801983}"/>
    <cellStyle name="Normal 2 5 3 5 2 5" xfId="18245" xr:uid="{94D4F7A4-E0A2-4C47-9033-7AE9F46ABF54}"/>
    <cellStyle name="Normal 2 5 3 5 3" xfId="6602" xr:uid="{166BA109-A584-40A3-AA1B-70630738D0F7}"/>
    <cellStyle name="Normal 2 5 3 5 3 2" xfId="27711" xr:uid="{D5EA3C9E-B1E0-4A37-ACCB-C33408A74840}"/>
    <cellStyle name="Normal 2 5 3 5 3 3" xfId="17305" xr:uid="{BD3F6A1F-9983-4326-A10E-19A583EE4DE8}"/>
    <cellStyle name="Normal 2 5 3 5 4" xfId="9398" xr:uid="{AA2CE259-36D1-4BA7-9036-5F9903474846}"/>
    <cellStyle name="Normal 2 5 3 5 4 2" xfId="20091" xr:uid="{EDF0FBCE-CE04-458F-87D6-E1E763918357}"/>
    <cellStyle name="Normal 2 5 3 5 5" xfId="13098" xr:uid="{C63C67A9-D16D-42FF-8D78-8E6EE41ABA24}"/>
    <cellStyle name="Normal 2 5 3 5 5 2" xfId="22920" xr:uid="{0F5FDF2C-7087-41CC-8D83-1C205F3E23E4}"/>
    <cellStyle name="Normal 2 5 3 5 6" xfId="25103" xr:uid="{FB724810-F351-4C5C-BF80-4E6689CCD0C3}"/>
    <cellStyle name="Normal 2 5 3 5 7" xfId="15310" xr:uid="{D9699B86-CBB6-45AB-9269-1FDA6BF1343A}"/>
    <cellStyle name="Normal 2 5 3 6" xfId="2498" xr:uid="{00000000-0005-0000-0000-0000EA090000}"/>
    <cellStyle name="Normal 2 5 3 6 2" xfId="5837" xr:uid="{6412E253-96D5-4C66-94EA-B2807A833EAE}"/>
    <cellStyle name="Normal 2 5 3 6 2 2" xfId="7859" xr:uid="{1CE546C6-E287-4014-8FA4-E2F58B99E8D6}"/>
    <cellStyle name="Normal 2 5 3 6 2 3" xfId="10470" xr:uid="{07F9D95A-317B-4059-A4B2-8F6F3D2B97F9}"/>
    <cellStyle name="Normal 2 5 3 6 3" xfId="6928" xr:uid="{5B9CC457-129F-45E9-8C54-633F3576CE12}"/>
    <cellStyle name="Normal 2 5 3 6 3 2" xfId="19808" xr:uid="{E5F78B1F-14B7-40CF-863A-1BB993FFEE6F}"/>
    <cellStyle name="Normal 2 5 3 6 4" xfId="9724" xr:uid="{5B1893D3-DF24-4959-8FC6-4BF10118CC40}"/>
    <cellStyle name="Normal 2 5 3 6 4 2" xfId="22637" xr:uid="{2B1D9B37-EEC4-4A28-A9A9-5B724FD0F0A4}"/>
    <cellStyle name="Normal 2 5 3 6 5" xfId="26342" xr:uid="{1B609C85-C2AF-4519-994F-1058708CDDEF}"/>
    <cellStyle name="Normal 2 5 3 6 6" xfId="14964" xr:uid="{1A64309C-62EC-4556-9E73-7DE39752A743}"/>
    <cellStyle name="Normal 2 5 3 7" xfId="2499" xr:uid="{00000000-0005-0000-0000-0000EB090000}"/>
    <cellStyle name="Normal 2 5 3 7 2" xfId="7860" xr:uid="{5CE0DDBE-7DA0-46AE-9858-C27E2300B0B7}"/>
    <cellStyle name="Normal 2 5 3 7 2 2" xfId="29126" xr:uid="{48E5AD2C-39B1-49FA-8F0F-50CD2A040AF2}"/>
    <cellStyle name="Normal 2 5 3 7 2 3" xfId="16638" xr:uid="{3C2872F4-1D5B-4C3F-B877-0F1156F25097}"/>
    <cellStyle name="Normal 2 5 3 7 3" xfId="10471" xr:uid="{23FB684E-16C6-45D4-A93F-00E14B6FFFB4}"/>
    <cellStyle name="Normal 2 5 3 7 3 2" xfId="19375" xr:uid="{E39AEC74-BDED-4B5D-8466-93F1092161FE}"/>
    <cellStyle name="Normal 2 5 3 7 4" xfId="12487" xr:uid="{D595B11C-8D6A-4F75-AEA5-9031AACB08A1}"/>
    <cellStyle name="Normal 2 5 3 7 4 2" xfId="22204" xr:uid="{ECB8AAD1-5865-4614-91B1-571F305B3DB8}"/>
    <cellStyle name="Normal 2 5 3 7 5" xfId="25353" xr:uid="{BE793F8E-5AA0-49F5-A8AC-0447CB715ADD}"/>
    <cellStyle name="Normal 2 5 3 7 6" xfId="14422" xr:uid="{F0AE8A2A-6E14-4B68-80B6-454962E6232B}"/>
    <cellStyle name="Normal 2 5 3 8" xfId="2500" xr:uid="{00000000-0005-0000-0000-0000EC090000}"/>
    <cellStyle name="Normal 2 5 3 8 2" xfId="7861" xr:uid="{B33660DE-80C3-4E48-9D9B-ED1BE278E7ED}"/>
    <cellStyle name="Normal 2 5 3 8 2 2" xfId="19155" xr:uid="{6AA8E625-3844-44D2-A02D-7186E5130CD7}"/>
    <cellStyle name="Normal 2 5 3 8 3" xfId="10472" xr:uid="{C6F06435-987E-4AE8-A3EE-AC2C755DB7D5}"/>
    <cellStyle name="Normal 2 5 3 8 3 2" xfId="21960" xr:uid="{E5542527-08EE-4B7D-93B1-B6AE5F8F106A}"/>
    <cellStyle name="Normal 2 5 3 8 4" xfId="25416" xr:uid="{D2C3F0B0-0FB0-4BFD-96C1-82750E134EFC}"/>
    <cellStyle name="Normal 2 5 3 8 5" xfId="16404" xr:uid="{1FF504B6-3180-47DB-8202-C0E84B3662A5}"/>
    <cellStyle name="Normal 2 5 3 9" xfId="4535" xr:uid="{5AC7F328-057A-47BC-A51F-0CEB8BC19538}"/>
    <cellStyle name="Normal 2 5 3 9 2" xfId="9909" xr:uid="{3AD5BBAA-A384-42C8-87FF-9B37EF26AB49}"/>
    <cellStyle name="Normal 2 5 3 9 2 2" xfId="20558" xr:uid="{AE0E0F86-025C-4231-9303-FEF04465F515}"/>
    <cellStyle name="Normal 2 5 3 9 3" xfId="13517" xr:uid="{4722A92B-6ABD-4A4C-8F33-480C9916626C}"/>
    <cellStyle name="Normal 2 5 3 9 3 2" xfId="23387" xr:uid="{47E4BFF7-F9C7-4B1B-BDF5-82256339F58F}"/>
    <cellStyle name="Normal 2 5 3 9 4" xfId="17765" xr:uid="{050460FB-C684-4901-86CD-81978A27422F}"/>
    <cellStyle name="Normal 2 5 4" xfId="516" xr:uid="{00000000-0005-0000-0000-000004020000}"/>
    <cellStyle name="Normal 2 5 4 10" xfId="8938" xr:uid="{F4DBE862-A4D5-450C-B1C2-64B3D99F9927}"/>
    <cellStyle name="Normal 2 5 4 10 2" xfId="18716" xr:uid="{4844CD74-27BF-4E81-8675-589DCF3665F4}"/>
    <cellStyle name="Normal 2 5 4 11" xfId="12054" xr:uid="{3D0A032E-FF1E-47B9-BFC5-90D102556082}"/>
    <cellStyle name="Normal 2 5 4 11 2" xfId="21512" xr:uid="{B0C8B004-99D8-48A4-8F6B-4705CB596D69}"/>
    <cellStyle name="Normal 2 5 4 12" xfId="26059" xr:uid="{C61710FA-0A9E-40F3-8DF3-92D6002F8BDC}"/>
    <cellStyle name="Normal 2 5 4 13" xfId="14007" xr:uid="{C52E33FA-C6A0-4B07-87C7-25C7021CEAD1}"/>
    <cellStyle name="Normal 2 5 4 2" xfId="517" xr:uid="{00000000-0005-0000-0000-000005020000}"/>
    <cellStyle name="Normal 2 5 4 2 10" xfId="12055" xr:uid="{9993C83D-BDE0-418E-A3FF-3FA72167F55F}"/>
    <cellStyle name="Normal 2 5 4 2 10 2" xfId="21513" xr:uid="{44231F42-1734-490E-8F5B-BDD3D13A083B}"/>
    <cellStyle name="Normal 2 5 4 2 11" xfId="24778" xr:uid="{78A5D2A2-5FDD-4BE4-87ED-D7F8D94123C0}"/>
    <cellStyle name="Normal 2 5 4 2 12" xfId="14139" xr:uid="{8502EE5D-9563-43F0-B0A5-55482C55C340}"/>
    <cellStyle name="Normal 2 5 4 2 2" xfId="2501" xr:uid="{00000000-0005-0000-0000-0000ED090000}"/>
    <cellStyle name="Normal 2 5 4 2 2 2" xfId="2502" xr:uid="{00000000-0005-0000-0000-0000EE090000}"/>
    <cellStyle name="Normal 2 5 4 2 2 2 2" xfId="7862" xr:uid="{97184CDE-3B09-430C-A678-7D1977813798}"/>
    <cellStyle name="Normal 2 5 4 2 2 2 2 2" xfId="26973" xr:uid="{B2AACCA0-B132-4DC0-AE96-A0809B71302C}"/>
    <cellStyle name="Normal 2 5 4 2 2 2 2 3" xfId="27558" xr:uid="{D69A5D20-1E60-45DD-8A4F-1B80D52B65D4}"/>
    <cellStyle name="Normal 2 5 4 2 2 2 2 4" xfId="17307" xr:uid="{A008691C-D2C4-4DD9-99BA-C3D1115417BE}"/>
    <cellStyle name="Normal 2 5 4 2 2 2 3" xfId="10474" xr:uid="{0083A564-D95E-4785-9653-0DBE5278583E}"/>
    <cellStyle name="Normal 2 5 4 2 2 2 3 2" xfId="29492" xr:uid="{D909025B-848B-4042-84C9-43016991CEF9}"/>
    <cellStyle name="Normal 2 5 4 2 2 2 3 3" xfId="20093" xr:uid="{FB625B01-AF2C-4434-9431-A8AC26269E26}"/>
    <cellStyle name="Normal 2 5 4 2 2 2 4" xfId="13100" xr:uid="{16469213-F2EC-4FB5-8CE0-680449A9A631}"/>
    <cellStyle name="Normal 2 5 4 2 2 2 4 2" xfId="22922" xr:uid="{52CAB68D-647C-4543-A747-F167E588749F}"/>
    <cellStyle name="Normal 2 5 4 2 2 2 5" xfId="26088" xr:uid="{D633EC7B-07FA-4A6F-8ABA-082C72ABC8FE}"/>
    <cellStyle name="Normal 2 5 4 2 2 2 6" xfId="15312" xr:uid="{5E3D824E-01D4-48CA-A5B2-454DD5C7BB91}"/>
    <cellStyle name="Normal 2 5 4 2 2 3" xfId="4897" xr:uid="{67574046-19D1-4525-B025-1A7A7361EE3C}"/>
    <cellStyle name="Normal 2 5 4 2 2 3 2" xfId="10473" xr:uid="{4D82A046-FF39-4371-B52B-2E59E4E05C0F}"/>
    <cellStyle name="Normal 2 5 4 2 2 3 2 2" xfId="29730" xr:uid="{2AF04908-5C55-49CE-B914-B37860C41668}"/>
    <cellStyle name="Normal 2 5 4 2 2 3 2 3" xfId="20864" xr:uid="{74C1127B-23C3-49D4-9A50-078F6159DE51}"/>
    <cellStyle name="Normal 2 5 4 2 2 3 3" xfId="13756" xr:uid="{7FA76A2D-97C7-4DFA-A228-F94383C27189}"/>
    <cellStyle name="Normal 2 5 4 2 2 3 3 2" xfId="23693" xr:uid="{48EE2996-BFBA-42E4-801F-2934BC1BC887}"/>
    <cellStyle name="Normal 2 5 4 2 2 3 4" xfId="24708" xr:uid="{C64D07D8-FB99-48C7-93F6-CCE6F9D209A2}"/>
    <cellStyle name="Normal 2 5 4 2 2 3 5" xfId="18071" xr:uid="{EF146FC5-FD71-45AC-AE05-B69DD9BAA0B7}"/>
    <cellStyle name="Normal 2 5 4 2 2 4" xfId="6235" xr:uid="{B4F9A56E-4079-487A-8C66-120DD76C7858}"/>
    <cellStyle name="Normal 2 5 4 2 2 4 2" xfId="29214" xr:uid="{C12887C6-3C73-4A7B-93C1-2D2BFD3A2703}"/>
    <cellStyle name="Normal 2 5 4 2 2 4 3" xfId="15959" xr:uid="{E9435C24-193C-4D34-8834-51BE142AA785}"/>
    <cellStyle name="Normal 2 5 4 2 2 5" xfId="9012" xr:uid="{6CDC36AC-B63B-4232-AAD7-FAEF382A7049}"/>
    <cellStyle name="Normal 2 5 4 2 2 5 2" xfId="18718" xr:uid="{02ACD55E-7D61-4275-8D60-FFEED8347EEA}"/>
    <cellStyle name="Normal 2 5 4 2 2 6" xfId="12056" xr:uid="{F7F9FFCA-DA2A-4E1A-8803-92AE4FB2EED7}"/>
    <cellStyle name="Normal 2 5 4 2 2 6 2" xfId="21514" xr:uid="{AFA469E8-3666-441D-82CF-12182B3FAC30}"/>
    <cellStyle name="Normal 2 5 4 2 2 7" xfId="26631" xr:uid="{7D6ABC14-576A-4889-AD4E-788BA701C1CD}"/>
    <cellStyle name="Normal 2 5 4 2 2 8" xfId="14749" xr:uid="{55E2DC94-7DCC-4E22-947D-29BD21C99AFF}"/>
    <cellStyle name="Normal 2 5 4 2 3" xfId="2503" xr:uid="{00000000-0005-0000-0000-0000EF090000}"/>
    <cellStyle name="Normal 2 5 4 2 3 2" xfId="5072" xr:uid="{F3C8E8EA-AD82-4809-B175-23172F4EB1DA}"/>
    <cellStyle name="Normal 2 5 4 2 3 2 2" xfId="7863" xr:uid="{2787F8BA-0FDD-457F-A8D9-0F8AE0599B2F}"/>
    <cellStyle name="Normal 2 5 4 2 3 2 2 2" xfId="29849" xr:uid="{25A2BE98-4726-46E1-9A78-1B24206EA3BC}"/>
    <cellStyle name="Normal 2 5 4 2 3 2 2 3" xfId="21039" xr:uid="{123EFABB-2F1A-4F9B-9360-012E15379F6C}"/>
    <cellStyle name="Normal 2 5 4 2 3 2 3" xfId="10475" xr:uid="{2A3FEFAC-C53E-4F00-A273-580E2AB3E5A2}"/>
    <cellStyle name="Normal 2 5 4 2 3 2 3 2" xfId="23868" xr:uid="{77C90397-FC27-4682-96F3-AE17C61F83D7}"/>
    <cellStyle name="Normal 2 5 4 2 3 2 4" xfId="24559" xr:uid="{37B7C9A9-1F92-4CA6-8C4B-5277D5876869}"/>
    <cellStyle name="Normal 2 5 4 2 3 2 5" xfId="18246" xr:uid="{21C58974-2879-452D-B95E-B1CB1AA01405}"/>
    <cellStyle name="Normal 2 5 4 2 3 3" xfId="6605" xr:uid="{80EBC7C9-790B-4DFE-B8E8-97184F80661D}"/>
    <cellStyle name="Normal 2 5 4 2 3 3 2" xfId="28139" xr:uid="{94D0FE0B-2D34-4DB7-8112-FDE0BBA32142}"/>
    <cellStyle name="Normal 2 5 4 2 3 3 3" xfId="17308" xr:uid="{EAF932CB-6BB9-475E-A8A5-044D783EB2EE}"/>
    <cellStyle name="Normal 2 5 4 2 3 4" xfId="9401" xr:uid="{1D92BD0F-00B4-4514-8E88-F98936277050}"/>
    <cellStyle name="Normal 2 5 4 2 3 4 2" xfId="20094" xr:uid="{DFD25571-63F1-4BC9-AFB1-942128F6FF98}"/>
    <cellStyle name="Normal 2 5 4 2 3 5" xfId="13101" xr:uid="{3605B797-6CD9-4855-81ED-DD5958F1DB24}"/>
    <cellStyle name="Normal 2 5 4 2 3 5 2" xfId="22923" xr:uid="{A23FF3E2-551D-4833-BC8C-6F9081F168BF}"/>
    <cellStyle name="Normal 2 5 4 2 3 6" xfId="24366" xr:uid="{04FADBFA-5254-42D7-B7DF-BD2F033D59E7}"/>
    <cellStyle name="Normal 2 5 4 2 3 7" xfId="15313" xr:uid="{41E22558-CBA0-4EC1-97DA-237D2D857AA5}"/>
    <cellStyle name="Normal 2 5 4 2 4" xfId="2504" xr:uid="{00000000-0005-0000-0000-0000F0090000}"/>
    <cellStyle name="Normal 2 5 4 2 4 2" xfId="7864" xr:uid="{064E516A-5C3F-443F-B6F8-FB89F99C57A2}"/>
    <cellStyle name="Normal 2 5 4 2 4 2 2" xfId="27638" xr:uid="{E7FAE86E-12C5-4B33-8EA2-A28712EEB603}"/>
    <cellStyle name="Normal 2 5 4 2 4 2 3" xfId="17306" xr:uid="{CFAB4ED9-5829-473E-BEBA-3DA61D57D91E}"/>
    <cellStyle name="Normal 2 5 4 2 4 3" xfId="10476" xr:uid="{E24D7CA6-14DB-4B04-A3D0-D18BC8553B7A}"/>
    <cellStyle name="Normal 2 5 4 2 4 3 2" xfId="20092" xr:uid="{B810484D-F196-486B-B866-AE1897AC1520}"/>
    <cellStyle name="Normal 2 5 4 2 4 4" xfId="13099" xr:uid="{35BCA8EA-D1E6-44CC-A3C3-B3520965A4B8}"/>
    <cellStyle name="Normal 2 5 4 2 4 4 2" xfId="22921" xr:uid="{3BFD963C-BCAF-49AB-B3C5-4B75ED0A2F36}"/>
    <cellStyle name="Normal 2 5 4 2 4 5" xfId="24258" xr:uid="{ED9CCDEA-2611-40CE-A7F4-5142517616EA}"/>
    <cellStyle name="Normal 2 5 4 2 4 6" xfId="15311" xr:uid="{34494F27-CA56-4F77-BEE6-C8EC4790D44B}"/>
    <cellStyle name="Normal 2 5 4 2 5" xfId="2505" xr:uid="{00000000-0005-0000-0000-0000F1090000}"/>
    <cellStyle name="Normal 2 5 4 2 5 2" xfId="7865" xr:uid="{411DEDE1-4833-4690-9241-AB411A660551}"/>
    <cellStyle name="Normal 2 5 4 2 5 2 2" xfId="27928" xr:uid="{E4FD1A22-C8F4-45FD-AD88-E7FB01E0F2A5}"/>
    <cellStyle name="Normal 2 5 4 2 5 2 3" xfId="16784" xr:uid="{2581595F-3624-430E-848C-168D6533E54B}"/>
    <cellStyle name="Normal 2 5 4 2 5 3" xfId="10477" xr:uid="{4923179B-0EF0-4EBB-B625-3AE59F3A565F}"/>
    <cellStyle name="Normal 2 5 4 2 5 3 2" xfId="19521" xr:uid="{22A33D0F-8DC5-407E-8282-369437B9631F}"/>
    <cellStyle name="Normal 2 5 4 2 5 4" xfId="12633" xr:uid="{BEDCC163-63A8-46A0-B83C-1146DD1F19CB}"/>
    <cellStyle name="Normal 2 5 4 2 5 4 2" xfId="22350" xr:uid="{CA7D0B20-B51C-467B-9FA5-B8C97159788C}"/>
    <cellStyle name="Normal 2 5 4 2 5 5" xfId="26193" xr:uid="{3D38A437-3816-40D9-9B88-2C52134D3DFF}"/>
    <cellStyle name="Normal 2 5 4 2 5 6" xfId="14568" xr:uid="{891F6083-36D7-4EA1-A79F-B20DFFE36362}"/>
    <cellStyle name="Normal 2 5 4 2 6" xfId="2506" xr:uid="{00000000-0005-0000-0000-0000F2090000}"/>
    <cellStyle name="Normal 2 5 4 2 6 2" xfId="10478" xr:uid="{3EA4ED02-1452-46AB-BA3A-CEA79DA1BBBE}"/>
    <cellStyle name="Normal 2 5 4 2 6 2 2" xfId="19261" xr:uid="{49D493A1-6C93-4610-8902-16D05CC217BE}"/>
    <cellStyle name="Normal 2 5 4 2 6 3" xfId="12413" xr:uid="{B01948C2-D0AA-472B-A094-CAD43BDA0098}"/>
    <cellStyle name="Normal 2 5 4 2 6 3 2" xfId="22073" xr:uid="{989B2801-3AA9-4840-A249-98336016C101}"/>
    <cellStyle name="Normal 2 5 4 2 6 4" xfId="24836" xr:uid="{0F06D8F9-9C64-4714-82F4-125C9E6A982B}"/>
    <cellStyle name="Normal 2 5 4 2 6 5" xfId="16517" xr:uid="{85A79094-A7CB-4E78-8AC3-D9A6A741966D}"/>
    <cellStyle name="Normal 2 5 4 2 7" xfId="4442" xr:uid="{E33D086F-3221-4E6C-8273-D0DF449FF0AE}"/>
    <cellStyle name="Normal 2 5 4 2 7 2" xfId="9912" xr:uid="{4A4EB60E-1E76-4180-8D35-E74461465526}"/>
    <cellStyle name="Normal 2 5 4 2 7 2 2" xfId="20465" xr:uid="{C7153A5C-2B68-4C8F-9E9C-607C845EA142}"/>
    <cellStyle name="Normal 2 5 4 2 7 3" xfId="13442" xr:uid="{ED4172BE-9DD8-433B-8D67-F2CE7BC779AE}"/>
    <cellStyle name="Normal 2 5 4 2 7 3 2" xfId="23294" xr:uid="{435DED9F-A919-4B2F-A216-1BF39BB8DC00}"/>
    <cellStyle name="Normal 2 5 4 2 7 4" xfId="17672" xr:uid="{C17251D9-6444-42EC-B550-DC1F5B79EB66}"/>
    <cellStyle name="Normal 2 5 4 2 8" xfId="6162" xr:uid="{F86483A4-B61A-4A5D-B49D-96D3CF9B23B2}"/>
    <cellStyle name="Normal 2 5 4 2 8 2" xfId="15958" xr:uid="{EE444B61-839C-4252-B20C-9555845E7D1D}"/>
    <cellStyle name="Normal 2 5 4 2 9" xfId="8939" xr:uid="{AC74BE84-3106-47AC-96B3-7DC8D648E10E}"/>
    <cellStyle name="Normal 2 5 4 2 9 2" xfId="18717" xr:uid="{BF5CE337-4D00-44FB-8994-B16C43AD2F91}"/>
    <cellStyle name="Normal 2 5 4 3" xfId="2507" xr:uid="{00000000-0005-0000-0000-0000F3090000}"/>
    <cellStyle name="Normal 2 5 4 3 2" xfId="2508" xr:uid="{00000000-0005-0000-0000-0000F4090000}"/>
    <cellStyle name="Normal 2 5 4 3 2 2" xfId="7866" xr:uid="{4C2E02FE-C3F0-4295-B06F-2F464D44B9F9}"/>
    <cellStyle name="Normal 2 5 4 3 2 2 2" xfId="26790" xr:uid="{0257C15A-4075-47B7-8FBA-B2728F3659E1}"/>
    <cellStyle name="Normal 2 5 4 3 2 2 3" xfId="27298" xr:uid="{3913BAE4-8A09-4B6A-B583-74A501F1CFAD}"/>
    <cellStyle name="Normal 2 5 4 3 2 2 4" xfId="17309" xr:uid="{F2915EEB-FD42-43B4-A6C4-B419A877FAF9}"/>
    <cellStyle name="Normal 2 5 4 3 2 3" xfId="10480" xr:uid="{C71A3B8E-4952-4054-B1A5-006D4F217A75}"/>
    <cellStyle name="Normal 2 5 4 3 2 3 2" xfId="29493" xr:uid="{140B168C-55F9-4A90-BB91-63AE1BA021A0}"/>
    <cellStyle name="Normal 2 5 4 3 2 3 3" xfId="20095" xr:uid="{94E34099-1855-43BE-8E79-3FD2F3719D22}"/>
    <cellStyle name="Normal 2 5 4 3 2 4" xfId="13102" xr:uid="{70752922-A023-4700-B9ED-793169DEC41C}"/>
    <cellStyle name="Normal 2 5 4 3 2 4 2" xfId="22924" xr:uid="{994A0C6E-4399-47B8-96EB-A640A9FF42E7}"/>
    <cellStyle name="Normal 2 5 4 3 2 5" xfId="25690" xr:uid="{40621045-E780-4C58-876D-9C24269A308A}"/>
    <cellStyle name="Normal 2 5 4 3 2 6" xfId="15314" xr:uid="{9F6FDC36-69AE-4003-BB86-2272A198A8EF}"/>
    <cellStyle name="Normal 2 5 4 3 3" xfId="2509" xr:uid="{00000000-0005-0000-0000-0000F5090000}"/>
    <cellStyle name="Normal 2 5 4 3 3 2" xfId="10481" xr:uid="{0BAFAD69-46A4-4192-87BD-7A4E2D329DBB}"/>
    <cellStyle name="Normal 2 5 4 3 3 2 2" xfId="27881" xr:uid="{D3677FB4-8BC5-483C-960F-50988E5AFD12}"/>
    <cellStyle name="Normal 2 5 4 3 3 2 3" xfId="16906" xr:uid="{51DEF128-0EF6-4D72-A6A8-E99445E07D3E}"/>
    <cellStyle name="Normal 2 5 4 3 3 3" xfId="11580" xr:uid="{11ABE62F-9EE4-4F52-89E3-405B7F742911}"/>
    <cellStyle name="Normal 2 5 4 3 3 3 2" xfId="19650" xr:uid="{E7AC5433-1F2A-47A4-8474-F766FD1BB83D}"/>
    <cellStyle name="Normal 2 5 4 3 3 4" xfId="12755" xr:uid="{3486D3AE-1D26-40FD-A6F6-AEB2F5BA2582}"/>
    <cellStyle name="Normal 2 5 4 3 3 4 2" xfId="22479" xr:uid="{C2E872B2-8799-4F38-872E-9D063C2C034B}"/>
    <cellStyle name="Normal 2 5 4 3 3 5" xfId="26244" xr:uid="{BA1EF604-2FA6-4336-B286-EEB8EA82D33F}"/>
    <cellStyle name="Normal 2 5 4 3 3 6" xfId="14748" xr:uid="{97C537A0-97DD-49E8-A055-CE5170954619}"/>
    <cellStyle name="Normal 2 5 4 3 4" xfId="4756" xr:uid="{7DBCCAAA-D5B8-40AC-ABA5-71DA01D8E197}"/>
    <cellStyle name="Normal 2 5 4 3 4 2" xfId="10479" xr:uid="{5ED3FC57-CBD9-48D7-AA92-61F5EF2A68FC}"/>
    <cellStyle name="Normal 2 5 4 3 4 2 2" xfId="29639" xr:uid="{0DBAB903-9A64-4B11-9824-517C9A6BC10C}"/>
    <cellStyle name="Normal 2 5 4 3 4 2 3" xfId="20723" xr:uid="{92C03A3A-6755-4F04-AD7B-50F42D159A40}"/>
    <cellStyle name="Normal 2 5 4 3 4 3" xfId="13641" xr:uid="{19E04758-67C5-4252-83A5-AB12AB2ABABE}"/>
    <cellStyle name="Normal 2 5 4 3 4 3 2" xfId="23552" xr:uid="{E23376D2-4D3C-4959-A48A-F478257D240C}"/>
    <cellStyle name="Normal 2 5 4 3 4 4" xfId="24158" xr:uid="{37F2951A-F66B-4B66-8C43-63D809FAA79B}"/>
    <cellStyle name="Normal 2 5 4 3 4 5" xfId="17930" xr:uid="{4C797FE4-9095-450F-A829-9077E8E8AF83}"/>
    <cellStyle name="Normal 2 5 4 3 5" xfId="6234" xr:uid="{E81CFCDD-6A99-4867-92B3-9A54E2A0CF20}"/>
    <cellStyle name="Normal 2 5 4 3 5 2" xfId="27060" xr:uid="{47333D1A-1FFE-42E4-BD50-398FB26F93A1}"/>
    <cellStyle name="Normal 2 5 4 3 5 3" xfId="15960" xr:uid="{8D2B47F3-65C7-48CB-B8B9-04431C0A5AE5}"/>
    <cellStyle name="Normal 2 5 4 3 6" xfId="9011" xr:uid="{694D83B3-102B-4109-979D-5D706BF0BEAA}"/>
    <cellStyle name="Normal 2 5 4 3 6 2" xfId="18719" xr:uid="{728D89BF-0184-4E0E-ADDE-AE6DB4AC9489}"/>
    <cellStyle name="Normal 2 5 4 3 7" xfId="12057" xr:uid="{041F4E3C-0CFA-4C8E-835A-8CB3B2421E63}"/>
    <cellStyle name="Normal 2 5 4 3 7 2" xfId="21515" xr:uid="{709D1490-262E-401D-9F5D-B4A9BF9F279F}"/>
    <cellStyle name="Normal 2 5 4 3 8" xfId="24817" xr:uid="{C288EB4C-8AD5-4EC4-9588-5EE434251F9E}"/>
    <cellStyle name="Normal 2 5 4 3 9" xfId="14297" xr:uid="{AB66D809-06E1-46A6-ABF7-8762575FFB85}"/>
    <cellStyle name="Normal 2 5 4 4" xfId="2510" xr:uid="{00000000-0005-0000-0000-0000F6090000}"/>
    <cellStyle name="Normal 2 5 4 4 2" xfId="5073" xr:uid="{2013C01D-633C-4941-9A49-4612A3EBBD1E}"/>
    <cellStyle name="Normal 2 5 4 4 2 2" xfId="7867" xr:uid="{C8D113B7-5976-4079-9D35-4C4F28E4B354}"/>
    <cellStyle name="Normal 2 5 4 4 2 2 2" xfId="29850" xr:uid="{B62B25F6-F50B-4693-A467-597CA78347A9}"/>
    <cellStyle name="Normal 2 5 4 4 2 2 3" xfId="21040" xr:uid="{82D9C4D9-BEDE-4D40-9856-BE9488C5ECEF}"/>
    <cellStyle name="Normal 2 5 4 4 2 3" xfId="10482" xr:uid="{D0CC0342-7E03-4079-83BB-52CDE5F1C8B0}"/>
    <cellStyle name="Normal 2 5 4 4 2 3 2" xfId="23869" xr:uid="{A262DD8C-1C23-4821-B436-12DAC4D21A18}"/>
    <cellStyle name="Normal 2 5 4 4 2 4" xfId="26361" xr:uid="{EA663C75-FC56-4FC3-BAE9-C2BAD8BA1C4D}"/>
    <cellStyle name="Normal 2 5 4 4 2 5" xfId="18247" xr:uid="{4EF8ABF9-2DE7-4F3B-8D7B-3006C3900159}"/>
    <cellStyle name="Normal 2 5 4 4 3" xfId="6604" xr:uid="{42236E13-54FC-414E-8474-154819B6ED7E}"/>
    <cellStyle name="Normal 2 5 4 4 3 2" xfId="28195" xr:uid="{E7CFC187-EDA5-4648-B8C8-36A935834CA2}"/>
    <cellStyle name="Normal 2 5 4 4 3 3" xfId="15961" xr:uid="{5D6CE6E3-BEF2-4B44-95A2-02BA6306622C}"/>
    <cellStyle name="Normal 2 5 4 4 4" xfId="9400" xr:uid="{368E5CCC-4705-4527-95EB-4E76906C95C5}"/>
    <cellStyle name="Normal 2 5 4 4 4 2" xfId="18720" xr:uid="{33593931-143A-47A3-BBDC-CE051DE2BF5B}"/>
    <cellStyle name="Normal 2 5 4 4 5" xfId="12058" xr:uid="{A5C9F7EE-1DD9-4E51-B462-366AA2C0824C}"/>
    <cellStyle name="Normal 2 5 4 4 5 2" xfId="21516" xr:uid="{F62143D0-012F-4824-B804-F795297B5BE1}"/>
    <cellStyle name="Normal 2 5 4 4 6" xfId="26410" xr:uid="{34D00FAA-9255-444D-ABC7-AEB541887873}"/>
    <cellStyle name="Normal 2 5 4 4 7" xfId="15315" xr:uid="{A80F7316-41A4-4597-B582-383073F242C2}"/>
    <cellStyle name="Normal 2 5 4 5" xfId="2511" xr:uid="{00000000-0005-0000-0000-0000F7090000}"/>
    <cellStyle name="Normal 2 5 4 5 2" xfId="5822" xr:uid="{AD62F5EB-EC5F-4CE7-99A7-5B0CB2E10B15}"/>
    <cellStyle name="Normal 2 5 4 5 2 2" xfId="7868" xr:uid="{EABCB2B3-5CA3-44F0-9BD4-F104444EEF4A}"/>
    <cellStyle name="Normal 2 5 4 5 2 3" xfId="10483" xr:uid="{2AECB523-27B5-4BD8-8D14-D7C37F31FFBB}"/>
    <cellStyle name="Normal 2 5 4 5 2 4" xfId="17046" xr:uid="{0C149A79-5737-4A7A-821E-F75ECF6800A1}"/>
    <cellStyle name="Normal 2 5 4 5 3" xfId="6911" xr:uid="{C1EAFFA7-30FF-40B4-BC6D-D1BA5E76B01F}"/>
    <cellStyle name="Normal 2 5 4 5 3 2" xfId="28350" xr:uid="{D0448343-2472-4ACA-A849-3D0DDA981657}"/>
    <cellStyle name="Normal 2 5 4 5 3 3" xfId="19809" xr:uid="{54C19CFD-08E7-4765-9FB7-D5698DBE34FD}"/>
    <cellStyle name="Normal 2 5 4 5 4" xfId="9707" xr:uid="{10542B4F-BFFE-41EB-8B35-8D97610359C7}"/>
    <cellStyle name="Normal 2 5 4 5 4 2" xfId="22638" xr:uid="{1C867D88-B1D4-4D18-98CE-8B252E4088A5}"/>
    <cellStyle name="Normal 2 5 4 5 5" xfId="26143" xr:uid="{87DC09AF-2880-4090-ABA7-365A757A98C8}"/>
    <cellStyle name="Normal 2 5 4 5 6" xfId="14965" xr:uid="{D739003E-A2F6-4B9C-A08B-E4744684E846}"/>
    <cellStyle name="Normal 2 5 4 6" xfId="2512" xr:uid="{00000000-0005-0000-0000-0000F8090000}"/>
    <cellStyle name="Normal 2 5 4 6 2" xfId="7869" xr:uid="{DD35A9DB-06D7-4700-B14E-C136B13FF11B}"/>
    <cellStyle name="Normal 2 5 4 6 2 2" xfId="27622" xr:uid="{06CD1EB1-EE93-4560-8AB8-DBD97C384E8B}"/>
    <cellStyle name="Normal 2 5 4 6 2 3" xfId="16621" xr:uid="{E45D2BC2-33D8-4F96-AA64-A4D6B4027B7F}"/>
    <cellStyle name="Normal 2 5 4 6 3" xfId="10484" xr:uid="{40753A26-4D26-4A90-A722-8A9F72B0AA1B}"/>
    <cellStyle name="Normal 2 5 4 6 3 2" xfId="19358" xr:uid="{52224656-DF6E-419B-A8F0-1CD1EE18F446}"/>
    <cellStyle name="Normal 2 5 4 6 4" xfId="12470" xr:uid="{557AF9B9-B52F-49AD-B2CC-A8B3D9B36BBE}"/>
    <cellStyle name="Normal 2 5 4 6 4 2" xfId="22187" xr:uid="{FAC66C56-7195-44FF-A87C-D96048D8A57C}"/>
    <cellStyle name="Normal 2 5 4 6 5" xfId="24316" xr:uid="{DE42888F-1E9E-4584-8F18-70045F94D7A5}"/>
    <cellStyle name="Normal 2 5 4 6 6" xfId="14405" xr:uid="{11CB4547-1E25-4F87-8FCD-CFF858959DB2}"/>
    <cellStyle name="Normal 2 5 4 7" xfId="2513" xr:uid="{00000000-0005-0000-0000-0000F9090000}"/>
    <cellStyle name="Normal 2 5 4 7 2" xfId="7870" xr:uid="{0348214C-963E-4E2E-B932-10E139FC339C}"/>
    <cellStyle name="Normal 2 5 4 7 2 2" xfId="19138" xr:uid="{66EE0D60-DEA4-46E8-96FB-0B79A4FF1CFE}"/>
    <cellStyle name="Normal 2 5 4 7 3" xfId="10485" xr:uid="{8E741F01-ED82-450D-9FAA-482AC15C8E82}"/>
    <cellStyle name="Normal 2 5 4 7 3 2" xfId="21943" xr:uid="{E0951780-18F2-464F-B747-F40C4D74949B}"/>
    <cellStyle name="Normal 2 5 4 7 4" xfId="24871" xr:uid="{F87156B1-A439-4826-AD90-D760D4DBF1E3}"/>
    <cellStyle name="Normal 2 5 4 7 5" xfId="16387" xr:uid="{77CED730-9D4C-4BF1-B7E2-DA223E63AFE7}"/>
    <cellStyle name="Normal 2 5 4 8" xfId="4536" xr:uid="{74FE879E-49DF-497C-B84E-E77FD2D91665}"/>
    <cellStyle name="Normal 2 5 4 8 2" xfId="9911" xr:uid="{76401724-7E6B-4DFA-A90B-7120A73A38B4}"/>
    <cellStyle name="Normal 2 5 4 8 2 2" xfId="20559" xr:uid="{8ABB9E59-D7FD-4E9E-A784-553BC1DAE8F6}"/>
    <cellStyle name="Normal 2 5 4 8 3" xfId="13518" xr:uid="{2F23A1DC-FE2A-43FB-A643-F14432B94EED}"/>
    <cellStyle name="Normal 2 5 4 8 3 2" xfId="23388" xr:uid="{9077CCBC-0AAE-439A-9111-7B42C52836FE}"/>
    <cellStyle name="Normal 2 5 4 8 4" xfId="17766" xr:uid="{6B885356-AD63-498A-9656-906FC78F1728}"/>
    <cellStyle name="Normal 2 5 4 9" xfId="6161" xr:uid="{CBE8C7C2-17E6-4622-8389-AF60D63B9AB2}"/>
    <cellStyle name="Normal 2 5 4 9 2" xfId="15957" xr:uid="{3452675E-8C5B-4E0E-AC2C-72ED11C2A6BE}"/>
    <cellStyle name="Normal 2 5 5" xfId="518" xr:uid="{00000000-0005-0000-0000-000006020000}"/>
    <cellStyle name="Normal 2 5 5 10" xfId="12059" xr:uid="{C9132E72-B1C9-46DA-9ED5-0AC6DEF76919}"/>
    <cellStyle name="Normal 2 5 5 10 2" xfId="21517" xr:uid="{9E320622-2BC9-4A1B-9759-FA9F52D5F544}"/>
    <cellStyle name="Normal 2 5 5 11" xfId="24980" xr:uid="{9771E4C0-2F76-47A3-9661-D897A5A4356D}"/>
    <cellStyle name="Normal 2 5 5 12" xfId="14140" xr:uid="{0CD902A5-0CBC-43DC-823A-6830205BBA4F}"/>
    <cellStyle name="Normal 2 5 5 2" xfId="519" xr:uid="{00000000-0005-0000-0000-000007020000}"/>
    <cellStyle name="Normal 2 5 5 2 2" xfId="2514" xr:uid="{00000000-0005-0000-0000-0000FA090000}"/>
    <cellStyle name="Normal 2 5 5 2 2 2" xfId="5639" xr:uid="{017E5297-692F-4137-A2FB-AE758F0B717C}"/>
    <cellStyle name="Normal 2 5 5 2 2 2 2" xfId="7871" xr:uid="{3D40A371-26B1-47CD-BD51-CDA360C97E69}"/>
    <cellStyle name="Normal 2 5 5 2 2 2 3" xfId="10486" xr:uid="{FB4C8CCB-7E5D-480A-856A-DC1B58C3B5EC}"/>
    <cellStyle name="Normal 2 5 5 2 2 2 4" xfId="15964" xr:uid="{10192C2C-2304-4F21-BEFE-FA363442166C}"/>
    <cellStyle name="Normal 2 5 5 2 2 3" xfId="6607" xr:uid="{16D97304-AA8B-4EFF-881C-922F5DDA42FA}"/>
    <cellStyle name="Normal 2 5 5 2 2 3 2" xfId="28373" xr:uid="{38F29128-FBAF-4689-B231-83C30FD14373}"/>
    <cellStyle name="Normal 2 5 5 2 2 3 3" xfId="29261" xr:uid="{CF093BDE-AC98-4E27-A3FE-F92CB701A1D3}"/>
    <cellStyle name="Normal 2 5 5 2 2 3 4" xfId="18723" xr:uid="{475CF683-3D35-47B9-B650-462A1EC6427B}"/>
    <cellStyle name="Normal 2 5 5 2 2 4" xfId="9403" xr:uid="{4247940B-A904-48E9-A4B2-DDC3DB0848F7}"/>
    <cellStyle name="Normal 2 5 5 2 2 4 2" xfId="30003" xr:uid="{A76F2A42-CAB4-4A45-AE7C-C353D40E25FE}"/>
    <cellStyle name="Normal 2 5 5 2 2 4 3" xfId="21519" xr:uid="{A113FE3C-CEB9-4155-B2D2-BF9571F3B0F5}"/>
    <cellStyle name="Normal 2 5 5 2 2 5" xfId="25936" xr:uid="{BCFD8E09-728D-41B5-984D-21A54AE82438}"/>
    <cellStyle name="Normal 2 5 5 2 2 6" xfId="15316" xr:uid="{C67E5814-6E29-431B-9318-D7359983A046}"/>
    <cellStyle name="Normal 2 5 5 2 3" xfId="2515" xr:uid="{00000000-0005-0000-0000-0000FB090000}"/>
    <cellStyle name="Normal 2 5 5 2 3 2" xfId="7872" xr:uid="{822D7D44-FCC8-46EB-8E69-CA82C04A26A8}"/>
    <cellStyle name="Normal 2 5 5 2 3 2 2" xfId="28681" xr:uid="{E4A71480-CDF8-4F37-9B47-020BFA7C4512}"/>
    <cellStyle name="Normal 2 5 5 2 3 2 3" xfId="16907" xr:uid="{BC386B58-495A-4B6C-A5EB-3B27C9F05C6A}"/>
    <cellStyle name="Normal 2 5 5 2 3 3" xfId="10487" xr:uid="{0F13420D-B36F-4880-BDAF-885EE3200794}"/>
    <cellStyle name="Normal 2 5 5 2 3 3 2" xfId="19651" xr:uid="{93A57D57-A026-40A4-B0ED-85887103437E}"/>
    <cellStyle name="Normal 2 5 5 2 3 4" xfId="12756" xr:uid="{7588344C-89F9-4238-A096-61AEA14DCE49}"/>
    <cellStyle name="Normal 2 5 5 2 3 4 2" xfId="22480" xr:uid="{AE245BF6-911F-4B28-B15D-DB4D469CFCC2}"/>
    <cellStyle name="Normal 2 5 5 2 3 5" xfId="26062" xr:uid="{371D9DAE-F7DA-416E-9CC9-87538D1A8DC6}"/>
    <cellStyle name="Normal 2 5 5 2 3 6" xfId="14750" xr:uid="{0F21ED74-1E5D-41F6-AFE7-5020CA29D398}"/>
    <cellStyle name="Normal 2 5 5 2 4" xfId="4757" xr:uid="{D3FE42DE-64A4-4C5D-882B-D44EDE00121C}"/>
    <cellStyle name="Normal 2 5 5 2 4 2" xfId="7075" xr:uid="{0441B4B8-F38B-447F-BF1A-079E629F1A94}"/>
    <cellStyle name="Normal 2 5 5 2 4 2 2" xfId="29640" xr:uid="{658A80E7-2670-4AE2-B366-F7358CFEE049}"/>
    <cellStyle name="Normal 2 5 5 2 4 2 3" xfId="20724" xr:uid="{C9F1B548-2A43-4425-9E81-4D709657879A}"/>
    <cellStyle name="Normal 2 5 5 2 4 3" xfId="9914" xr:uid="{ECCADF16-8B7A-4737-A36D-AE0BE9147E5B}"/>
    <cellStyle name="Normal 2 5 5 2 4 3 2" xfId="23553" xr:uid="{63A2EBBB-7067-432F-B8CD-C322FE159106}"/>
    <cellStyle name="Normal 2 5 5 2 4 4" xfId="25544" xr:uid="{73F0658E-1653-4500-95A2-C25D779ACF3B}"/>
    <cellStyle name="Normal 2 5 5 2 4 5" xfId="17931" xr:uid="{2EB0AA27-58FD-4AAF-A850-1C59D4DA9095}"/>
    <cellStyle name="Normal 2 5 5 2 5" xfId="6164" xr:uid="{E9492F65-D10C-47F0-A35B-1E26BD302BC7}"/>
    <cellStyle name="Normal 2 5 5 2 5 2" xfId="27199" xr:uid="{23A8E9F5-ED01-4B9F-84D4-4F4B59426835}"/>
    <cellStyle name="Normal 2 5 5 2 5 3" xfId="15963" xr:uid="{33D2FEA3-88F6-47C0-8752-B2EDBFD18FAB}"/>
    <cellStyle name="Normal 2 5 5 2 6" xfId="8941" xr:uid="{6AF0F7DF-25C4-44E7-A10A-FB0AD4B7DEC2}"/>
    <cellStyle name="Normal 2 5 5 2 6 2" xfId="18722" xr:uid="{761E9A77-4467-4041-B675-BB2E5D56F83B}"/>
    <cellStyle name="Normal 2 5 5 2 7" xfId="12060" xr:uid="{212FA4F3-487B-4029-A48B-96BF13204337}"/>
    <cellStyle name="Normal 2 5 5 2 7 2" xfId="21518" xr:uid="{73619070-D107-4BF5-A195-57DDC052463D}"/>
    <cellStyle name="Normal 2 5 5 2 8" xfId="24591" xr:uid="{FDDB7E0A-F4D2-4196-996B-7FCE60182723}"/>
    <cellStyle name="Normal 2 5 5 2 9" xfId="14298" xr:uid="{22BB11B3-B04D-48CA-9CEF-906FBB123404}"/>
    <cellStyle name="Normal 2 5 5 3" xfId="2516" xr:uid="{00000000-0005-0000-0000-0000FC090000}"/>
    <cellStyle name="Normal 2 5 5 3 2" xfId="5074" xr:uid="{73F9D3B0-A64C-4303-9314-56DA6F9B3AE4}"/>
    <cellStyle name="Normal 2 5 5 3 2 2" xfId="7873" xr:uid="{61898C10-2495-485B-A168-A84EC36FE659}"/>
    <cellStyle name="Normal 2 5 5 3 2 2 2" xfId="29851" xr:uid="{A6378324-EBC1-4BAA-8899-3EBB83A96F9A}"/>
    <cellStyle name="Normal 2 5 5 3 2 2 3" xfId="21041" xr:uid="{7D718288-890C-48F9-85F6-0F7F1A3A20C2}"/>
    <cellStyle name="Normal 2 5 5 3 2 3" xfId="10488" xr:uid="{D158F953-CDDC-4570-BF9E-45464337DEC6}"/>
    <cellStyle name="Normal 2 5 5 3 2 3 2" xfId="23870" xr:uid="{4EE40A22-6D65-40AD-867F-BACCA544040A}"/>
    <cellStyle name="Normal 2 5 5 3 2 4" xfId="26717" xr:uid="{57A893CC-B05A-48B6-806C-978AB5B04666}"/>
    <cellStyle name="Normal 2 5 5 3 2 5" xfId="18248" xr:uid="{68147CA2-59D6-4EE0-BFB2-7005C48129B8}"/>
    <cellStyle name="Normal 2 5 5 3 3" xfId="6606" xr:uid="{844E619E-B16C-48BC-9820-EA742EA456F4}"/>
    <cellStyle name="Normal 2 5 5 3 3 2" xfId="25375" xr:uid="{EE585BA7-59D1-43B7-831B-4E2215BC81FB}"/>
    <cellStyle name="Normal 2 5 5 3 3 3" xfId="29316" xr:uid="{2877476D-42C8-4787-B998-B9DC729D0950}"/>
    <cellStyle name="Normal 2 5 5 3 3 4" xfId="15965" xr:uid="{C1420F4C-53E2-42F7-A51E-142A52E121D6}"/>
    <cellStyle name="Normal 2 5 5 3 4" xfId="9402" xr:uid="{BB49E454-7C20-46C5-B233-FFE3CBE87A5F}"/>
    <cellStyle name="Normal 2 5 5 3 4 2" xfId="25778" xr:uid="{FCEACF11-60A8-4FDC-B2A2-2A1BCBF499E1}"/>
    <cellStyle name="Normal 2 5 5 3 4 3" xfId="27082" xr:uid="{6FB0D1C7-99D4-4A9E-839F-480E64EB6D75}"/>
    <cellStyle name="Normal 2 5 5 3 4 4" xfId="18724" xr:uid="{2D343693-BC61-4C06-8CBE-0BE0ABB41B33}"/>
    <cellStyle name="Normal 2 5 5 3 5" xfId="12061" xr:uid="{411D2871-FCB0-4CEE-B9A8-2F75E83F27DB}"/>
    <cellStyle name="Normal 2 5 5 3 5 2" xfId="30004" xr:uid="{20A0D813-A58B-44BB-9FA8-05FE8585E0B0}"/>
    <cellStyle name="Normal 2 5 5 3 5 3" xfId="21520" xr:uid="{854CBC58-AC9D-4FBF-B3D5-20611B05FB3B}"/>
    <cellStyle name="Normal 2 5 5 3 6" xfId="25346" xr:uid="{4B782B1E-BD3E-4A1F-BB17-94FD266225C2}"/>
    <cellStyle name="Normal 2 5 5 3 7" xfId="15317" xr:uid="{1AAA7951-4BD6-4544-94EB-DCE996C5882F}"/>
    <cellStyle name="Normal 2 5 5 4" xfId="2517" xr:uid="{00000000-0005-0000-0000-0000FD090000}"/>
    <cellStyle name="Normal 2 5 5 4 2" xfId="5807" xr:uid="{95DFEB94-48A8-4722-B8DE-0F277B87DA21}"/>
    <cellStyle name="Normal 2 5 5 4 2 2" xfId="7874" xr:uid="{AAF5A583-2942-4177-8B62-A7619084CE1B}"/>
    <cellStyle name="Normal 2 5 5 4 2 3" xfId="10489" xr:uid="{FC0FA41E-97C0-4585-8255-7C3EDF098B21}"/>
    <cellStyle name="Normal 2 5 5 4 2 4" xfId="15966" xr:uid="{40FA9CC8-63B2-42E4-8B67-B51F57DDCDE9}"/>
    <cellStyle name="Normal 2 5 5 4 3" xfId="6893" xr:uid="{F6E86AAE-CE5C-4399-8D44-1F15941DD919}"/>
    <cellStyle name="Normal 2 5 5 4 3 2" xfId="28283" xr:uid="{9E533087-B001-4113-AC1E-2AE6ADC8A04E}"/>
    <cellStyle name="Normal 2 5 5 4 3 3" xfId="18725" xr:uid="{58703673-1E54-4BC1-8A0E-EB1D0D7AA501}"/>
    <cellStyle name="Normal 2 5 5 4 4" xfId="9689" xr:uid="{9E8FBCFD-1FAA-4C0D-BE3D-7CCA777A0629}"/>
    <cellStyle name="Normal 2 5 5 4 4 2" xfId="21521" xr:uid="{861CBD31-9A43-45B6-AE02-C30D5B26494F}"/>
    <cellStyle name="Normal 2 5 5 4 5" xfId="25849" xr:uid="{966E95CC-F264-4EC1-8EB9-AC116902F779}"/>
    <cellStyle name="Normal 2 5 5 4 6" xfId="14966" xr:uid="{EA6AEE63-3C91-4666-944D-F218F2482C9B}"/>
    <cellStyle name="Normal 2 5 5 5" xfId="2518" xr:uid="{00000000-0005-0000-0000-0000FE090000}"/>
    <cellStyle name="Normal 2 5 5 5 2" xfId="7875" xr:uid="{B2237907-2DDF-4D6B-B66A-AB8860D1E927}"/>
    <cellStyle name="Normal 2 5 5 5 2 2" xfId="27981" xr:uid="{443433A3-57F1-4700-9F8F-71124E54FDC7}"/>
    <cellStyle name="Normal 2 5 5 5 2 3" xfId="16681" xr:uid="{D484E8C3-779B-4C85-8612-D6C53194C0E3}"/>
    <cellStyle name="Normal 2 5 5 5 3" xfId="10490" xr:uid="{805BA0C6-2835-4776-A4E3-342BA88346AF}"/>
    <cellStyle name="Normal 2 5 5 5 3 2" xfId="19418" xr:uid="{F62FFDB6-C2B2-40B1-AA12-807622C834EA}"/>
    <cellStyle name="Normal 2 5 5 5 4" xfId="12530" xr:uid="{B413C45B-8D7E-42DD-BE98-DA4327122868}"/>
    <cellStyle name="Normal 2 5 5 5 4 2" xfId="22247" xr:uid="{B2910B77-513E-489F-BF2A-E264206E37EC}"/>
    <cellStyle name="Normal 2 5 5 5 5" xfId="26142" xr:uid="{D99AE8D7-AA07-4C42-8A76-9154E25312E7}"/>
    <cellStyle name="Normal 2 5 5 5 6" xfId="14465" xr:uid="{F11207AC-4445-498A-8ACF-D0E5E787FCE7}"/>
    <cellStyle name="Normal 2 5 5 6" xfId="2519" xr:uid="{00000000-0005-0000-0000-0000FF090000}"/>
    <cellStyle name="Normal 2 5 5 6 2" xfId="7876" xr:uid="{91EB4B27-6C53-4681-97C1-82D76A2DAE6E}"/>
    <cellStyle name="Normal 2 5 5 6 2 2" xfId="29290" xr:uid="{C5AB795E-EDCC-4668-BED3-6D9A66A2228D}"/>
    <cellStyle name="Normal 2 5 5 6 2 3" xfId="19262" xr:uid="{AE4CA101-3814-4FC6-98C1-30A4771D2215}"/>
    <cellStyle name="Normal 2 5 5 6 3" xfId="10491" xr:uid="{AD29F70E-C0D6-4E80-8288-AF0CE08ECAF2}"/>
    <cellStyle name="Normal 2 5 5 6 3 2" xfId="22074" xr:uid="{E2AA3A39-EC7E-465E-816A-095247DDEA38}"/>
    <cellStyle name="Normal 2 5 5 6 4" xfId="24843" xr:uid="{39AFB751-F903-4718-BA6C-0FA083F1F0CB}"/>
    <cellStyle name="Normal 2 5 5 6 5" xfId="16518" xr:uid="{A3559FEE-24C1-4D88-93F4-EE2495745599}"/>
    <cellStyle name="Normal 2 5 5 7" xfId="4537" xr:uid="{314AA9A1-FADE-4A82-8FE9-BC0AD8363001}"/>
    <cellStyle name="Normal 2 5 5 7 2" xfId="9913" xr:uid="{F48B8A5E-3EED-4E62-B1CF-44F954357FF7}"/>
    <cellStyle name="Normal 2 5 5 7 2 2" xfId="20560" xr:uid="{BB283F15-6940-4F91-81B6-CD94BC8FDF57}"/>
    <cellStyle name="Normal 2 5 5 7 3" xfId="13519" xr:uid="{81562BE7-842E-4937-B969-1F99ABCC0467}"/>
    <cellStyle name="Normal 2 5 5 7 3 2" xfId="23389" xr:uid="{B7F451B8-50E1-473A-81ED-6B171795281C}"/>
    <cellStyle name="Normal 2 5 5 7 4" xfId="28422" xr:uid="{942DDE86-E001-4335-A737-5BB77A0432B1}"/>
    <cellStyle name="Normal 2 5 5 7 5" xfId="17767" xr:uid="{66C48D1B-F093-428A-85EA-186113F42139}"/>
    <cellStyle name="Normal 2 5 5 8" xfId="6163" xr:uid="{39E3C0AD-120A-4C32-84D1-E6AFC61E6FA5}"/>
    <cellStyle name="Normal 2 5 5 8 2" xfId="15962" xr:uid="{B32B81DA-5DE9-4D19-9D37-15010A00A6A6}"/>
    <cellStyle name="Normal 2 5 5 9" xfId="8940" xr:uid="{9FB39909-945B-4B19-9750-D78CAC7C87C8}"/>
    <cellStyle name="Normal 2 5 5 9 2" xfId="18721" xr:uid="{13EA47CA-7926-42A0-9113-38D17BE5EAED}"/>
    <cellStyle name="Normal 2 5 6" xfId="520" xr:uid="{00000000-0005-0000-0000-000008020000}"/>
    <cellStyle name="Normal 2 5 6 10" xfId="12062" xr:uid="{1F0FC82B-A03C-41D0-877C-1FF9EDE0BEBE}"/>
    <cellStyle name="Normal 2 5 6 10 2" xfId="21522" xr:uid="{F34597CC-9B6F-4DB1-9ED1-805B5B6D584E}"/>
    <cellStyle name="Normal 2 5 6 11" xfId="25689" xr:uid="{7482D10D-9E1C-49B4-827E-57F57C9399F4}"/>
    <cellStyle name="Normal 2 5 6 12" xfId="14141" xr:uid="{025D57EB-9222-4F60-8866-32F6A4E748B9}"/>
    <cellStyle name="Normal 2 5 6 2" xfId="521" xr:uid="{00000000-0005-0000-0000-000009020000}"/>
    <cellStyle name="Normal 2 5 6 2 2" xfId="2520" xr:uid="{00000000-0005-0000-0000-0000000A0000}"/>
    <cellStyle name="Normal 2 5 6 2 2 2" xfId="5640" xr:uid="{8D02D3D8-8FA2-43A2-B4DA-53678D9502C7}"/>
    <cellStyle name="Normal 2 5 6 2 2 2 2" xfId="7877" xr:uid="{1AAE1BF5-F10D-4755-B343-9956029A723F}"/>
    <cellStyle name="Normal 2 5 6 2 2 2 3" xfId="10492" xr:uid="{8C713E84-9E79-4F55-BAE5-EBEA532BD792}"/>
    <cellStyle name="Normal 2 5 6 2 2 2 4" xfId="15969" xr:uid="{76433FC8-EA92-4BD8-B5A0-0CDA38895627}"/>
    <cellStyle name="Normal 2 5 6 2 2 3" xfId="6609" xr:uid="{10D072F6-3C61-4784-9EEC-AA535F1E414F}"/>
    <cellStyle name="Normal 2 5 6 2 2 3 2" xfId="28374" xr:uid="{D0E5A394-E723-436A-9BE8-68CB45EDD583}"/>
    <cellStyle name="Normal 2 5 6 2 2 3 3" xfId="27940" xr:uid="{7BA41E5D-36E8-4A62-9ECB-3790DA601D94}"/>
    <cellStyle name="Normal 2 5 6 2 2 3 4" xfId="18728" xr:uid="{6482162A-0F41-4141-8CE9-B727B6E5E963}"/>
    <cellStyle name="Normal 2 5 6 2 2 4" xfId="9405" xr:uid="{0C9E7B05-D019-4E49-9EC7-E926CCDFE091}"/>
    <cellStyle name="Normal 2 5 6 2 2 4 2" xfId="30005" xr:uid="{EFA7CACA-7E1F-4D46-8327-DDF5F127933F}"/>
    <cellStyle name="Normal 2 5 6 2 2 4 3" xfId="21524" xr:uid="{F37E4477-CBC4-4CA0-87FA-148EF6D4EE34}"/>
    <cellStyle name="Normal 2 5 6 2 2 5" xfId="25047" xr:uid="{7B17D888-107B-4D28-BD9F-A0FB27A065C2}"/>
    <cellStyle name="Normal 2 5 6 2 2 6" xfId="15318" xr:uid="{ED1CD706-DF7F-460C-8000-C6B74CE11A46}"/>
    <cellStyle name="Normal 2 5 6 2 3" xfId="2521" xr:uid="{00000000-0005-0000-0000-0000010A0000}"/>
    <cellStyle name="Normal 2 5 6 2 3 2" xfId="7878" xr:uid="{780F167D-2D33-4447-B9C0-7E81819D278A}"/>
    <cellStyle name="Normal 2 5 6 2 3 2 2" xfId="27047" xr:uid="{05FF2BD2-BDDD-4D45-B794-D0F6E8906F82}"/>
    <cellStyle name="Normal 2 5 6 2 3 2 3" xfId="16908" xr:uid="{D3F7325C-C6CA-4A3B-A926-7AFB8AD2F61F}"/>
    <cellStyle name="Normal 2 5 6 2 3 3" xfId="10493" xr:uid="{4331BB2C-56B8-4070-BCDA-BF6BCCBB52B4}"/>
    <cellStyle name="Normal 2 5 6 2 3 3 2" xfId="19652" xr:uid="{52C3389C-7E23-4919-930A-75D697005585}"/>
    <cellStyle name="Normal 2 5 6 2 3 4" xfId="12757" xr:uid="{4F06F96C-8409-4327-8E54-718885A736D4}"/>
    <cellStyle name="Normal 2 5 6 2 3 4 2" xfId="22481" xr:uid="{B62FF3A3-9203-4EE1-B9BB-83CE95E3FA28}"/>
    <cellStyle name="Normal 2 5 6 2 3 5" xfId="25717" xr:uid="{6CB14BCF-74A0-4642-BB1E-4F567FA6A22F}"/>
    <cellStyle name="Normal 2 5 6 2 3 6" xfId="14751" xr:uid="{231BED15-B9D2-4C01-A599-AF899AA1FD67}"/>
    <cellStyle name="Normal 2 5 6 2 4" xfId="4758" xr:uid="{B6F6C28C-6B41-4DAF-B98E-96B2CFB0F11A}"/>
    <cellStyle name="Normal 2 5 6 2 4 2" xfId="7076" xr:uid="{C7966F79-6CBD-4F6A-9E22-C72B11ED3243}"/>
    <cellStyle name="Normal 2 5 6 2 4 2 2" xfId="29641" xr:uid="{9D2C47D0-99E6-4FDF-86C2-F66B8143CF34}"/>
    <cellStyle name="Normal 2 5 6 2 4 2 3" xfId="20725" xr:uid="{84656727-8AE8-4B12-BA20-EC451E07869A}"/>
    <cellStyle name="Normal 2 5 6 2 4 3" xfId="9916" xr:uid="{C8DAF026-862E-495F-8B52-E8346AE7DB28}"/>
    <cellStyle name="Normal 2 5 6 2 4 3 2" xfId="23554" xr:uid="{5DE26BB9-C7ED-4A83-9736-389521E45ADE}"/>
    <cellStyle name="Normal 2 5 6 2 4 4" xfId="25376" xr:uid="{75591BA3-1E33-4E32-A5CF-ED2C70B9704E}"/>
    <cellStyle name="Normal 2 5 6 2 4 5" xfId="17932" xr:uid="{3D4E9924-E805-42E9-BECD-33FAA850482B}"/>
    <cellStyle name="Normal 2 5 6 2 5" xfId="6166" xr:uid="{88535CBD-20E8-4B34-A356-EF2A969B5461}"/>
    <cellStyle name="Normal 2 5 6 2 5 2" xfId="28064" xr:uid="{F210A513-FEDF-4E9D-8268-191C7FCBABCC}"/>
    <cellStyle name="Normal 2 5 6 2 5 3" xfId="15968" xr:uid="{747D4F8E-5765-4FED-9D63-014FB7064DE8}"/>
    <cellStyle name="Normal 2 5 6 2 6" xfId="8943" xr:uid="{8EFEC33B-D832-4ECE-879C-7D436B2D8423}"/>
    <cellStyle name="Normal 2 5 6 2 6 2" xfId="18727" xr:uid="{B4E61916-7F26-4705-80BD-F603B23266CF}"/>
    <cellStyle name="Normal 2 5 6 2 7" xfId="12063" xr:uid="{40759257-DE76-4B49-A306-1CA7FB45C530}"/>
    <cellStyle name="Normal 2 5 6 2 7 2" xfId="21523" xr:uid="{CDA81517-8062-45E7-8341-B9E31244B207}"/>
    <cellStyle name="Normal 2 5 6 2 8" xfId="26618" xr:uid="{52A8FD85-F92D-4B29-A985-F60F73E5CB6F}"/>
    <cellStyle name="Normal 2 5 6 2 9" xfId="14299" xr:uid="{0BCA30B4-AB94-46F7-BCC6-34824A52D2C4}"/>
    <cellStyle name="Normal 2 5 6 3" xfId="2522" xr:uid="{00000000-0005-0000-0000-0000020A0000}"/>
    <cellStyle name="Normal 2 5 6 3 2" xfId="5075" xr:uid="{7B461FE8-C672-4869-95DF-E70DEC929BBA}"/>
    <cellStyle name="Normal 2 5 6 3 2 2" xfId="7879" xr:uid="{FE92CB07-2F20-4FFB-A592-FE6787E4D9B8}"/>
    <cellStyle name="Normal 2 5 6 3 2 2 2" xfId="29852" xr:uid="{B5A61FB4-AAF6-4674-A9AC-DFF8011091B3}"/>
    <cellStyle name="Normal 2 5 6 3 2 2 3" xfId="21042" xr:uid="{29D8E2AC-DE70-4AE9-A204-B9DFDA3F0BBA}"/>
    <cellStyle name="Normal 2 5 6 3 2 3" xfId="10494" xr:uid="{FC6BAB8F-CB32-411E-AA9F-3A19A88AFDFA}"/>
    <cellStyle name="Normal 2 5 6 3 2 3 2" xfId="23871" xr:uid="{C74F2CB2-EA2C-4BD0-AC98-067AC91081E3}"/>
    <cellStyle name="Normal 2 5 6 3 2 4" xfId="26241" xr:uid="{1BE2A750-90A0-4061-A78F-F83934111965}"/>
    <cellStyle name="Normal 2 5 6 3 2 5" xfId="18249" xr:uid="{A3DFB5B3-B81F-4A1B-81A1-5FEE3DA6D639}"/>
    <cellStyle name="Normal 2 5 6 3 3" xfId="6608" xr:uid="{28DAA897-D4EB-4CE6-8667-81EDAFE79CDD}"/>
    <cellStyle name="Normal 2 5 6 3 3 2" xfId="27691" xr:uid="{16407AD9-25D7-483C-9797-5DC06E1ECF4A}"/>
    <cellStyle name="Normal 2 5 6 3 3 3" xfId="28503" xr:uid="{E3C932F3-F399-4145-90FB-97A050E1DA60}"/>
    <cellStyle name="Normal 2 5 6 3 3 4" xfId="15970" xr:uid="{D3B23347-8111-4C46-BE7F-7664CC8F1BFB}"/>
    <cellStyle name="Normal 2 5 6 3 4" xfId="9404" xr:uid="{5EA2EC53-2895-4404-9F16-5FC2F028AFAA}"/>
    <cellStyle name="Normal 2 5 6 3 4 2" xfId="28633" xr:uid="{C4E3A682-1528-4F81-9F1C-AD6BBE3C9AD1}"/>
    <cellStyle name="Normal 2 5 6 3 4 3" xfId="29207" xr:uid="{37376D37-81BB-47DD-A945-D85485CF1766}"/>
    <cellStyle name="Normal 2 5 6 3 4 4" xfId="18729" xr:uid="{05CE81C2-1D03-4B27-8204-1BE6F8CA143D}"/>
    <cellStyle name="Normal 2 5 6 3 5" xfId="12064" xr:uid="{3BEC4DEE-C8AF-4EC9-ADFF-75C337F2CDE3}"/>
    <cellStyle name="Normal 2 5 6 3 5 2" xfId="30006" xr:uid="{83931E52-2722-4887-9A3D-493A6460F04A}"/>
    <cellStyle name="Normal 2 5 6 3 5 3" xfId="21525" xr:uid="{C0C944C8-EAAC-4DC1-8EE8-709BD959F82B}"/>
    <cellStyle name="Normal 2 5 6 3 6" xfId="25633" xr:uid="{130430FB-8571-4150-AEE1-216816E9E064}"/>
    <cellStyle name="Normal 2 5 6 3 7" xfId="15319" xr:uid="{EA80BA3F-C0F3-4BF1-931A-406F65BE608F}"/>
    <cellStyle name="Normal 2 5 6 4" xfId="2523" xr:uid="{00000000-0005-0000-0000-0000030A0000}"/>
    <cellStyle name="Normal 2 5 6 4 2" xfId="5790" xr:uid="{77ACBFB8-EA41-4217-B494-943E04B773B9}"/>
    <cellStyle name="Normal 2 5 6 4 2 2" xfId="7880" xr:uid="{7BA010E7-62DB-4C10-BAB4-5E844A3F6BCE}"/>
    <cellStyle name="Normal 2 5 6 4 2 3" xfId="10495" xr:uid="{EF66BC37-0230-45E8-9DAC-AE8ECEA838DE}"/>
    <cellStyle name="Normal 2 5 6 4 2 4" xfId="15971" xr:uid="{C2797357-78F9-4A81-B504-700E6EC4F47C}"/>
    <cellStyle name="Normal 2 5 6 4 3" xfId="6875" xr:uid="{142A3C27-950D-4F85-A242-472A3EAE27F0}"/>
    <cellStyle name="Normal 2 5 6 4 3 2" xfId="28556" xr:uid="{D3A03BFE-F519-42EE-BFE3-81A1EA230A7E}"/>
    <cellStyle name="Normal 2 5 6 4 3 3" xfId="18730" xr:uid="{2726D70E-035D-42F4-834A-787DD6E31B75}"/>
    <cellStyle name="Normal 2 5 6 4 4" xfId="9671" xr:uid="{EB03F30C-97A9-4F51-94C3-78932045C0E0}"/>
    <cellStyle name="Normal 2 5 6 4 4 2" xfId="21526" xr:uid="{908AB47D-4532-48BA-91FE-CAAFCAD3F34E}"/>
    <cellStyle name="Normal 2 5 6 4 5" xfId="25839" xr:uid="{D71DD7D9-0082-4131-AC9C-7FBE0FD52690}"/>
    <cellStyle name="Normal 2 5 6 4 6" xfId="14967" xr:uid="{9544B63A-CCDB-472D-9BAB-0443468C34E1}"/>
    <cellStyle name="Normal 2 5 6 5" xfId="2524" xr:uid="{00000000-0005-0000-0000-0000040A0000}"/>
    <cellStyle name="Normal 2 5 6 5 2" xfId="7881" xr:uid="{B2C9ABF8-D8F4-4481-B5D0-5B7B285C6FE9}"/>
    <cellStyle name="Normal 2 5 6 5 2 2" xfId="27374" xr:uid="{82238AD4-193F-4D72-AD9A-5B605100FD9D}"/>
    <cellStyle name="Normal 2 5 6 5 2 3" xfId="16741" xr:uid="{A8C2EDB5-0E29-4037-8AB9-7BF05317032D}"/>
    <cellStyle name="Normal 2 5 6 5 3" xfId="10496" xr:uid="{0BE93993-2490-47EC-86CC-DEE28D7ABF9D}"/>
    <cellStyle name="Normal 2 5 6 5 3 2" xfId="19478" xr:uid="{540DAC11-5696-4A3A-857B-1BC636213BF7}"/>
    <cellStyle name="Normal 2 5 6 5 4" xfId="12590" xr:uid="{DF85223F-BA37-44FF-A0E0-934B276D6E14}"/>
    <cellStyle name="Normal 2 5 6 5 4 2" xfId="22307" xr:uid="{DD2357CE-B0EE-444F-986A-267FC2F84D35}"/>
    <cellStyle name="Normal 2 5 6 5 5" xfId="26467" xr:uid="{B3D9D814-B3D7-4618-AE5A-A9511E06D83A}"/>
    <cellStyle name="Normal 2 5 6 5 6" xfId="14525" xr:uid="{597D2803-F957-452C-8042-CC9A7302DB10}"/>
    <cellStyle name="Normal 2 5 6 6" xfId="2525" xr:uid="{00000000-0005-0000-0000-0000050A0000}"/>
    <cellStyle name="Normal 2 5 6 6 2" xfId="7882" xr:uid="{825ED6D2-D0EE-4F8C-A2B8-BFF14EF2135B}"/>
    <cellStyle name="Normal 2 5 6 6 2 2" xfId="27996" xr:uid="{2E8600E1-763D-43F6-B7D4-0F825687F861}"/>
    <cellStyle name="Normal 2 5 6 6 2 3" xfId="19263" xr:uid="{FBFD6E81-19F2-4690-9078-37C709785D00}"/>
    <cellStyle name="Normal 2 5 6 6 3" xfId="10497" xr:uid="{F652BDBA-14F4-4A61-A54A-6915A28A78E2}"/>
    <cellStyle name="Normal 2 5 6 6 3 2" xfId="22075" xr:uid="{284F0633-6585-438F-AFA6-6CE67662E287}"/>
    <cellStyle name="Normal 2 5 6 6 4" xfId="25112" xr:uid="{EB756530-FD15-4845-A786-3A77F82AEAD7}"/>
    <cellStyle name="Normal 2 5 6 6 5" xfId="16519" xr:uid="{8762C9FE-21ED-463C-BE1A-CE7B493388EA}"/>
    <cellStyle name="Normal 2 5 6 7" xfId="4538" xr:uid="{A7F1EB52-F8DD-48D0-82CF-A553488DEE45}"/>
    <cellStyle name="Normal 2 5 6 7 2" xfId="9915" xr:uid="{B30FA262-FCB0-4A66-8B0D-A806BC703880}"/>
    <cellStyle name="Normal 2 5 6 7 2 2" xfId="20561" xr:uid="{24F6927C-0973-4E86-89C0-D85EACAA8D5F}"/>
    <cellStyle name="Normal 2 5 6 7 3" xfId="13520" xr:uid="{8DA80D1A-980F-4CDB-ACE2-D7E2086344D0}"/>
    <cellStyle name="Normal 2 5 6 7 3 2" xfId="23390" xr:uid="{34478B98-05A5-465C-B2B7-966755CEC48B}"/>
    <cellStyle name="Normal 2 5 6 7 4" xfId="27570" xr:uid="{B4715080-9420-48CA-A292-E2AF61980862}"/>
    <cellStyle name="Normal 2 5 6 7 5" xfId="17768" xr:uid="{48BE89A1-7988-424D-B1E4-E013C915E05F}"/>
    <cellStyle name="Normal 2 5 6 8" xfId="6165" xr:uid="{98E43792-8AA5-4083-9549-E3B94F333860}"/>
    <cellStyle name="Normal 2 5 6 8 2" xfId="15967" xr:uid="{23DC3477-3A47-4BC2-A04A-B4384213AA5F}"/>
    <cellStyle name="Normal 2 5 6 9" xfId="8942" xr:uid="{8E88C809-9C6E-488D-B65A-2C34253CB186}"/>
    <cellStyle name="Normal 2 5 6 9 2" xfId="18726" xr:uid="{0909CDB7-4F81-43B2-8D05-3225D726E299}"/>
    <cellStyle name="Normal 2 5 7" xfId="522" xr:uid="{00000000-0005-0000-0000-00000A020000}"/>
    <cellStyle name="Normal 2 5 7 10" xfId="14142" xr:uid="{8C241DF9-6D55-4491-9FAE-65DEC7B1D23B}"/>
    <cellStyle name="Normal 2 5 7 2" xfId="523" xr:uid="{00000000-0005-0000-0000-00000B020000}"/>
    <cellStyle name="Normal 2 5 7 2 2" xfId="2526" xr:uid="{00000000-0005-0000-0000-0000060A0000}"/>
    <cellStyle name="Normal 2 5 7 2 2 2" xfId="5642" xr:uid="{97811CE0-287B-4D7B-BD38-08E29B87D596}"/>
    <cellStyle name="Normal 2 5 7 2 2 2 2" xfId="7883" xr:uid="{5423CC28-5ECB-4665-8D88-9ECFCB6FC33F}"/>
    <cellStyle name="Normal 2 5 7 2 2 2 3" xfId="10498" xr:uid="{365177D7-40C6-4C5F-90A4-3A8A7404AE21}"/>
    <cellStyle name="Normal 2 5 7 2 2 2 4" xfId="17047" xr:uid="{C1A71C2F-EE01-4016-8084-BA3959AB3E29}"/>
    <cellStyle name="Normal 2 5 7 2 2 3" xfId="6611" xr:uid="{AE82D296-8B9E-4461-9215-212E05AE4204}"/>
    <cellStyle name="Normal 2 5 7 2 2 3 2" xfId="27124" xr:uid="{C53F767B-0CCC-4FE4-B9A1-29B65DD9E3A3}"/>
    <cellStyle name="Normal 2 5 7 2 2 3 3" xfId="19810" xr:uid="{0B05DA91-1DF6-4CCE-B472-9D3A940029B1}"/>
    <cellStyle name="Normal 2 5 7 2 2 4" xfId="9407" xr:uid="{68B656B1-FA33-4C7B-B8B9-5D095B5B17C0}"/>
    <cellStyle name="Normal 2 5 7 2 2 4 2" xfId="22639" xr:uid="{171E8390-FB80-4179-B04C-5578AB18AFE0}"/>
    <cellStyle name="Normal 2 5 7 2 2 5" xfId="24806" xr:uid="{484255C1-42B0-45C3-A365-AAACE83B346D}"/>
    <cellStyle name="Normal 2 5 7 2 2 6" xfId="14968" xr:uid="{07073F2D-07A6-4E48-ABB3-799A0E244F8D}"/>
    <cellStyle name="Normal 2 5 7 2 3" xfId="5408" xr:uid="{DD37280E-81CB-4CC9-9A7B-47673EEAC0BD}"/>
    <cellStyle name="Normal 2 5 7 2 3 2" xfId="7078" xr:uid="{AC9B3E07-FD7D-47B8-AF0B-92921858EFFC}"/>
    <cellStyle name="Normal 2 5 7 2 3 3" xfId="9918" xr:uid="{5BAA056B-F754-463B-AADA-BF0C17E33F64}"/>
    <cellStyle name="Normal 2 5 7 2 3 4" xfId="15973" xr:uid="{8A0369AB-AE84-4989-AE87-412F52D289EE}"/>
    <cellStyle name="Normal 2 5 7 2 4" xfId="5508" xr:uid="{459C4E6B-C6D2-40AC-8D7A-014623B485D1}"/>
    <cellStyle name="Normal 2 5 7 2 4 2" xfId="27979" xr:uid="{AD348F60-CDEB-43A2-AD79-E00362B9D41F}"/>
    <cellStyle name="Normal 2 5 7 2 4 3" xfId="27269" xr:uid="{5B2B2DB7-DF2F-4F0E-9B53-FC4A6B93D22B}"/>
    <cellStyle name="Normal 2 5 7 2 4 4" xfId="18732" xr:uid="{92FF954D-44A1-4FB9-9E60-1A6EA49B4202}"/>
    <cellStyle name="Normal 2 5 7 2 5" xfId="6168" xr:uid="{2C8B1156-FFB0-44DB-959E-19355E45178D}"/>
    <cellStyle name="Normal 2 5 7 2 5 2" xfId="30007" xr:uid="{A4D2EB6C-438D-4271-8579-DDA13DA4A3DB}"/>
    <cellStyle name="Normal 2 5 7 2 5 3" xfId="21528" xr:uid="{65DF8666-396F-479F-B550-F75A28B98705}"/>
    <cellStyle name="Normal 2 5 7 2 6" xfId="8945" xr:uid="{E5385189-335A-47EB-BFCF-B0F4FBA6C2A7}"/>
    <cellStyle name="Normal 2 5 7 2 7" xfId="14300" xr:uid="{6B441767-5914-430D-B10E-FD70FE97E68D}"/>
    <cellStyle name="Normal 2 5 7 3" xfId="2527" xr:uid="{00000000-0005-0000-0000-0000070A0000}"/>
    <cellStyle name="Normal 2 5 7 3 2" xfId="5641" xr:uid="{6E5C66A3-ACF4-47FF-98A2-BACB74D4ACA8}"/>
    <cellStyle name="Normal 2 5 7 3 2 2" xfId="7884" xr:uid="{6E52AC9A-D879-49FE-9D99-D09205B017B5}"/>
    <cellStyle name="Normal 2 5 7 3 2 3" xfId="10499" xr:uid="{3CE23C47-482C-4EC9-A2EB-4A9213BE21B5}"/>
    <cellStyle name="Normal 2 5 7 3 2 4" xfId="15974" xr:uid="{0A088539-DFCF-4FB7-9261-A2FA7A293C81}"/>
    <cellStyle name="Normal 2 5 7 3 3" xfId="6610" xr:uid="{CF1BE3D8-8864-436E-AA2F-AC822A65E28C}"/>
    <cellStyle name="Normal 2 5 7 3 3 2" xfId="28646" xr:uid="{7BF7DA2F-E0AB-4FA2-BE43-AF1F495887FF}"/>
    <cellStyle name="Normal 2 5 7 3 3 3" xfId="28684" xr:uid="{79AC1344-80EB-435F-9A4F-A3520750A751}"/>
    <cellStyle name="Normal 2 5 7 3 3 4" xfId="18733" xr:uid="{2B1A1B17-F738-4CDC-9255-3A2D0F4EED17}"/>
    <cellStyle name="Normal 2 5 7 3 4" xfId="9406" xr:uid="{0A6B4034-BE27-4694-9B5A-E28CCCB3705F}"/>
    <cellStyle name="Normal 2 5 7 3 4 2" xfId="30008" xr:uid="{23E0957C-3393-4F77-8A7C-C34872A5C66D}"/>
    <cellStyle name="Normal 2 5 7 3 4 3" xfId="21529" xr:uid="{ED2FC6F4-D190-427C-A0F1-7B77A773B892}"/>
    <cellStyle name="Normal 2 5 7 3 5" xfId="25904" xr:uid="{73AA5F5B-D667-4BA7-B6EC-5EC0A73B75BF}"/>
    <cellStyle name="Normal 2 5 7 3 6" xfId="14752" xr:uid="{169BAAC9-C92E-4F6C-8202-76D2CD580DF6}"/>
    <cellStyle name="Normal 2 5 7 4" xfId="2528" xr:uid="{00000000-0005-0000-0000-0000080A0000}"/>
    <cellStyle name="Normal 2 5 7 4 2" xfId="5772" xr:uid="{50340612-76D0-4A63-A209-5EDC7ECF6BAC}"/>
    <cellStyle name="Normal 2 5 7 4 2 2" xfId="7885" xr:uid="{F6536347-9576-479E-9A5A-B6C18193FE98}"/>
    <cellStyle name="Normal 2 5 7 4 2 3" xfId="10500" xr:uid="{5E4A7D54-6FEA-461C-BE8A-5BD8FAC1D0C4}"/>
    <cellStyle name="Normal 2 5 7 4 3" xfId="6857" xr:uid="{871C744A-B357-43B4-8DAF-843B4DAC00E7}"/>
    <cellStyle name="Normal 2 5 7 4 3 2" xfId="22076" xr:uid="{311D3B3C-C47C-4BA4-99C1-7BC161C5DB6F}"/>
    <cellStyle name="Normal 2 5 7 4 4" xfId="9653" xr:uid="{B611BD3E-970E-413E-9DAA-8D564313E0CC}"/>
    <cellStyle name="Normal 2 5 7 4 5" xfId="16520" xr:uid="{006E40A0-105E-4384-B4E9-DC1B2686168F}"/>
    <cellStyle name="Normal 2 5 7 5" xfId="4539" xr:uid="{7F291910-11D3-4660-ADB6-B987A25850EE}"/>
    <cellStyle name="Normal 2 5 7 5 2" xfId="7077" xr:uid="{BA6458DB-4B52-4153-89FF-3B5DC3E3DA25}"/>
    <cellStyle name="Normal 2 5 7 5 2 2" xfId="29585" xr:uid="{4319B30B-7EA4-4CB0-AEF7-CCBFB6AA2ECC}"/>
    <cellStyle name="Normal 2 5 7 5 2 3" xfId="20562" xr:uid="{49017D25-FA49-4919-9E4F-3EA1F2593C40}"/>
    <cellStyle name="Normal 2 5 7 5 3" xfId="9917" xr:uid="{8D562E1B-BD64-40BA-906E-7CAB2DD4804D}"/>
    <cellStyle name="Normal 2 5 7 5 3 2" xfId="23391" xr:uid="{317C8004-E35B-4646-A5E1-43D64CCE7366}"/>
    <cellStyle name="Normal 2 5 7 5 4" xfId="24399" xr:uid="{3A2BBD01-9B93-4C01-BE87-AF3320D80885}"/>
    <cellStyle name="Normal 2 5 7 5 5" xfId="17769" xr:uid="{25C86E32-EA5D-43AE-86CE-D6B3004B22FF}"/>
    <cellStyle name="Normal 2 5 7 6" xfId="5507" xr:uid="{E9BC5895-2235-4B09-A92C-D84713BA5A35}"/>
    <cellStyle name="Normal 2 5 7 6 2" xfId="28369" xr:uid="{2289CE02-F6D6-4C35-A2DE-63D397775F9F}"/>
    <cellStyle name="Normal 2 5 7 6 3" xfId="27773" xr:uid="{B0F32A86-8D03-40F2-88E7-A29A2F942662}"/>
    <cellStyle name="Normal 2 5 7 6 4" xfId="15972" xr:uid="{10480F32-4967-4ABF-BC06-B5B029B68883}"/>
    <cellStyle name="Normal 2 5 7 7" xfId="6167" xr:uid="{2263A208-02A0-43CB-86C1-0163F7692D41}"/>
    <cellStyle name="Normal 2 5 7 7 2" xfId="28692" xr:uid="{245DA918-97FF-456A-A14F-34E6D66E8545}"/>
    <cellStyle name="Normal 2 5 7 7 3" xfId="18731" xr:uid="{6ABEF895-F83C-42DD-84DA-A49659373E0C}"/>
    <cellStyle name="Normal 2 5 7 8" xfId="8944" xr:uid="{BD49681E-B577-4BC2-9118-1961782146BB}"/>
    <cellStyle name="Normal 2 5 7 8 2" xfId="21527" xr:uid="{9AEB742C-E875-4ED6-B67E-552BB7AF31F1}"/>
    <cellStyle name="Normal 2 5 7 9" xfId="25083" xr:uid="{A7077C83-B9E0-4DC1-81B7-98403EB788D8}"/>
    <cellStyle name="Normal 2 5 8" xfId="524" xr:uid="{00000000-0005-0000-0000-00000C020000}"/>
    <cellStyle name="Normal 2 5 8 10" xfId="14143" xr:uid="{71E0A24B-B3E6-4700-BB09-E8645123C80A}"/>
    <cellStyle name="Normal 2 5 8 2" xfId="525" xr:uid="{00000000-0005-0000-0000-00000D020000}"/>
    <cellStyle name="Normal 2 5 8 2 2" xfId="2529" xr:uid="{00000000-0005-0000-0000-0000090A0000}"/>
    <cellStyle name="Normal 2 5 8 2 2 2" xfId="5644" xr:uid="{F9C9055D-D629-4055-8FDF-9B0C094CDFA3}"/>
    <cellStyle name="Normal 2 5 8 2 2 2 2" xfId="7886" xr:uid="{8FE7DD9B-4B38-4D06-B170-ACB6D056AA2C}"/>
    <cellStyle name="Normal 2 5 8 2 2 2 3" xfId="10501" xr:uid="{722DD86D-9098-4F03-9F12-B384F0B4334F}"/>
    <cellStyle name="Normal 2 5 8 2 2 2 4" xfId="17048" xr:uid="{ACB7E4D8-9939-4448-B1A1-AF11E6E28CD6}"/>
    <cellStyle name="Normal 2 5 8 2 2 3" xfId="6613" xr:uid="{90F03C34-4F95-4847-A792-9CD6B6A6B71E}"/>
    <cellStyle name="Normal 2 5 8 2 2 3 2" xfId="28786" xr:uid="{1AA81348-CF02-4D0F-8A1D-0DF2AA7EA7A3}"/>
    <cellStyle name="Normal 2 5 8 2 2 3 3" xfId="19811" xr:uid="{9BAC5E09-BCF8-404F-942D-662E8D8284D5}"/>
    <cellStyle name="Normal 2 5 8 2 2 4" xfId="9409" xr:uid="{247B133D-C232-42F6-A355-6A5DABD93C9C}"/>
    <cellStyle name="Normal 2 5 8 2 2 4 2" xfId="22640" xr:uid="{15FD260A-552F-41DC-9CB6-C2292F2D67DB}"/>
    <cellStyle name="Normal 2 5 8 2 2 5" xfId="26218" xr:uid="{51AB3658-C5C3-4826-B6DB-B6A7890AF907}"/>
    <cellStyle name="Normal 2 5 8 2 2 6" xfId="14969" xr:uid="{E2DD2655-9017-4BAA-870D-FE073DD169EE}"/>
    <cellStyle name="Normal 2 5 8 2 3" xfId="5409" xr:uid="{7A0C7613-75CE-454B-9396-95B2DA414385}"/>
    <cellStyle name="Normal 2 5 8 2 3 2" xfId="7080" xr:uid="{95E92EC8-B51D-495B-8DB0-B0AA7CD56052}"/>
    <cellStyle name="Normal 2 5 8 2 3 3" xfId="9920" xr:uid="{119B6038-5DA3-44B6-924D-D4D1D467E344}"/>
    <cellStyle name="Normal 2 5 8 2 3 4" xfId="15976" xr:uid="{54D3E4E6-9AC7-48F0-9EDC-E0069FC86CF9}"/>
    <cellStyle name="Normal 2 5 8 2 4" xfId="5510" xr:uid="{5017EBFE-D5E3-46B1-8987-5A3C96B3A3E9}"/>
    <cellStyle name="Normal 2 5 8 2 4 2" xfId="29266" xr:uid="{8FFE1A55-9920-49A7-A763-9BFA869A689C}"/>
    <cellStyle name="Normal 2 5 8 2 4 3" xfId="27078" xr:uid="{ED677ED5-542C-4F4C-AA0A-7FDBBD6D0000}"/>
    <cellStyle name="Normal 2 5 8 2 4 4" xfId="18735" xr:uid="{BA2B77E7-9D78-48B1-84B2-0616B70FE190}"/>
    <cellStyle name="Normal 2 5 8 2 5" xfId="6170" xr:uid="{C3235117-422F-4B90-BB1D-93B1220BFDB3}"/>
    <cellStyle name="Normal 2 5 8 2 5 2" xfId="30009" xr:uid="{15864177-8738-451B-A2E5-80A38815F1AE}"/>
    <cellStyle name="Normal 2 5 8 2 5 3" xfId="21531" xr:uid="{AA15B0B2-5FA5-4752-A7C9-4A536563F84A}"/>
    <cellStyle name="Normal 2 5 8 2 6" xfId="8947" xr:uid="{F3B282ED-AB8B-4A14-833C-90FC9527F397}"/>
    <cellStyle name="Normal 2 5 8 2 7" xfId="14301" xr:uid="{0CB78E2A-5940-464C-AC34-C8889B874B30}"/>
    <cellStyle name="Normal 2 5 8 3" xfId="2530" xr:uid="{00000000-0005-0000-0000-00000A0A0000}"/>
    <cellStyle name="Normal 2 5 8 3 2" xfId="5643" xr:uid="{C3E6688D-47D5-499B-9CF8-19F2AD151BB8}"/>
    <cellStyle name="Normal 2 5 8 3 2 2" xfId="7887" xr:uid="{C33213CD-D58F-40AF-8E04-94002D7B7633}"/>
    <cellStyle name="Normal 2 5 8 3 2 3" xfId="10502" xr:uid="{17BB8348-9D1F-434C-B091-EB389A9CE26B}"/>
    <cellStyle name="Normal 2 5 8 3 2 4" xfId="15977" xr:uid="{5EFFAF0D-FBD5-4C32-9176-D0DE26CA3EE6}"/>
    <cellStyle name="Normal 2 5 8 3 3" xfId="6612" xr:uid="{8D5537F8-3E7E-4665-8A50-513C5F6FE958}"/>
    <cellStyle name="Normal 2 5 8 3 3 2" xfId="29263" xr:uid="{F0884147-B04D-4C53-A69C-2FC0A9E92C6E}"/>
    <cellStyle name="Normal 2 5 8 3 3 3" xfId="28584" xr:uid="{11F1E6C4-FABE-4AC2-9013-7871B31EC02E}"/>
    <cellStyle name="Normal 2 5 8 3 3 4" xfId="18736" xr:uid="{8A330625-D145-46FA-8F6C-75F321610E3A}"/>
    <cellStyle name="Normal 2 5 8 3 4" xfId="9408" xr:uid="{03F59913-10FC-4B7B-839C-BE4F936DBA81}"/>
    <cellStyle name="Normal 2 5 8 3 4 2" xfId="30010" xr:uid="{9F485E2D-B44F-4F89-9B97-5579DAB6B91C}"/>
    <cellStyle name="Normal 2 5 8 3 4 3" xfId="21532" xr:uid="{A2D44856-FC50-450C-88D6-03A0339F4EE9}"/>
    <cellStyle name="Normal 2 5 8 3 5" xfId="25113" xr:uid="{3F81302A-8B5A-49A9-8494-5C823C461773}"/>
    <cellStyle name="Normal 2 5 8 3 6" xfId="14753" xr:uid="{EE8A0445-6108-4453-A506-2E3A2982BA32}"/>
    <cellStyle name="Normal 2 5 8 4" xfId="2531" xr:uid="{00000000-0005-0000-0000-00000B0A0000}"/>
    <cellStyle name="Normal 2 5 8 4 2" xfId="5757" xr:uid="{2847FF46-5C8F-4A99-BBEF-6D9260EC314E}"/>
    <cellStyle name="Normal 2 5 8 4 2 2" xfId="7888" xr:uid="{431AB718-D8DA-47D1-9814-39A8E34A332B}"/>
    <cellStyle name="Normal 2 5 8 4 2 3" xfId="10503" xr:uid="{B14342F9-29F5-4748-A343-046A5C7E47F8}"/>
    <cellStyle name="Normal 2 5 8 4 3" xfId="6839" xr:uid="{F3DBC64D-142A-4EC4-93CE-87A601158DB3}"/>
    <cellStyle name="Normal 2 5 8 4 3 2" xfId="22077" xr:uid="{BFB2B45C-BDF9-46C8-B437-E30A2F4F97F2}"/>
    <cellStyle name="Normal 2 5 8 4 4" xfId="9635" xr:uid="{66DC68FF-0CE3-4DA0-8308-63F95C554C74}"/>
    <cellStyle name="Normal 2 5 8 4 5" xfId="16521" xr:uid="{C0C12857-9380-4667-9B2D-846CA51ADAF8}"/>
    <cellStyle name="Normal 2 5 8 5" xfId="4540" xr:uid="{D3545CE8-81D0-4CEA-ACA9-40803F2161D8}"/>
    <cellStyle name="Normal 2 5 8 5 2" xfId="7079" xr:uid="{653AB550-005C-4A10-9116-6D6DAFB2CE25}"/>
    <cellStyle name="Normal 2 5 8 5 2 2" xfId="29586" xr:uid="{6E3E91E5-A83C-487D-81C7-B0C156E4BEA4}"/>
    <cellStyle name="Normal 2 5 8 5 2 3" xfId="20563" xr:uid="{6894B028-8624-46B7-A004-6FE21CABB1E1}"/>
    <cellStyle name="Normal 2 5 8 5 3" xfId="9919" xr:uid="{D91AE740-C5F7-4C19-A11C-D43C3DCE249E}"/>
    <cellStyle name="Normal 2 5 8 5 3 2" xfId="23392" xr:uid="{1634F3F1-4D40-4EE6-82E5-29E7F95EA16B}"/>
    <cellStyle name="Normal 2 5 8 5 4" xfId="25725" xr:uid="{71672C31-B009-4965-A90A-2255C506C473}"/>
    <cellStyle name="Normal 2 5 8 5 5" xfId="17770" xr:uid="{340649AA-2169-4CBD-85CD-899DE3AA8DB6}"/>
    <cellStyle name="Normal 2 5 8 6" xfId="5509" xr:uid="{9CAA0A5D-4A92-4066-A3B3-38CE790CCD96}"/>
    <cellStyle name="Normal 2 5 8 6 2" xfId="28439" xr:uid="{5648037F-9C01-4F79-8266-B5A18B966641}"/>
    <cellStyle name="Normal 2 5 8 6 3" xfId="28273" xr:uid="{0D292D3D-4EB7-474E-8A60-625B232D19CB}"/>
    <cellStyle name="Normal 2 5 8 6 4" xfId="15975" xr:uid="{6FA6B4A1-C8E8-448C-806E-07B1C6973E9F}"/>
    <cellStyle name="Normal 2 5 8 7" xfId="6169" xr:uid="{A4519F6B-1F95-46DC-894C-C921D9A37B44}"/>
    <cellStyle name="Normal 2 5 8 7 2" xfId="27921" xr:uid="{184B6C94-8A45-427A-84C3-DD326AE7E99E}"/>
    <cellStyle name="Normal 2 5 8 7 3" xfId="18734" xr:uid="{62C14337-709A-49E9-B14A-E4C3A6E940B4}"/>
    <cellStyle name="Normal 2 5 8 8" xfId="8946" xr:uid="{BBF10B1F-B8B4-4C04-91FF-DBBD9973E45B}"/>
    <cellStyle name="Normal 2 5 8 8 2" xfId="21530" xr:uid="{74A76C90-81E4-428C-BAE7-EFE5797E1222}"/>
    <cellStyle name="Normal 2 5 8 9" xfId="25624" xr:uid="{FC4BC650-266B-486C-B2DE-552A77C0E9B7}"/>
    <cellStyle name="Normal 2 5 9" xfId="526" xr:uid="{00000000-0005-0000-0000-00000E020000}"/>
    <cellStyle name="Normal 2 5 9 10" xfId="14073" xr:uid="{CBD8B5FC-9298-4F37-A24E-32AA57D41916}"/>
    <cellStyle name="Normal 2 5 9 2" xfId="2532" xr:uid="{00000000-0005-0000-0000-00000C0A0000}"/>
    <cellStyle name="Normal 2 5 9 2 2" xfId="5645" xr:uid="{B3228729-06EC-451B-BA07-2974B4A41498}"/>
    <cellStyle name="Normal 2 5 9 2 2 2" xfId="7889" xr:uid="{51B52289-89F1-46C4-A0AA-63498F601F15}"/>
    <cellStyle name="Normal 2 5 9 2 2 3" xfId="10504" xr:uid="{E73CBAFF-AE0F-438C-97D7-6424DD71C6B5}"/>
    <cellStyle name="Normal 2 5 9 2 2 4" xfId="17310" xr:uid="{886E42FD-3676-4117-A3D7-2FD33CC126FF}"/>
    <cellStyle name="Normal 2 5 9 2 3" xfId="6614" xr:uid="{DF894525-87AC-4259-84B5-EECB485C99C3}"/>
    <cellStyle name="Normal 2 5 9 2 3 2" xfId="28166" xr:uid="{ADD3AFE2-D51F-4204-84C1-4C45F23B396B}"/>
    <cellStyle name="Normal 2 5 9 2 3 3" xfId="29494" xr:uid="{A30DA167-1D19-4A0D-B701-75986A9BD818}"/>
    <cellStyle name="Normal 2 5 9 2 3 4" xfId="20096" xr:uid="{1D2C30FA-C293-4596-A893-7F1817E83E0D}"/>
    <cellStyle name="Normal 2 5 9 2 4" xfId="9410" xr:uid="{7C0074BF-0513-4CAA-951D-A201CD15985B}"/>
    <cellStyle name="Normal 2 5 9 2 4 2" xfId="30081" xr:uid="{A0A43657-0F13-4803-8A3D-70A8BA9CE2BE}"/>
    <cellStyle name="Normal 2 5 9 2 4 3" xfId="22925" xr:uid="{25F63F12-5C0D-4466-B4D1-27EABD9606C2}"/>
    <cellStyle name="Normal 2 5 9 2 5" xfId="25469" xr:uid="{C1F0C13B-C95F-4EDB-8B4E-280CC3C218A9}"/>
    <cellStyle name="Normal 2 5 9 2 6" xfId="15320" xr:uid="{9CEAC274-2AD4-4B81-BD14-812EF11DC4E3}"/>
    <cellStyle name="Normal 2 5 9 3" xfId="2533" xr:uid="{00000000-0005-0000-0000-00000D0A0000}"/>
    <cellStyle name="Normal 2 5 9 3 2" xfId="5740" xr:uid="{6971AA88-538B-433E-B6D4-EC0DB5E32831}"/>
    <cellStyle name="Normal 2 5 9 3 2 2" xfId="7890" xr:uid="{ED0C92E9-8D97-4FDA-A4DB-9A4109CB9A58}"/>
    <cellStyle name="Normal 2 5 9 3 2 3" xfId="10505" xr:uid="{BEE10D29-8AF8-4F68-B966-B9120FB1E318}"/>
    <cellStyle name="Normal 2 5 9 3 3" xfId="6813" xr:uid="{99518A5C-299F-4357-81E1-FCA6980F2160}"/>
    <cellStyle name="Normal 2 5 9 3 3 2" xfId="19644" xr:uid="{D1EBEF4E-1F56-4843-8632-BFEEEEDA6BA9}"/>
    <cellStyle name="Normal 2 5 9 3 4" xfId="9609" xr:uid="{F6CFA44F-5F70-4CC0-9403-53D9F5A45701}"/>
    <cellStyle name="Normal 2 5 9 3 4 2" xfId="22473" xr:uid="{872BE504-3819-445C-B3BE-E8395DB62D7E}"/>
    <cellStyle name="Normal 2 5 9 3 5" xfId="25191" xr:uid="{C2CED851-2C8E-4A5A-A40C-B5F72EE2DDB1}"/>
    <cellStyle name="Normal 2 5 9 3 6" xfId="14740" xr:uid="{47A86A8A-C97C-4FF4-932B-DF8CE2A42E05}"/>
    <cellStyle name="Normal 2 5 9 4" xfId="2534" xr:uid="{00000000-0005-0000-0000-00000E0A0000}"/>
    <cellStyle name="Normal 2 5 9 4 2" xfId="7891" xr:uid="{499E7834-E36F-4B05-9ABC-723661E5F3DA}"/>
    <cellStyle name="Normal 2 5 9 4 2 2" xfId="28685" xr:uid="{F80F34FD-5DBD-4188-90B5-3C33FE6421C6}"/>
    <cellStyle name="Normal 2 5 9 4 2 3" xfId="19204" xr:uid="{32CB9681-9B9F-4C11-A008-5AB278E16036}"/>
    <cellStyle name="Normal 2 5 9 4 3" xfId="10506" xr:uid="{721942F0-F1CF-4440-954E-BDBA6744A43C}"/>
    <cellStyle name="Normal 2 5 9 4 3 2" xfId="22009" xr:uid="{E53CE17B-7636-43EC-8ECD-C6E29235F57F}"/>
    <cellStyle name="Normal 2 5 9 4 4" xfId="24977" xr:uid="{FA4E1AD7-8578-4C6A-B904-E4BA5293B320}"/>
    <cellStyle name="Normal 2 5 9 4 5" xfId="16453" xr:uid="{2540FBB6-CA16-4E43-819A-1591EE6BF528}"/>
    <cellStyle name="Normal 2 5 9 5" xfId="4402" xr:uid="{EEB747D8-F3AE-4450-A004-1A8B31868C25}"/>
    <cellStyle name="Normal 2 5 9 5 2" xfId="7081" xr:uid="{ED103F31-453B-4431-BDFD-70CDE12944E2}"/>
    <cellStyle name="Normal 2 5 9 5 2 2" xfId="20426" xr:uid="{24B2ED0A-9153-4069-89EC-E648DEF5286E}"/>
    <cellStyle name="Normal 2 5 9 5 3" xfId="9921" xr:uid="{44A8A159-98E5-4A89-8F8E-F690B938F41B}"/>
    <cellStyle name="Normal 2 5 9 5 3 2" xfId="23255" xr:uid="{285FF1CE-B2E7-4EB8-9CCD-04CA9E270A65}"/>
    <cellStyle name="Normal 2 5 9 5 4" xfId="28809" xr:uid="{A42283FA-B634-4046-A60F-29E6A8D3C0A1}"/>
    <cellStyle name="Normal 2 5 9 5 5" xfId="17633" xr:uid="{161E13D6-C734-4843-A751-2994C19E633C}"/>
    <cellStyle name="Normal 2 5 9 6" xfId="6171" xr:uid="{5A2BEB16-8B3A-4E3A-BF74-4B77E02DE35C}"/>
    <cellStyle name="Normal 2 5 9 6 2" xfId="15978" xr:uid="{65FAB60A-8197-46AE-9969-1D8DCDCAF708}"/>
    <cellStyle name="Normal 2 5 9 7" xfId="8948" xr:uid="{0277E1D8-6CBD-42BC-8C7A-E57442676BC1}"/>
    <cellStyle name="Normal 2 5 9 7 2" xfId="18737" xr:uid="{10C2C050-0D29-4A46-AB0E-B651B246DA48}"/>
    <cellStyle name="Normal 2 5 9 8" xfId="12065" xr:uid="{40E2E2F0-966C-4438-857B-96E02AEBB002}"/>
    <cellStyle name="Normal 2 5 9 8 2" xfId="21533" xr:uid="{EF768611-8931-4D38-98F2-5B0951E52BD6}"/>
    <cellStyle name="Normal 2 5 9 9" xfId="26601" xr:uid="{6705C3A6-E5B6-4132-9527-25DDC78ECEC9}"/>
    <cellStyle name="Normal 2 6" xfId="527" xr:uid="{00000000-0005-0000-0000-00000F020000}"/>
    <cellStyle name="Normal 2 6 10" xfId="5919" xr:uid="{11855F9D-2CEE-459D-BA35-AEF2C0BF182F}"/>
    <cellStyle name="Normal 2 6 10 2" xfId="15979" xr:uid="{67C90F22-3B4F-41B5-B2BB-4A5D490B82BD}"/>
    <cellStyle name="Normal 2 6 11" xfId="8659" xr:uid="{F0560E4A-9B12-4170-B3D6-F0026F4B02B0}"/>
    <cellStyle name="Normal 2 6 11 2" xfId="18738" xr:uid="{DA69A064-C422-42A9-8671-7CF3BF5CC14B}"/>
    <cellStyle name="Normal 2 6 12" xfId="12066" xr:uid="{6CA61E9E-A5D6-4986-8FDE-BC70F6A8D6F6}"/>
    <cellStyle name="Normal 2 6 12 2" xfId="21534" xr:uid="{CE76A806-1D27-4409-AD32-ABD72E390961}"/>
    <cellStyle name="Normal 2 6 13" xfId="24199" xr:uid="{D7B8DC7E-D0BF-431F-9470-4FC5C7D351FC}"/>
    <cellStyle name="Normal 2 6 14" xfId="13967" xr:uid="{BEF0FE9A-B661-4603-9B33-783A319FAC9E}"/>
    <cellStyle name="Normal 2 6 15" xfId="30158" xr:uid="{7CCFB331-9928-474D-8415-F3180CAF896C}"/>
    <cellStyle name="Normal 2 6 2" xfId="528" xr:uid="{00000000-0005-0000-0000-000010020000}"/>
    <cellStyle name="Normal 2 6 2 10" xfId="8950" xr:uid="{A4D4000B-E3A4-478E-AEEB-743F563A2061}"/>
    <cellStyle name="Normal 2 6 2 10 2" xfId="18739" xr:uid="{13C364B2-9A13-49B3-99E4-C605BC4FDD17}"/>
    <cellStyle name="Normal 2 6 2 11" xfId="12067" xr:uid="{E02F6CCF-BE87-4F63-86B1-D483A784D94D}"/>
    <cellStyle name="Normal 2 6 2 11 2" xfId="21535" xr:uid="{9735E98C-B8B5-4549-8117-5E71C0C0FDA7}"/>
    <cellStyle name="Normal 2 6 2 12" xfId="25932" xr:uid="{8D73F857-5343-46E0-938D-EE020A310A67}"/>
    <cellStyle name="Normal 2 6 2 13" xfId="14027" xr:uid="{57BA39D7-8410-4BBA-80E3-9E3F99E7ECBD}"/>
    <cellStyle name="Normal 2 6 2 2" xfId="2535" xr:uid="{00000000-0005-0000-0000-00000F0A0000}"/>
    <cellStyle name="Normal 2 6 2 2 10" xfId="14588" xr:uid="{63C569F6-9177-4F75-AFC3-ACEF7B5B6D08}"/>
    <cellStyle name="Normal 2 6 2 2 2" xfId="2536" xr:uid="{00000000-0005-0000-0000-0000100A0000}"/>
    <cellStyle name="Normal 2 6 2 2 2 2" xfId="2537" xr:uid="{00000000-0005-0000-0000-0000110A0000}"/>
    <cellStyle name="Normal 2 6 2 2 2 2 2" xfId="7892" xr:uid="{77CCD458-56DE-4F57-BB90-79B283040165}"/>
    <cellStyle name="Normal 2 6 2 2 2 2 2 2" xfId="26991" xr:uid="{3193AF13-9ACE-497B-B3E2-83F7B300C078}"/>
    <cellStyle name="Normal 2 6 2 2 2 2 2 3" xfId="17313" xr:uid="{85DB6ED9-DBB3-406D-AC40-FDEDFF75F2A0}"/>
    <cellStyle name="Normal 2 6 2 2 2 2 3" xfId="10509" xr:uid="{6F158287-4032-42AD-8582-6AC96BD3493B}"/>
    <cellStyle name="Normal 2 6 2 2 2 2 3 2" xfId="20099" xr:uid="{7F49F170-F144-44C8-92F2-25FDB2879BF0}"/>
    <cellStyle name="Normal 2 6 2 2 2 2 4" xfId="13105" xr:uid="{D9332B20-2175-4620-8C7C-36B5F227A057}"/>
    <cellStyle name="Normal 2 6 2 2 2 2 4 2" xfId="22928" xr:uid="{CBFB32ED-6695-4419-912A-122536DC322A}"/>
    <cellStyle name="Normal 2 6 2 2 2 2 5" xfId="26015" xr:uid="{5AE4B749-B1DC-4AAA-AA37-B0392571818A}"/>
    <cellStyle name="Normal 2 6 2 2 2 2 6" xfId="15323" xr:uid="{1B6C13FD-2DE0-4806-BAE0-88183BFF1DED}"/>
    <cellStyle name="Normal 2 6 2 2 2 3" xfId="4899" xr:uid="{B54F9BEE-D23F-4BE1-9AF8-E1898BEC5F36}"/>
    <cellStyle name="Normal 2 6 2 2 2 3 2" xfId="10508" xr:uid="{88AFD175-0130-4940-A490-3EC860890011}"/>
    <cellStyle name="Normal 2 6 2 2 2 3 2 2" xfId="29732" xr:uid="{FFC63AC6-77AF-4E82-B179-E9B86502BBA1}"/>
    <cellStyle name="Normal 2 6 2 2 2 3 2 3" xfId="20866" xr:uid="{A2EF65ED-5620-466B-B5FE-CF3B79F627BE}"/>
    <cellStyle name="Normal 2 6 2 2 2 3 3" xfId="13758" xr:uid="{936F0CEB-60FC-40EE-A140-798E1A52CFB3}"/>
    <cellStyle name="Normal 2 6 2 2 2 3 3 2" xfId="23695" xr:uid="{422C8B8E-2A13-4B1E-BB58-499A96CCE05F}"/>
    <cellStyle name="Normal 2 6 2 2 2 3 4" xfId="24671" xr:uid="{C411048E-11FA-41C4-A68E-7846F27F9F0A}"/>
    <cellStyle name="Normal 2 6 2 2 2 3 5" xfId="18073" xr:uid="{3B6613D7-BAF6-4B46-AFFF-018CF4E8984D}"/>
    <cellStyle name="Normal 2 6 2 2 2 4" xfId="6267" xr:uid="{E7DFA461-B626-47CF-8A89-56F9FF913053}"/>
    <cellStyle name="Normal 2 6 2 2 2 4 2" xfId="27422" xr:uid="{5C5436AD-F495-4744-9A14-283771D3423E}"/>
    <cellStyle name="Normal 2 6 2 2 2 4 3" xfId="16911" xr:uid="{58931163-FCF4-4FC7-88C2-A0007A8D0AFD}"/>
    <cellStyle name="Normal 2 6 2 2 2 5" xfId="9044" xr:uid="{EE0F3E05-DF3D-488C-AA1B-03600FED2977}"/>
    <cellStyle name="Normal 2 6 2 2 2 5 2" xfId="19655" xr:uid="{2EAD76BD-39F6-40BB-A854-2AD5FC69D0D4}"/>
    <cellStyle name="Normal 2 6 2 2 2 6" xfId="12760" xr:uid="{5BEAD022-B316-4636-9F18-F58E9ED51BA3}"/>
    <cellStyle name="Normal 2 6 2 2 2 6 2" xfId="22484" xr:uid="{E02D9E9F-C6C9-45F1-A39B-3E7BEFAA0633}"/>
    <cellStyle name="Normal 2 6 2 2 2 7" xfId="25745" xr:uid="{52B80B81-5C01-4B55-B115-64676C2F6ABF}"/>
    <cellStyle name="Normal 2 6 2 2 2 8" xfId="14756" xr:uid="{4C5E3EE8-C1B8-4EB2-B812-2FAB046FC26D}"/>
    <cellStyle name="Normal 2 6 2 2 3" xfId="2538" xr:uid="{00000000-0005-0000-0000-0000120A0000}"/>
    <cellStyle name="Normal 2 6 2 2 3 2" xfId="5076" xr:uid="{3EDE8928-B1DE-41CD-868B-271CEF864F5D}"/>
    <cellStyle name="Normal 2 6 2 2 3 2 2" xfId="11840" xr:uid="{5540E87A-9A03-4F4B-A3FA-B53DF2926668}"/>
    <cellStyle name="Normal 2 6 2 2 3 2 2 2" xfId="21043" xr:uid="{3BE69E06-2540-4A46-85F0-7EC85669D8E9}"/>
    <cellStyle name="Normal 2 6 2 2 3 2 3" xfId="13896" xr:uid="{AE800F77-7959-40BD-978A-31B26F4250E2}"/>
    <cellStyle name="Normal 2 6 2 2 3 2 3 2" xfId="23872" xr:uid="{CB495303-9B6D-42ED-908F-96DA0A5D5E96}"/>
    <cellStyle name="Normal 2 6 2 2 3 2 4" xfId="28051" xr:uid="{1C65C5CA-E380-417A-AB5E-EBD0520D8290}"/>
    <cellStyle name="Normal 2 6 2 2 3 2 5" xfId="18250" xr:uid="{218BAE37-35D8-47F1-95E8-B0476E1837DC}"/>
    <cellStyle name="Normal 2 6 2 2 3 3" xfId="10510" xr:uid="{A34A73EA-E4D2-4D29-8BCF-AA56929C3441}"/>
    <cellStyle name="Normal 2 6 2 2 3 3 2" xfId="17314" xr:uid="{87223C37-0D78-4AB9-9698-2235B53DF73B}"/>
    <cellStyle name="Normal 2 6 2 2 3 4" xfId="11657" xr:uid="{E527B68C-E169-47D5-B6FB-2C192D8A828C}"/>
    <cellStyle name="Normal 2 6 2 2 3 4 2" xfId="20100" xr:uid="{4BB5210C-517B-4FF8-8492-CCD45BEF30E3}"/>
    <cellStyle name="Normal 2 6 2 2 3 5" xfId="13106" xr:uid="{8F474526-3CCC-4AFD-AE99-9E7E47A40AB6}"/>
    <cellStyle name="Normal 2 6 2 2 3 5 2" xfId="22929" xr:uid="{D5448772-4B35-4872-A541-2B6CB33CD45D}"/>
    <cellStyle name="Normal 2 6 2 2 3 6" xfId="26534" xr:uid="{CDE73820-8FF5-4EE7-B53E-4B7085165DC9}"/>
    <cellStyle name="Normal 2 6 2 2 3 7" xfId="15324" xr:uid="{DF238542-2D0A-44EF-8B49-F363DF31B234}"/>
    <cellStyle name="Normal 2 6 2 2 4" xfId="2539" xr:uid="{00000000-0005-0000-0000-0000130A0000}"/>
    <cellStyle name="Normal 2 6 2 2 4 2" xfId="10511" xr:uid="{4F9470FB-DA74-4839-A6C8-9A6616084120}"/>
    <cellStyle name="Normal 2 6 2 2 4 2 2" xfId="27110" xr:uid="{B649D656-B0F5-4ECA-A3A9-0E898FD1D2D8}"/>
    <cellStyle name="Normal 2 6 2 2 4 2 3" xfId="17312" xr:uid="{B19D6CCF-6DD1-4F21-8013-21D10714B2C8}"/>
    <cellStyle name="Normal 2 6 2 2 4 3" xfId="11656" xr:uid="{261F9575-C531-4F96-81F1-72B3DA2108DB}"/>
    <cellStyle name="Normal 2 6 2 2 4 3 2" xfId="20098" xr:uid="{AF8B5AB2-E306-4256-92ED-69260610F190}"/>
    <cellStyle name="Normal 2 6 2 2 4 4" xfId="13104" xr:uid="{08840396-D262-493E-AE3F-1F2455CC1EA9}"/>
    <cellStyle name="Normal 2 6 2 2 4 4 2" xfId="22927" xr:uid="{20DFCE66-6D6B-4DCD-A831-44A5BBF05E5E}"/>
    <cellStyle name="Normal 2 6 2 2 4 5" xfId="25561" xr:uid="{70911569-9A07-4626-95D2-E88CAF152CCE}"/>
    <cellStyle name="Normal 2 6 2 2 4 6" xfId="15322" xr:uid="{9FBE6AFC-2E8A-4DD6-8C5F-5B9BFDC721CA}"/>
    <cellStyle name="Normal 2 6 2 2 5" xfId="4823" xr:uid="{47F35472-5E47-4862-B72F-49B06DE848CD}"/>
    <cellStyle name="Normal 2 6 2 2 5 2" xfId="10507" xr:uid="{53BD98E8-B8D2-402D-840F-20ADEF567EC0}"/>
    <cellStyle name="Normal 2 6 2 2 5 2 2" xfId="29684" xr:uid="{5F59BFF6-33AE-4FD8-BB64-8277216F113F}"/>
    <cellStyle name="Normal 2 6 2 2 5 2 3" xfId="20790" xr:uid="{558C31D1-8B6A-4765-9E4E-91DC1BB07541}"/>
    <cellStyle name="Normal 2 6 2 2 5 3" xfId="13682" xr:uid="{FC899C40-E5B7-4F49-AB75-6298E136199C}"/>
    <cellStyle name="Normal 2 6 2 2 5 3 2" xfId="23619" xr:uid="{DAD049C6-F275-4FD0-8429-9838620E974A}"/>
    <cellStyle name="Normal 2 6 2 2 5 4" xfId="24879" xr:uid="{983C4F2C-746B-49D6-B443-4FD9B31AFA57}"/>
    <cellStyle name="Normal 2 6 2 2 5 5" xfId="17997" xr:uid="{7161B922-76D8-4400-A712-65EF544852EF}"/>
    <cellStyle name="Normal 2 6 2 2 6" xfId="5943" xr:uid="{74590D7A-1F33-448D-938E-42D5682D6216}"/>
    <cellStyle name="Normal 2 6 2 2 6 2" xfId="29274" xr:uid="{58CFCD67-8432-4CA6-B1B0-7BDBE18C5CCA}"/>
    <cellStyle name="Normal 2 6 2 2 6 3" xfId="15981" xr:uid="{161F74AE-DD92-4AE6-90E4-EA20E202D188}"/>
    <cellStyle name="Normal 2 6 2 2 7" xfId="8688" xr:uid="{95A144C2-3B99-4FE0-9C5B-05A584120181}"/>
    <cellStyle name="Normal 2 6 2 2 7 2" xfId="18740" xr:uid="{6F50E4ED-9E71-4884-A776-750F233D0362}"/>
    <cellStyle name="Normal 2 6 2 2 8" xfId="12068" xr:uid="{1A88628B-2FEC-451C-83E4-B1A5AD48DF4E}"/>
    <cellStyle name="Normal 2 6 2 2 8 2" xfId="21536" xr:uid="{23CB344D-D578-43C7-A050-F48A435E35F5}"/>
    <cellStyle name="Normal 2 6 2 2 9" xfId="25548" xr:uid="{C4A1BEB9-69E0-4622-AED8-611B9D972BF6}"/>
    <cellStyle name="Normal 2 6 2 3" xfId="2540" xr:uid="{00000000-0005-0000-0000-0000140A0000}"/>
    <cellStyle name="Normal 2 6 2 3 2" xfId="2541" xr:uid="{00000000-0005-0000-0000-0000150A0000}"/>
    <cellStyle name="Normal 2 6 2 3 2 2" xfId="7893" xr:uid="{93ED7532-1D64-4A90-AA0A-95C6E7622117}"/>
    <cellStyle name="Normal 2 6 2 3 2 2 2" xfId="28313" xr:uid="{A0E72F50-DDB4-43AE-BF4D-0C9B25111EBD}"/>
    <cellStyle name="Normal 2 6 2 3 2 2 3" xfId="17315" xr:uid="{F6F3528D-6F98-4A31-BA60-45EA3B9F8531}"/>
    <cellStyle name="Normal 2 6 2 3 2 3" xfId="10513" xr:uid="{B3F9C3BA-451B-440B-9378-842FA3B0D72F}"/>
    <cellStyle name="Normal 2 6 2 3 2 3 2" xfId="20101" xr:uid="{230BABCF-07E2-4811-98F1-92E48787A879}"/>
    <cellStyle name="Normal 2 6 2 3 2 4" xfId="13107" xr:uid="{4856F483-0967-4C2E-BA36-BB59C92A5DF4}"/>
    <cellStyle name="Normal 2 6 2 3 2 4 2" xfId="22930" xr:uid="{FBB40A12-D980-4E80-800D-3F3C25D61BD0}"/>
    <cellStyle name="Normal 2 6 2 3 2 5" xfId="24174" xr:uid="{23CDD9B7-1751-4617-A5EE-BC684449CCFE}"/>
    <cellStyle name="Normal 2 6 2 3 2 6" xfId="15325" xr:uid="{3E9BA360-38B0-47D9-9774-5B9AE832E3D1}"/>
    <cellStyle name="Normal 2 6 2 3 3" xfId="4898" xr:uid="{B9FFD8CB-BD64-4FBF-B075-21FE64A607EC}"/>
    <cellStyle name="Normal 2 6 2 3 3 2" xfId="10512" xr:uid="{643BA98D-6AB2-4824-8132-A3CB787856BC}"/>
    <cellStyle name="Normal 2 6 2 3 3 2 2" xfId="29731" xr:uid="{E1389D5B-EAD8-4D46-A06E-1D4DA82CAB14}"/>
    <cellStyle name="Normal 2 6 2 3 3 2 3" xfId="20865" xr:uid="{70515B74-D623-45C8-AC64-F2C48F76D675}"/>
    <cellStyle name="Normal 2 6 2 3 3 3" xfId="13757" xr:uid="{3DF3D7BB-5EFC-4657-BB54-496A8E27B705}"/>
    <cellStyle name="Normal 2 6 2 3 3 3 2" xfId="23694" xr:uid="{06D09F57-0DFB-49E4-9DE7-CDEAA124B06C}"/>
    <cellStyle name="Normal 2 6 2 3 3 4" xfId="26443" xr:uid="{FA8D0621-4E06-409D-9D7C-2FCDD89F749A}"/>
    <cellStyle name="Normal 2 6 2 3 3 5" xfId="18072" xr:uid="{5E9EB079-8773-4FE9-8F13-CF47B9F0423C}"/>
    <cellStyle name="Normal 2 6 2 3 4" xfId="6266" xr:uid="{CDE97779-B4E9-4273-8504-E66E12947562}"/>
    <cellStyle name="Normal 2 6 2 3 4 2" xfId="28657" xr:uid="{61B46AA4-36F1-4F89-AE73-AD3188FFC415}"/>
    <cellStyle name="Normal 2 6 2 3 4 3" xfId="16910" xr:uid="{C9C6A418-F9F7-42E5-8923-F671789FFEAD}"/>
    <cellStyle name="Normal 2 6 2 3 5" xfId="9043" xr:uid="{90F68D48-DC84-48D1-B8B0-BCB3C3CF0A86}"/>
    <cellStyle name="Normal 2 6 2 3 5 2" xfId="19654" xr:uid="{2A0526E8-D7E6-46CA-BAA5-251BDC029799}"/>
    <cellStyle name="Normal 2 6 2 3 6" xfId="12759" xr:uid="{DD9DF06F-0549-48C0-A0B3-C60F0A33F52E}"/>
    <cellStyle name="Normal 2 6 2 3 6 2" xfId="22483" xr:uid="{458BD4E4-AE3A-4E2D-813C-DD52E1FA567F}"/>
    <cellStyle name="Normal 2 6 2 3 7" xfId="25782" xr:uid="{CEDDD7E8-216A-48CD-A370-49272E532C10}"/>
    <cellStyle name="Normal 2 6 2 3 8" xfId="14755" xr:uid="{DB24EDD4-B63C-4A6B-A56F-1DA921F839D8}"/>
    <cellStyle name="Normal 2 6 2 4" xfId="2542" xr:uid="{00000000-0005-0000-0000-0000160A0000}"/>
    <cellStyle name="Normal 2 6 2 4 2" xfId="5077" xr:uid="{0D8AA679-3853-4DC3-BD0A-A0A08B5301FF}"/>
    <cellStyle name="Normal 2 6 2 4 2 2" xfId="7894" xr:uid="{B0E13313-3D5D-409E-A536-FC76F4DA2FFF}"/>
    <cellStyle name="Normal 2 6 2 4 2 2 2" xfId="21044" xr:uid="{8D15818C-438B-4686-BF51-56E6E155706C}"/>
    <cellStyle name="Normal 2 6 2 4 2 3" xfId="10514" xr:uid="{C9FD1B92-1D7A-4521-8EFE-658057E6F3DA}"/>
    <cellStyle name="Normal 2 6 2 4 2 3 2" xfId="23873" xr:uid="{F61683B3-BC32-4291-B453-CCEB10657170}"/>
    <cellStyle name="Normal 2 6 2 4 2 4" xfId="27142" xr:uid="{81FAC990-3F8C-4CE9-852B-4ACFA1F2BC0A}"/>
    <cellStyle name="Normal 2 6 2 4 2 5" xfId="18251" xr:uid="{98763BD8-04B4-4DF8-A4B6-E1D551F65644}"/>
    <cellStyle name="Normal 2 6 2 4 3" xfId="6616" xr:uid="{011504A6-7143-4EE4-A372-15F736CF354F}"/>
    <cellStyle name="Normal 2 6 2 4 3 2" xfId="17316" xr:uid="{10F8793C-E1DE-4FE1-85E1-19D3F5D3949F}"/>
    <cellStyle name="Normal 2 6 2 4 4" xfId="9412" xr:uid="{933D1768-06D8-49B1-9B0D-245D61C76C0F}"/>
    <cellStyle name="Normal 2 6 2 4 4 2" xfId="20102" xr:uid="{D85E412F-D7C9-4862-9155-2F2F670790DE}"/>
    <cellStyle name="Normal 2 6 2 4 5" xfId="13108" xr:uid="{BF38A733-9989-4F45-B101-35BC4B925546}"/>
    <cellStyle name="Normal 2 6 2 4 5 2" xfId="22931" xr:uid="{CC7C0D31-22BA-4EA9-A746-096CC7E7ADC9}"/>
    <cellStyle name="Normal 2 6 2 4 6" xfId="24946" xr:uid="{F8A617CE-3234-4F3B-A8D3-5D92EDAFFF35}"/>
    <cellStyle name="Normal 2 6 2 4 7" xfId="15326" xr:uid="{076DB2BE-6480-44C2-9687-ACE56DD23A52}"/>
    <cellStyle name="Normal 2 6 2 5" xfId="2543" xr:uid="{00000000-0005-0000-0000-0000170A0000}"/>
    <cellStyle name="Normal 2 6 2 5 2" xfId="7895" xr:uid="{EC2BD67E-0527-40DD-997F-9A108F70E97B}"/>
    <cellStyle name="Normal 2 6 2 5 2 2" xfId="28421" xr:uid="{6D4DD80C-6DCD-4AFB-B619-0AEEB1DE615C}"/>
    <cellStyle name="Normal 2 6 2 5 2 3" xfId="17311" xr:uid="{80E6E732-54D7-443C-87F9-AB843D1581AA}"/>
    <cellStyle name="Normal 2 6 2 5 3" xfId="10515" xr:uid="{16C8F300-DAEB-475F-A4C7-3C915B020932}"/>
    <cellStyle name="Normal 2 6 2 5 3 2" xfId="20097" xr:uid="{4438CC3B-0074-404B-9118-AEBF0B62DDD5}"/>
    <cellStyle name="Normal 2 6 2 5 4" xfId="13103" xr:uid="{B467CFAD-B27B-4525-94D3-EEBB6D462AEB}"/>
    <cellStyle name="Normal 2 6 2 5 4 2" xfId="22926" xr:uid="{ECCE8229-A243-4C26-A062-992518748F0C}"/>
    <cellStyle name="Normal 2 6 2 5 5" xfId="25553" xr:uid="{FCB0A3E8-EC52-4E63-8742-7C3C98213C76}"/>
    <cellStyle name="Normal 2 6 2 5 6" xfId="15321" xr:uid="{B90DDA9B-CB38-4FE5-9228-246AF12FF338}"/>
    <cellStyle name="Normal 2 6 2 6" xfId="2544" xr:uid="{00000000-0005-0000-0000-0000180A0000}"/>
    <cellStyle name="Normal 2 6 2 6 2" xfId="7896" xr:uid="{D2743577-0C5C-4494-9BDF-E2E63FF0137D}"/>
    <cellStyle name="Normal 2 6 2 6 2 2" xfId="28994" xr:uid="{7A65AE0B-BDBD-4B91-9A08-4F5B0C88428E}"/>
    <cellStyle name="Normal 2 6 2 6 2 3" xfId="16701" xr:uid="{CE451320-0A70-40D4-9034-F03A3E7D8866}"/>
    <cellStyle name="Normal 2 6 2 6 3" xfId="10516" xr:uid="{CBA79D4F-9452-4019-8164-C53136834EA8}"/>
    <cellStyle name="Normal 2 6 2 6 3 2" xfId="19438" xr:uid="{134C2644-053B-418A-8BE0-8A304A616E15}"/>
    <cellStyle name="Normal 2 6 2 6 4" xfId="12550" xr:uid="{01A4AC4F-DA2D-497F-9727-BCA20182D652}"/>
    <cellStyle name="Normal 2 6 2 6 4 2" xfId="22267" xr:uid="{36B1B5A6-030F-4354-9DBD-69F0CF4AAA63}"/>
    <cellStyle name="Normal 2 6 2 6 5" xfId="24768" xr:uid="{2458DC03-8CED-452F-BB35-856B50C5F6A0}"/>
    <cellStyle name="Normal 2 6 2 6 6" xfId="14485" xr:uid="{8B5E864F-9AD9-42BD-BF9D-C62FE45D95A3}"/>
    <cellStyle name="Normal 2 6 2 7" xfId="2545" xr:uid="{00000000-0005-0000-0000-0000190A0000}"/>
    <cellStyle name="Normal 2 6 2 7 2" xfId="10517" xr:uid="{8C9099B7-B6BF-40FC-A71B-58B2B2A7A679}"/>
    <cellStyle name="Normal 2 6 2 7 2 2" xfId="19158" xr:uid="{41F91DFD-BAF1-4FA9-89CB-EA3FA23A4D53}"/>
    <cellStyle name="Normal 2 6 2 7 3" xfId="12346" xr:uid="{FA5D1EF6-A796-4EA7-AE67-321B3E0F1BF5}"/>
    <cellStyle name="Normal 2 6 2 7 3 2" xfId="21963" xr:uid="{A29503C1-4747-498F-B2EB-F60223FABE0A}"/>
    <cellStyle name="Normal 2 6 2 7 4" xfId="25605" xr:uid="{EBA7A388-B7D4-45CF-944C-013B2EA82380}"/>
    <cellStyle name="Normal 2 6 2 7 5" xfId="16407" xr:uid="{A6496C8D-2999-4447-95EF-140CEB986107}"/>
    <cellStyle name="Normal 2 6 2 8" xfId="4385" xr:uid="{924F8E80-60A2-4AF3-A60E-803F6DB75BF3}"/>
    <cellStyle name="Normal 2 6 2 8 2" xfId="9923" xr:uid="{DE02D726-87FF-4810-959A-899E8E303DA3}"/>
    <cellStyle name="Normal 2 6 2 8 2 2" xfId="20409" xr:uid="{D1E5B3F3-5392-48A6-87D3-2320C22AF72A}"/>
    <cellStyle name="Normal 2 6 2 8 3" xfId="13389" xr:uid="{8CCCA7DC-C4F1-48B6-9D88-0328FBA258DE}"/>
    <cellStyle name="Normal 2 6 2 8 3 2" xfId="23238" xr:uid="{CEF08722-4D6F-49E6-B907-F8166137DDE6}"/>
    <cellStyle name="Normal 2 6 2 8 4" xfId="17616" xr:uid="{2B04BCAA-B051-4D35-BEB7-C7616C5E20C3}"/>
    <cellStyle name="Normal 2 6 2 9" xfId="6173" xr:uid="{855B6E00-D1F1-4782-8042-64F02441BDA7}"/>
    <cellStyle name="Normal 2 6 2 9 2" xfId="15980" xr:uid="{6163652D-FEF4-45FE-978A-366A879DC3FF}"/>
    <cellStyle name="Normal 2 6 3" xfId="2546" xr:uid="{00000000-0005-0000-0000-00001A0A0000}"/>
    <cellStyle name="Normal 2 6 3 10" xfId="12069" xr:uid="{7DF02E21-46A2-4B17-A9CC-3EDE8724DD81}"/>
    <cellStyle name="Normal 2 6 3 10 2" xfId="21537" xr:uid="{4D4750F1-4AF9-4105-A669-3B3F2E3E6478}"/>
    <cellStyle name="Normal 2 6 3 11" xfId="26137" xr:uid="{148793CF-2654-4C29-8459-58524AAB5B52}"/>
    <cellStyle name="Normal 2 6 3 12" xfId="14144" xr:uid="{CB173B8B-CB9A-4097-9D65-67798E69C761}"/>
    <cellStyle name="Normal 2 6 3 2" xfId="2547" xr:uid="{00000000-0005-0000-0000-00001B0A0000}"/>
    <cellStyle name="Normal 2 6 3 2 2" xfId="2548" xr:uid="{00000000-0005-0000-0000-00001C0A0000}"/>
    <cellStyle name="Normal 2 6 3 2 2 2" xfId="7897" xr:uid="{0E7702F0-BCFA-413D-B843-A40158E82C1B}"/>
    <cellStyle name="Normal 2 6 3 2 2 2 2" xfId="28791" xr:uid="{23B656E4-6129-4E95-B18C-91C84B51E4FB}"/>
    <cellStyle name="Normal 2 6 3 2 2 2 3" xfId="17318" xr:uid="{A0072915-4069-4973-9DD2-41B77A64FA1D}"/>
    <cellStyle name="Normal 2 6 3 2 2 3" xfId="10520" xr:uid="{6C267C5D-29EA-46D7-850C-50032E2E9AF0}"/>
    <cellStyle name="Normal 2 6 3 2 2 3 2" xfId="20104" xr:uid="{4DBD4C8B-8AFC-46B8-AE39-58C47246AFB3}"/>
    <cellStyle name="Normal 2 6 3 2 2 4" xfId="13110" xr:uid="{2E0A9111-6CF4-4FF3-809B-5CD628623ACE}"/>
    <cellStyle name="Normal 2 6 3 2 2 4 2" xfId="22933" xr:uid="{8AF7B101-D54D-41CE-B51C-20D4892BFD0D}"/>
    <cellStyle name="Normal 2 6 3 2 2 5" xfId="25156" xr:uid="{703D6820-BF7B-4E81-AA9F-4E9EF5FB6CDE}"/>
    <cellStyle name="Normal 2 6 3 2 2 6" xfId="15328" xr:uid="{2CD73682-4DF6-403D-BC80-D7842E592FF1}"/>
    <cellStyle name="Normal 2 6 3 2 3" xfId="4900" xr:uid="{97AC2550-08D1-402F-B41A-976356AC9BDB}"/>
    <cellStyle name="Normal 2 6 3 2 3 2" xfId="10519" xr:uid="{D573B64B-AAD9-41DC-84F9-CC771E67DE4C}"/>
    <cellStyle name="Normal 2 6 3 2 3 2 2" xfId="29733" xr:uid="{946B4BB6-337A-4DC9-8AAF-F4EC69936BB1}"/>
    <cellStyle name="Normal 2 6 3 2 3 2 3" xfId="20867" xr:uid="{34C1E581-116B-4D83-88FA-6931357183E5}"/>
    <cellStyle name="Normal 2 6 3 2 3 3" xfId="13759" xr:uid="{685E3BF6-2CD5-425A-BBCB-F54204020594}"/>
    <cellStyle name="Normal 2 6 3 2 3 3 2" xfId="23696" xr:uid="{533A6848-EB30-49DB-B272-44867FB3B6CA}"/>
    <cellStyle name="Normal 2 6 3 2 3 4" xfId="25549" xr:uid="{69999B2C-A25C-40AE-A517-5D8DFAC317D5}"/>
    <cellStyle name="Normal 2 6 3 2 3 5" xfId="18074" xr:uid="{32D57036-01C9-4FED-B170-34F21A18A787}"/>
    <cellStyle name="Normal 2 6 3 2 4" xfId="6268" xr:uid="{F3C3D572-6924-4212-9092-E1058D94813C}"/>
    <cellStyle name="Normal 2 6 3 2 4 2" xfId="28848" xr:uid="{7EB64666-BA4B-4EF9-80E2-BDDBEA808114}"/>
    <cellStyle name="Normal 2 6 3 2 4 3" xfId="16912" xr:uid="{989CDFDC-3E2C-45FD-B2BE-EA75EA2B22E1}"/>
    <cellStyle name="Normal 2 6 3 2 5" xfId="9045" xr:uid="{0ACEFA51-572E-470A-A1F9-AB29663D6144}"/>
    <cellStyle name="Normal 2 6 3 2 5 2" xfId="19656" xr:uid="{D692F3FC-0AEC-43E2-A7D2-D07A8099F0A4}"/>
    <cellStyle name="Normal 2 6 3 2 6" xfId="12761" xr:uid="{CA9DCB5C-70B5-4976-863B-A93C81B9D368}"/>
    <cellStyle name="Normal 2 6 3 2 6 2" xfId="22485" xr:uid="{561AA370-C7CC-40C6-B6EF-2C43E7D0D71B}"/>
    <cellStyle name="Normal 2 6 3 2 7" xfId="25813" xr:uid="{A50E4D44-CAE4-42E4-9A1A-94A23AF35F65}"/>
    <cellStyle name="Normal 2 6 3 2 8" xfId="14757" xr:uid="{115CBB5F-9381-453E-98D7-239275589898}"/>
    <cellStyle name="Normal 2 6 3 3" xfId="2549" xr:uid="{00000000-0005-0000-0000-00001D0A0000}"/>
    <cellStyle name="Normal 2 6 3 3 2" xfId="5078" xr:uid="{B9B52034-8AFA-4E32-A814-C5F9E549CEF4}"/>
    <cellStyle name="Normal 2 6 3 3 2 2" xfId="11841" xr:uid="{3B7355B8-8F2F-4EA8-AB34-4FB2457865B6}"/>
    <cellStyle name="Normal 2 6 3 3 2 2 2" xfId="29853" xr:uid="{A39AB5CA-89A6-4869-95ED-DB7084EC944D}"/>
    <cellStyle name="Normal 2 6 3 3 2 2 3" xfId="21045" xr:uid="{AD769854-299A-46F1-BA6F-F05792CD410A}"/>
    <cellStyle name="Normal 2 6 3 3 2 3" xfId="13897" xr:uid="{42D090F4-37D1-46E9-AC30-A39F12FDECE7}"/>
    <cellStyle name="Normal 2 6 3 3 2 3 2" xfId="23874" xr:uid="{2539B350-552C-4E4B-BEB2-5C50E8B97BD7}"/>
    <cellStyle name="Normal 2 6 3 3 2 4" xfId="24235" xr:uid="{9721D394-3080-4437-ABC0-01D6DA5B2F9D}"/>
    <cellStyle name="Normal 2 6 3 3 2 5" xfId="18252" xr:uid="{A18E4003-EDC3-40B6-B561-807793A692CC}"/>
    <cellStyle name="Normal 2 6 3 3 3" xfId="10521" xr:uid="{717221CC-BF1F-4BD0-BEFB-C8C6A536B657}"/>
    <cellStyle name="Normal 2 6 3 3 3 2" xfId="27192" xr:uid="{E879B4AD-E933-4FF9-AAD6-69524A87C643}"/>
    <cellStyle name="Normal 2 6 3 3 3 3" xfId="17319" xr:uid="{D4F087C8-8336-4478-BCDC-14E63785163E}"/>
    <cellStyle name="Normal 2 6 3 3 4" xfId="11659" xr:uid="{61883F88-014F-4BD9-B6ED-87A5060F58AF}"/>
    <cellStyle name="Normal 2 6 3 3 4 2" xfId="20105" xr:uid="{89C52CCF-1A59-4131-B5C2-3CE01ED09B2E}"/>
    <cellStyle name="Normal 2 6 3 3 5" xfId="13111" xr:uid="{8CD9AB4F-B0F1-4D96-836E-D148484C0084}"/>
    <cellStyle name="Normal 2 6 3 3 5 2" xfId="22934" xr:uid="{B73231DA-A52A-4517-9CB4-7C23B0BE93FC}"/>
    <cellStyle name="Normal 2 6 3 3 6" xfId="25673" xr:uid="{A8D95118-5B79-44FC-BF51-42CC6C8C400D}"/>
    <cellStyle name="Normal 2 6 3 3 7" xfId="15329" xr:uid="{6F7C8BFA-93C9-40B3-BDBD-90127BDE81C7}"/>
    <cellStyle name="Normal 2 6 3 4" xfId="2550" xr:uid="{00000000-0005-0000-0000-00001E0A0000}"/>
    <cellStyle name="Normal 2 6 3 4 2" xfId="10522" xr:uid="{54F29FD8-3A88-4C89-9E34-38E6F273D4C7}"/>
    <cellStyle name="Normal 2 6 3 4 2 2" xfId="27031" xr:uid="{C281100E-710C-4BE7-A176-EA0BD2448EA7}"/>
    <cellStyle name="Normal 2 6 3 4 2 3" xfId="17317" xr:uid="{D267A122-AF3B-4028-93DB-3C07DD56DBB3}"/>
    <cellStyle name="Normal 2 6 3 4 3" xfId="11658" xr:uid="{6E5D233B-99F0-4FE9-AB11-0FB12D79E101}"/>
    <cellStyle name="Normal 2 6 3 4 3 2" xfId="20103" xr:uid="{3C8176A5-AC78-4F4E-A3D7-C4F179DC788D}"/>
    <cellStyle name="Normal 2 6 3 4 4" xfId="13109" xr:uid="{81404EA5-399D-42DF-B791-E410D6ABAF02}"/>
    <cellStyle name="Normal 2 6 3 4 4 2" xfId="22932" xr:uid="{6F5D8150-1F95-466D-BADC-C5445D28CE15}"/>
    <cellStyle name="Normal 2 6 3 4 5" xfId="26625" xr:uid="{49735581-B861-41A7-931D-D4A923F42189}"/>
    <cellStyle name="Normal 2 6 3 4 6" xfId="15327" xr:uid="{7B5CB0F7-5700-4429-A552-38FE943D6E69}"/>
    <cellStyle name="Normal 2 6 3 5" xfId="2551" xr:uid="{00000000-0005-0000-0000-00001F0A0000}"/>
    <cellStyle name="Normal 2 6 3 5 2" xfId="10523" xr:uid="{6A4335BF-1DB8-4634-9A95-9D796E2E1E61}"/>
    <cellStyle name="Normal 2 6 3 5 2 2" xfId="27203" xr:uid="{45C9DBE5-D938-4A0A-9E71-EFADC29EC574}"/>
    <cellStyle name="Normal 2 6 3 5 2 3" xfId="16744" xr:uid="{FFCC545C-784B-464B-A2D3-5C6D3E0BB152}"/>
    <cellStyle name="Normal 2 6 3 5 3" xfId="11526" xr:uid="{7AB2FA2D-D0FC-43A0-84F6-DE9BDB0442D6}"/>
    <cellStyle name="Normal 2 6 3 5 3 2" xfId="19481" xr:uid="{C10428E0-01E0-4811-A067-CF719B07A921}"/>
    <cellStyle name="Normal 2 6 3 5 4" xfId="12593" xr:uid="{81A83900-F29B-4D5E-BD8F-F103378737BD}"/>
    <cellStyle name="Normal 2 6 3 5 4 2" xfId="22310" xr:uid="{9370839F-A367-40FB-8B2E-318944A63CDA}"/>
    <cellStyle name="Normal 2 6 3 5 5" xfId="25073" xr:uid="{58B90512-1B57-4D48-9E97-56758AA22BB4}"/>
    <cellStyle name="Normal 2 6 3 5 6" xfId="14528" xr:uid="{58BABE3B-4AD3-41D1-9EA4-9E9E178CE96B}"/>
    <cellStyle name="Normal 2 6 3 6" xfId="2552" xr:uid="{00000000-0005-0000-0000-0000200A0000}"/>
    <cellStyle name="Normal 2 6 3 6 2" xfId="10524" xr:uid="{CD72E255-ACCD-45B6-84F3-6725C35D3B29}"/>
    <cellStyle name="Normal 2 6 3 6 2 2" xfId="19264" xr:uid="{33297950-0185-4334-830A-314D195A74A0}"/>
    <cellStyle name="Normal 2 6 3 6 3" xfId="12414" xr:uid="{0E208414-C935-4639-AFEC-7607AC3525D3}"/>
    <cellStyle name="Normal 2 6 3 6 3 2" xfId="22078" xr:uid="{E64B5A81-77C2-41B2-8550-874BFD41011B}"/>
    <cellStyle name="Normal 2 6 3 6 4" xfId="25940" xr:uid="{DC8CF3DF-EB94-43E5-A870-D966D2D14837}"/>
    <cellStyle name="Normal 2 6 3 6 5" xfId="16522" xr:uid="{22681A80-6AA7-418B-9A15-285D1E51EDFD}"/>
    <cellStyle name="Normal 2 6 3 7" xfId="4443" xr:uid="{EBFB72D4-D98C-4AD1-900B-2B0A4912E7A5}"/>
    <cellStyle name="Normal 2 6 3 7 2" xfId="10518" xr:uid="{1CAFCF83-CC0B-4829-B7A4-6EFD9ABCA08E}"/>
    <cellStyle name="Normal 2 6 3 7 2 2" xfId="20466" xr:uid="{6C4B4065-EC35-4F9F-B33A-6A3DE3C70F98}"/>
    <cellStyle name="Normal 2 6 3 7 3" xfId="13443" xr:uid="{B05755D2-7FDA-4770-81AD-8A628A7971C1}"/>
    <cellStyle name="Normal 2 6 3 7 3 2" xfId="23295" xr:uid="{8A4516C5-5DF5-43A4-B5DA-FB93F5D52910}"/>
    <cellStyle name="Normal 2 6 3 7 4" xfId="17673" xr:uid="{B0FFF9A2-ABAF-4CB3-A8ED-3067EEA21317}"/>
    <cellStyle name="Normal 2 6 3 8" xfId="6172" xr:uid="{B3F25FEA-5427-4FCF-BDC0-3574378C8A22}"/>
    <cellStyle name="Normal 2 6 3 8 2" xfId="15982" xr:uid="{EC64D75E-F7F1-4DE8-B5C6-4CF76BE2B2BD}"/>
    <cellStyle name="Normal 2 6 3 9" xfId="8949" xr:uid="{452CF19E-4560-45A9-A7A2-6B3FBBAB3C5A}"/>
    <cellStyle name="Normal 2 6 3 9 2" xfId="18741" xr:uid="{17642F6B-B1F6-4643-A4F0-0AAC8945492E}"/>
    <cellStyle name="Normal 2 6 4" xfId="2553" xr:uid="{00000000-0005-0000-0000-0000210A0000}"/>
    <cellStyle name="Normal 2 6 4 2" xfId="2554" xr:uid="{00000000-0005-0000-0000-0000220A0000}"/>
    <cellStyle name="Normal 2 6 4 2 2" xfId="7898" xr:uid="{F32B28E7-D5BE-4EC9-963C-F0F83346F336}"/>
    <cellStyle name="Normal 2 6 4 2 2 2" xfId="28491" xr:uid="{6AA74E16-E5E9-410A-B09F-773F211EE3D8}"/>
    <cellStyle name="Normal 2 6 4 2 2 3" xfId="17320" xr:uid="{82497DC0-85ED-4396-9B73-705CB1031840}"/>
    <cellStyle name="Normal 2 6 4 2 3" xfId="10526" xr:uid="{973CC29C-5755-4E54-B5FA-77C1F48CDC55}"/>
    <cellStyle name="Normal 2 6 4 2 3 2" xfId="20106" xr:uid="{21E9BD6E-0250-471C-B3E2-7E7CF92A7D86}"/>
    <cellStyle name="Normal 2 6 4 2 4" xfId="13112" xr:uid="{E399EB08-30D9-4B5F-8C36-AB9B7402617E}"/>
    <cellStyle name="Normal 2 6 4 2 4 2" xfId="22935" xr:uid="{E972098E-E2E1-4AE9-96E3-70F9EDAA6BC9}"/>
    <cellStyle name="Normal 2 6 4 2 5" xfId="24963" xr:uid="{3E00A940-6020-4969-AA47-8FF3108759A5}"/>
    <cellStyle name="Normal 2 6 4 2 6" xfId="15330" xr:uid="{CB2D1233-DED3-4F1C-BB90-F9F8D00CEFEA}"/>
    <cellStyle name="Normal 2 6 4 3" xfId="2555" xr:uid="{00000000-0005-0000-0000-0000230A0000}"/>
    <cellStyle name="Normal 2 6 4 3 2" xfId="10527" xr:uid="{DFE2D9B2-8CA1-4D18-8742-B38B13A5AC0B}"/>
    <cellStyle name="Normal 2 6 4 3 2 2" xfId="27006" xr:uid="{39A5C43B-6E43-4F6D-8F85-9CAFB3314512}"/>
    <cellStyle name="Normal 2 6 4 3 2 3" xfId="16909" xr:uid="{046A13B5-DA35-4E1F-9F93-3493474DA56C}"/>
    <cellStyle name="Normal 2 6 4 3 3" xfId="11581" xr:uid="{052D0EAD-C04B-4E22-924A-6E1E8A403F8D}"/>
    <cellStyle name="Normal 2 6 4 3 3 2" xfId="19653" xr:uid="{2737DDC0-DCAE-4833-9400-E39118B732A7}"/>
    <cellStyle name="Normal 2 6 4 3 4" xfId="12758" xr:uid="{348312C0-DAD6-4BF3-A78E-8931EC235148}"/>
    <cellStyle name="Normal 2 6 4 3 4 2" xfId="22482" xr:uid="{B2067ED7-F390-46EA-885B-34A7FDFD59FB}"/>
    <cellStyle name="Normal 2 6 4 3 5" xfId="26210" xr:uid="{B2999A72-DD50-4FCA-B102-D4F92B797C28}"/>
    <cellStyle name="Normal 2 6 4 3 6" xfId="14754" xr:uid="{96FD466C-3BE1-4860-B881-B0B60B043333}"/>
    <cellStyle name="Normal 2 6 4 4" xfId="4759" xr:uid="{05FB57AD-C87B-4326-B1F7-96928F1CAE4D}"/>
    <cellStyle name="Normal 2 6 4 4 2" xfId="10525" xr:uid="{A41CB9B0-8889-4C6A-8D0E-0274D223BCFB}"/>
    <cellStyle name="Normal 2 6 4 4 2 2" xfId="20726" xr:uid="{D6FC1798-46A6-4C51-A2EE-4B39402DC43C}"/>
    <cellStyle name="Normal 2 6 4 4 3" xfId="13642" xr:uid="{00DFF6A3-A40C-4F4A-ACD5-80A31794F6E7}"/>
    <cellStyle name="Normal 2 6 4 4 3 2" xfId="23555" xr:uid="{E333C83E-16BF-48A2-92DB-C4540EAFE40D}"/>
    <cellStyle name="Normal 2 6 4 4 4" xfId="25347" xr:uid="{15E89197-1563-4279-9521-9E3DA2D97A63}"/>
    <cellStyle name="Normal 2 6 4 4 5" xfId="17933" xr:uid="{7904AE85-DB1E-416D-B2B6-635BC7F5BA72}"/>
    <cellStyle name="Normal 2 6 4 5" xfId="6265" xr:uid="{F8A43306-A630-4541-B0FA-E3342B0D1CBA}"/>
    <cellStyle name="Normal 2 6 4 5 2" xfId="15983" xr:uid="{5952B482-9731-4795-8D59-83FBD20ED137}"/>
    <cellStyle name="Normal 2 6 4 6" xfId="9042" xr:uid="{2FB47D50-54A9-4646-B094-1F8E707ABA91}"/>
    <cellStyle name="Normal 2 6 4 6 2" xfId="18742" xr:uid="{8FA0D554-1369-4FFF-BA71-64867392A81B}"/>
    <cellStyle name="Normal 2 6 4 7" xfId="12070" xr:uid="{AE22E722-7C0B-4FB0-BDB3-EEA55366B9E6}"/>
    <cellStyle name="Normal 2 6 4 7 2" xfId="21538" xr:uid="{BD17E733-F525-41BD-9DD6-D33C155F50C0}"/>
    <cellStyle name="Normal 2 6 4 8" xfId="24755" xr:uid="{7B0E1204-8A64-4577-9837-BF53AE381C1E}"/>
    <cellStyle name="Normal 2 6 4 9" xfId="14302" xr:uid="{300B6B36-DD43-4546-98E9-7FF0FC730FB4}"/>
    <cellStyle name="Normal 2 6 5" xfId="2556" xr:uid="{00000000-0005-0000-0000-0000240A0000}"/>
    <cellStyle name="Normal 2 6 5 2" xfId="5079" xr:uid="{5FFEBD53-E55B-4535-AE9E-1AB5229DCA15}"/>
    <cellStyle name="Normal 2 6 5 2 2" xfId="7899" xr:uid="{220D05D3-8CC5-42C2-8A16-59B452C9FAF7}"/>
    <cellStyle name="Normal 2 6 5 2 2 2" xfId="29854" xr:uid="{8AE60267-A41F-490C-BBE2-6F0718D46EE8}"/>
    <cellStyle name="Normal 2 6 5 2 2 3" xfId="21046" xr:uid="{DB5A4B2F-1E68-4095-9E6A-69DCC174DE09}"/>
    <cellStyle name="Normal 2 6 5 2 3" xfId="10528" xr:uid="{29EEE28B-92D4-4F75-9899-8BF523B689E8}"/>
    <cellStyle name="Normal 2 6 5 2 3 2" xfId="23875" xr:uid="{35CB3FF7-B44E-431A-BE86-334DA3EA8950}"/>
    <cellStyle name="Normal 2 6 5 2 4" xfId="24040" xr:uid="{94C30EF6-D5A3-43AB-A3DA-B758D4848170}"/>
    <cellStyle name="Normal 2 6 5 2 5" xfId="18253" xr:uid="{B4B066C4-B40F-4D33-81E2-DF60D604EF72}"/>
    <cellStyle name="Normal 2 6 5 3" xfId="6615" xr:uid="{4E1061CA-B89E-4722-9DB3-84D2C2055BC4}"/>
    <cellStyle name="Normal 2 6 5 3 2" xfId="28839" xr:uid="{81CB0882-5544-41D5-A409-4708EB4C9391}"/>
    <cellStyle name="Normal 2 6 5 3 3" xfId="17321" xr:uid="{948C14EC-E84E-4127-899A-4787C00DE1CB}"/>
    <cellStyle name="Normal 2 6 5 4" xfId="9411" xr:uid="{9AB2678F-7024-42CE-8EC8-3D0525A33FE8}"/>
    <cellStyle name="Normal 2 6 5 4 2" xfId="20107" xr:uid="{634AE085-07CD-4D1E-A67C-553BD0A5624C}"/>
    <cellStyle name="Normal 2 6 5 5" xfId="13113" xr:uid="{3025F165-769D-4B43-B407-4DC6CAC06F87}"/>
    <cellStyle name="Normal 2 6 5 5 2" xfId="22936" xr:uid="{1D7AE411-DBF5-482B-B085-27EA7A283752}"/>
    <cellStyle name="Normal 2 6 5 6" xfId="26400" xr:uid="{3F90C875-9445-40DF-BA46-7A7F4BD68EFA}"/>
    <cellStyle name="Normal 2 6 5 7" xfId="15331" xr:uid="{0F8516B9-EB5A-4BC4-B20A-89F0FC520D45}"/>
    <cellStyle name="Normal 2 6 6" xfId="2557" xr:uid="{00000000-0005-0000-0000-0000250A0000}"/>
    <cellStyle name="Normal 2 6 6 2" xfId="5838" xr:uid="{0D30E46B-F811-434B-9A36-F3DC262EFBA9}"/>
    <cellStyle name="Normal 2 6 6 2 2" xfId="7900" xr:uid="{CDCAA367-79DE-4CED-89DB-B0F8F5B51991}"/>
    <cellStyle name="Normal 2 6 6 2 3" xfId="10529" xr:uid="{75D357E8-6CBC-4351-B4B8-DA7BAE1E85E8}"/>
    <cellStyle name="Normal 2 6 6 3" xfId="6931" xr:uid="{C0316FAA-0A69-45A7-9B78-4F1CF95CD9E7}"/>
    <cellStyle name="Normal 2 6 6 3 2" xfId="19812" xr:uid="{E84D6E68-3F7E-4CB1-B089-9505A958B426}"/>
    <cellStyle name="Normal 2 6 6 4" xfId="9727" xr:uid="{644BFD44-8F9B-4FFB-9212-A9DACFD510D0}"/>
    <cellStyle name="Normal 2 6 6 4 2" xfId="22641" xr:uid="{31386BD9-7377-4FC4-8A4D-0FD201B46112}"/>
    <cellStyle name="Normal 2 6 6 5" xfId="24080" xr:uid="{A156C85D-9763-4251-9A42-26985F59E5CC}"/>
    <cellStyle name="Normal 2 6 6 6" xfId="14970" xr:uid="{AC0B9A58-AD3C-42C5-9E92-2F6C712563E3}"/>
    <cellStyle name="Normal 2 6 7" xfId="2558" xr:uid="{00000000-0005-0000-0000-0000260A0000}"/>
    <cellStyle name="Normal 2 6 7 2" xfId="7901" xr:uid="{E87B6A19-F2D2-4C81-B8A2-DAC803930B70}"/>
    <cellStyle name="Normal 2 6 7 2 2" xfId="27233" xr:uid="{6ECDB4AC-6844-42C6-812C-18819840FFE0}"/>
    <cellStyle name="Normal 2 6 7 2 3" xfId="16641" xr:uid="{312D2950-0029-4E6D-AA7D-70E57C817DFB}"/>
    <cellStyle name="Normal 2 6 7 3" xfId="10530" xr:uid="{AE3FF3DE-81B4-49E0-8A68-243E5BB5E7BC}"/>
    <cellStyle name="Normal 2 6 7 3 2" xfId="19378" xr:uid="{99490AC4-8FA2-4C0E-807E-2F4A7396D896}"/>
    <cellStyle name="Normal 2 6 7 4" xfId="12490" xr:uid="{B07B9566-9B31-4A1F-9478-254D078DDCF9}"/>
    <cellStyle name="Normal 2 6 7 4 2" xfId="22207" xr:uid="{0B60498F-7238-40A0-ADFD-132CF8966901}"/>
    <cellStyle name="Normal 2 6 7 5" xfId="25728" xr:uid="{8A5D880C-54CF-46DB-86F3-EB3895BD6151}"/>
    <cellStyle name="Normal 2 6 7 6" xfId="14425" xr:uid="{0B1B1B81-1224-46D9-A021-4181A250D83D}"/>
    <cellStyle name="Normal 2 6 8" xfId="2559" xr:uid="{00000000-0005-0000-0000-0000270A0000}"/>
    <cellStyle name="Normal 2 6 8 2" xfId="7902" xr:uid="{7139A117-A4BE-4FD0-B0F5-23BC6CCD62C2}"/>
    <cellStyle name="Normal 2 6 8 2 2" xfId="19102" xr:uid="{2E4C666B-31C1-4C1C-814A-93C58994F061}"/>
    <cellStyle name="Normal 2 6 8 3" xfId="10531" xr:uid="{C7FB9395-4ABA-490F-88A0-F803BBB0A1DC}"/>
    <cellStyle name="Normal 2 6 8 3 2" xfId="21903" xr:uid="{9DAF5F73-E967-45C7-A1B3-B49D374BB87D}"/>
    <cellStyle name="Normal 2 6 8 4" xfId="24306" xr:uid="{DABDF253-2E63-4FA8-B5C1-60CA90CFA873}"/>
    <cellStyle name="Normal 2 6 8 5" xfId="16347" xr:uid="{8B0CE3EE-0CE1-45BF-B331-5FA2AAD4DC05}"/>
    <cellStyle name="Normal 2 6 9" xfId="4541" xr:uid="{F6AA44EA-261D-4D45-B67C-42284B66105E}"/>
    <cellStyle name="Normal 2 6 9 2" xfId="9922" xr:uid="{3CCCC6BE-32D9-49CB-8A14-6D38B0373D8F}"/>
    <cellStyle name="Normal 2 6 9 2 2" xfId="20564" xr:uid="{4650CA95-9724-44F3-83EC-8CC5FD01B0B9}"/>
    <cellStyle name="Normal 2 6 9 3" xfId="13521" xr:uid="{E3031B21-83E5-4DB7-AA2A-AFD533F6099C}"/>
    <cellStyle name="Normal 2 6 9 3 2" xfId="23393" xr:uid="{B58CB505-3167-4C76-AF8F-469ED6BACE78}"/>
    <cellStyle name="Normal 2 6 9 4" xfId="17771" xr:uid="{0A87744A-4811-4C6B-928B-4CB818FE283F}"/>
    <cellStyle name="Normal 2 7" xfId="529" xr:uid="{00000000-0005-0000-0000-000011020000}"/>
    <cellStyle name="Normal 2 7 10" xfId="6174" xr:uid="{A390090F-0D5A-4EF3-99C9-382F4CD94D16}"/>
    <cellStyle name="Normal 2 7 10 2" xfId="15984" xr:uid="{FDDAD19F-CE6E-4319-8B8E-257A2735942C}"/>
    <cellStyle name="Normal 2 7 11" xfId="8951" xr:uid="{925902B3-673E-49C0-8C20-20AC09EF0698}"/>
    <cellStyle name="Normal 2 7 11 2" xfId="18743" xr:uid="{89E97011-1E89-46E1-A6BF-96B86808655B}"/>
    <cellStyle name="Normal 2 7 12" xfId="12071" xr:uid="{E3A360C9-D674-454D-8FD0-5E13CD439C3D}"/>
    <cellStyle name="Normal 2 7 12 2" xfId="21539" xr:uid="{8E848D19-814C-4DA5-B799-B020E3F2B24E}"/>
    <cellStyle name="Normal 2 7 13" xfId="26553" xr:uid="{EDEF54A0-9E52-4763-85EF-B12ABAE6CB32}"/>
    <cellStyle name="Normal 2 7 14" xfId="13982" xr:uid="{D469E8CD-7F10-47C6-B412-21CBE552B0CC}"/>
    <cellStyle name="Normal 2 7 15" xfId="30159" xr:uid="{060A2655-1AF8-4F54-9735-1CBA554EFA84}"/>
    <cellStyle name="Normal 2 7 2" xfId="530" xr:uid="{00000000-0005-0000-0000-000012020000}"/>
    <cellStyle name="Normal 2 7 2 10" xfId="8952" xr:uid="{C5977499-322F-4596-8A3E-4C10DFA1306F}"/>
    <cellStyle name="Normal 2 7 2 10 2" xfId="18744" xr:uid="{173111FE-C93C-4CBB-8C0C-792FFEC30A78}"/>
    <cellStyle name="Normal 2 7 2 11" xfId="12072" xr:uid="{569B021F-4FF8-4292-B5F0-8DE12A37BF27}"/>
    <cellStyle name="Normal 2 7 2 11 2" xfId="21540" xr:uid="{118CEE4C-5979-48A1-A348-684559975E9B}"/>
    <cellStyle name="Normal 2 7 2 12" xfId="24227" xr:uid="{7169B204-2B87-427F-BC7B-C252D04C36B3}"/>
    <cellStyle name="Normal 2 7 2 13" xfId="14042" xr:uid="{46354DF1-2D68-4CC1-8AE8-803FE7020B86}"/>
    <cellStyle name="Normal 2 7 2 2" xfId="2560" xr:uid="{00000000-0005-0000-0000-0000280A0000}"/>
    <cellStyle name="Normal 2 7 2 2 10" xfId="14603" xr:uid="{8004C9A9-9250-433A-9549-94BB64C5F7CA}"/>
    <cellStyle name="Normal 2 7 2 2 2" xfId="2561" xr:uid="{00000000-0005-0000-0000-0000290A0000}"/>
    <cellStyle name="Normal 2 7 2 2 2 2" xfId="2562" xr:uid="{00000000-0005-0000-0000-00002A0A0000}"/>
    <cellStyle name="Normal 2 7 2 2 2 2 2" xfId="7903" xr:uid="{9E91A940-5176-43E5-B8A7-72F13B346C43}"/>
    <cellStyle name="Normal 2 7 2 2 2 2 2 2" xfId="28662" xr:uid="{0CEF1C8E-ECAD-40EB-ACD1-9396EC4151F4}"/>
    <cellStyle name="Normal 2 7 2 2 2 2 2 3" xfId="17324" xr:uid="{D9F90595-162A-4D5C-959D-0C439EE5EF8E}"/>
    <cellStyle name="Normal 2 7 2 2 2 2 3" xfId="10534" xr:uid="{AA47355C-997F-4AC8-BB56-15EF343A5C54}"/>
    <cellStyle name="Normal 2 7 2 2 2 2 3 2" xfId="20110" xr:uid="{E509EFD6-0F56-47C2-A4F2-E4858F8C84BC}"/>
    <cellStyle name="Normal 2 7 2 2 2 2 4" xfId="13116" xr:uid="{4CFD25E1-9618-402A-8ECB-DBBB04F49D37}"/>
    <cellStyle name="Normal 2 7 2 2 2 2 4 2" xfId="22939" xr:uid="{BB18C848-7701-4F19-8341-F7043DE86D5C}"/>
    <cellStyle name="Normal 2 7 2 2 2 2 5" xfId="24380" xr:uid="{51D4C620-50A5-4A7F-B565-9AB67A61B5F4}"/>
    <cellStyle name="Normal 2 7 2 2 2 2 6" xfId="15334" xr:uid="{C308644A-2B2D-4A7C-AAE3-8F02BC30D4FC}"/>
    <cellStyle name="Normal 2 7 2 2 2 3" xfId="4902" xr:uid="{C29DB98E-8BE6-4617-A414-7D8F25953549}"/>
    <cellStyle name="Normal 2 7 2 2 2 3 2" xfId="10533" xr:uid="{322BEFD9-4CD3-464C-966F-ACA947F39817}"/>
    <cellStyle name="Normal 2 7 2 2 2 3 2 2" xfId="29735" xr:uid="{8E83D935-A561-4D35-B713-097380DDDA1D}"/>
    <cellStyle name="Normal 2 7 2 2 2 3 2 3" xfId="20869" xr:uid="{43E281CB-0B74-4384-BBCB-71159968F38A}"/>
    <cellStyle name="Normal 2 7 2 2 2 3 3" xfId="13761" xr:uid="{98B471B0-4823-4D04-9F35-744779680EC0}"/>
    <cellStyle name="Normal 2 7 2 2 2 3 3 2" xfId="23698" xr:uid="{A88B6B68-EA27-4448-BD79-574F91EBF496}"/>
    <cellStyle name="Normal 2 7 2 2 2 3 4" xfId="24440" xr:uid="{DD996F76-5DCA-4B3B-9681-15AAF5F6B91F}"/>
    <cellStyle name="Normal 2 7 2 2 2 3 5" xfId="18076" xr:uid="{8BD84440-5656-497F-A8C7-12AD65390DB0}"/>
    <cellStyle name="Normal 2 7 2 2 2 4" xfId="6271" xr:uid="{08F86310-E02C-4664-9EEF-2948DFB70E7A}"/>
    <cellStyle name="Normal 2 7 2 2 2 4 2" xfId="29159" xr:uid="{5896FEDC-59C5-4DCA-8A53-AE7DB80155BE}"/>
    <cellStyle name="Normal 2 7 2 2 2 4 3" xfId="16915" xr:uid="{8936CA88-B82C-4ACB-ACA5-4CF78CC5B3DA}"/>
    <cellStyle name="Normal 2 7 2 2 2 5" xfId="9048" xr:uid="{6F606E3A-7460-4F06-9456-0706CFF57032}"/>
    <cellStyle name="Normal 2 7 2 2 2 5 2" xfId="19659" xr:uid="{BDD65D35-0C4A-495D-AEDC-686D8F6B6B46}"/>
    <cellStyle name="Normal 2 7 2 2 2 6" xfId="12764" xr:uid="{C45632AA-3595-465A-BB17-6232632116A4}"/>
    <cellStyle name="Normal 2 7 2 2 2 6 2" xfId="22488" xr:uid="{6322F095-270C-4E9C-BEE6-1F07D925C441}"/>
    <cellStyle name="Normal 2 7 2 2 2 7" xfId="24890" xr:uid="{31557FFC-6412-4DED-AD39-156DBA1AC0FA}"/>
    <cellStyle name="Normal 2 7 2 2 2 8" xfId="14760" xr:uid="{39B46747-A20B-47C5-BA52-B2A264E39801}"/>
    <cellStyle name="Normal 2 7 2 2 3" xfId="2563" xr:uid="{00000000-0005-0000-0000-00002B0A0000}"/>
    <cellStyle name="Normal 2 7 2 2 3 2" xfId="5080" xr:uid="{A2B57DEB-9B33-4612-ADB7-75CCBE24AD6F}"/>
    <cellStyle name="Normal 2 7 2 2 3 2 2" xfId="11842" xr:uid="{F53EC097-3293-465B-967F-A2A546241742}"/>
    <cellStyle name="Normal 2 7 2 2 3 2 2 2" xfId="21047" xr:uid="{00B09249-B8E4-4707-932B-7E911BF97523}"/>
    <cellStyle name="Normal 2 7 2 2 3 2 3" xfId="13898" xr:uid="{19992D39-947C-4DD3-93BD-5D4B61B3EFA7}"/>
    <cellStyle name="Normal 2 7 2 2 3 2 3 2" xfId="23876" xr:uid="{6CDF1B58-F70D-4552-9EE9-ABB677170A61}"/>
    <cellStyle name="Normal 2 7 2 2 3 2 4" xfId="27796" xr:uid="{44586708-4A0F-4590-A40F-769C2F2091E7}"/>
    <cellStyle name="Normal 2 7 2 2 3 2 5" xfId="18254" xr:uid="{6790FA34-33A9-4C89-94BE-787A4B50C0B1}"/>
    <cellStyle name="Normal 2 7 2 2 3 3" xfId="10535" xr:uid="{2C9A1200-4BE6-4A0D-BB50-8B2169811BF2}"/>
    <cellStyle name="Normal 2 7 2 2 3 3 2" xfId="17325" xr:uid="{9DFE9DCC-04A5-41D4-891F-80772269873C}"/>
    <cellStyle name="Normal 2 7 2 2 3 4" xfId="11661" xr:uid="{E81D680C-53B2-4A31-9F7F-C87264028C6F}"/>
    <cellStyle name="Normal 2 7 2 2 3 4 2" xfId="20111" xr:uid="{6EA967C5-0623-43ED-9B17-E16D429B3F3A}"/>
    <cellStyle name="Normal 2 7 2 2 3 5" xfId="13117" xr:uid="{945391C2-9EA9-424C-8320-7F3870045A0E}"/>
    <cellStyle name="Normal 2 7 2 2 3 5 2" xfId="22940" xr:uid="{DBE2E4F7-D2FC-4920-85A4-225B830F23F8}"/>
    <cellStyle name="Normal 2 7 2 2 3 6" xfId="26507" xr:uid="{A8A23969-368E-4D1E-AFF7-12B48E0DB020}"/>
    <cellStyle name="Normal 2 7 2 2 3 7" xfId="15335" xr:uid="{C4A26764-F6C8-4D80-B25A-DD58438A8243}"/>
    <cellStyle name="Normal 2 7 2 2 4" xfId="2564" xr:uid="{00000000-0005-0000-0000-00002C0A0000}"/>
    <cellStyle name="Normal 2 7 2 2 4 2" xfId="10536" xr:uid="{148F8FE5-314F-49A1-8CCA-225790C515FB}"/>
    <cellStyle name="Normal 2 7 2 2 4 2 2" xfId="28652" xr:uid="{979AF6C1-EB41-4EC3-BD80-B9EA22575046}"/>
    <cellStyle name="Normal 2 7 2 2 4 2 3" xfId="17323" xr:uid="{2658F793-B7EF-49C7-B61A-63DF3E63EA5B}"/>
    <cellStyle name="Normal 2 7 2 2 4 3" xfId="11660" xr:uid="{414E4B20-81BF-4EB6-A6F4-AC2C7842AD0A}"/>
    <cellStyle name="Normal 2 7 2 2 4 3 2" xfId="20109" xr:uid="{ED8325D0-0AD1-4B09-A7DD-0431CA5FE618}"/>
    <cellStyle name="Normal 2 7 2 2 4 4" xfId="13115" xr:uid="{FC190F3B-B2E5-4259-8E25-A1C3A736FB9A}"/>
    <cellStyle name="Normal 2 7 2 2 4 4 2" xfId="22938" xr:uid="{1408D853-6E3C-4C1E-BD6C-94EBA7D2A082}"/>
    <cellStyle name="Normal 2 7 2 2 4 5" xfId="25678" xr:uid="{24BE5C66-2B84-45B3-9CE3-602C0F1A28B8}"/>
    <cellStyle name="Normal 2 7 2 2 4 6" xfId="15333" xr:uid="{9A3C8C94-C028-4CCD-A517-DB5B4910CF45}"/>
    <cellStyle name="Normal 2 7 2 2 5" xfId="4825" xr:uid="{D50326F5-646D-4B32-A474-9B9BE4A0537A}"/>
    <cellStyle name="Normal 2 7 2 2 5 2" xfId="10532" xr:uid="{E2635728-86A8-4F37-979B-CD70BDAB5BED}"/>
    <cellStyle name="Normal 2 7 2 2 5 2 2" xfId="29686" xr:uid="{FBC3EFEF-E3A1-48D8-8722-A58F46F79423}"/>
    <cellStyle name="Normal 2 7 2 2 5 2 3" xfId="20792" xr:uid="{386BEAA8-988B-4A85-8137-DD6CBBF4018B}"/>
    <cellStyle name="Normal 2 7 2 2 5 3" xfId="13684" xr:uid="{3EB260AA-4762-4007-AA53-226F50189373}"/>
    <cellStyle name="Normal 2 7 2 2 5 3 2" xfId="23621" xr:uid="{1004373E-2EB9-4250-9EB7-B2A197F69F40}"/>
    <cellStyle name="Normal 2 7 2 2 5 4" xfId="26471" xr:uid="{DFF57CC9-3781-4C55-A8B9-E07EF4734F4A}"/>
    <cellStyle name="Normal 2 7 2 2 5 5" xfId="17999" xr:uid="{882D46FD-A47E-41B2-9DA7-0365C06BBEED}"/>
    <cellStyle name="Normal 2 7 2 2 6" xfId="5951" xr:uid="{C42ADA6D-3A2D-4434-A562-77B43263902E}"/>
    <cellStyle name="Normal 2 7 2 2 6 2" xfId="26971" xr:uid="{EA036CFF-F180-439B-BBA9-5EF8856044EB}"/>
    <cellStyle name="Normal 2 7 2 2 6 3" xfId="15986" xr:uid="{49DAFAA2-DFDE-4DE9-9E62-4DB3564856D2}"/>
    <cellStyle name="Normal 2 7 2 2 7" xfId="8697" xr:uid="{75888F93-596F-4D2B-93EC-DB651965BDA5}"/>
    <cellStyle name="Normal 2 7 2 2 7 2" xfId="18745" xr:uid="{8071CB36-7B25-4088-9571-A0A952DC3979}"/>
    <cellStyle name="Normal 2 7 2 2 8" xfId="12073" xr:uid="{B59C3D3B-4696-48BF-ADFE-F9E9D065D400}"/>
    <cellStyle name="Normal 2 7 2 2 8 2" xfId="21541" xr:uid="{276F6B4D-D78E-4D20-8632-9BB1A3DFCC03}"/>
    <cellStyle name="Normal 2 7 2 2 9" xfId="25816" xr:uid="{1BB09E0F-8478-46EB-BB00-CD7A6003DE64}"/>
    <cellStyle name="Normal 2 7 2 3" xfId="2565" xr:uid="{00000000-0005-0000-0000-00002D0A0000}"/>
    <cellStyle name="Normal 2 7 2 3 2" xfId="2566" xr:uid="{00000000-0005-0000-0000-00002E0A0000}"/>
    <cellStyle name="Normal 2 7 2 3 2 2" xfId="7904" xr:uid="{6EEC1076-5C6E-499A-A6C0-C42E0FAD18A4}"/>
    <cellStyle name="Normal 2 7 2 3 2 2 2" xfId="27984" xr:uid="{FE3C89E6-3706-499F-8BAA-534EA79F30F6}"/>
    <cellStyle name="Normal 2 7 2 3 2 2 3" xfId="17326" xr:uid="{E179AAFF-4D73-4554-A5E8-7AB5239EC90F}"/>
    <cellStyle name="Normal 2 7 2 3 2 3" xfId="10538" xr:uid="{B89240FF-B02A-4F8E-99B3-6DEB3FE3B64D}"/>
    <cellStyle name="Normal 2 7 2 3 2 3 2" xfId="20112" xr:uid="{81C60637-E4F8-4991-AA1F-8B0E66D063EB}"/>
    <cellStyle name="Normal 2 7 2 3 2 4" xfId="13118" xr:uid="{1CB4F0CE-A792-4768-8C6E-A937A790C63C}"/>
    <cellStyle name="Normal 2 7 2 3 2 4 2" xfId="22941" xr:uid="{77C41B78-247B-49BE-BDDE-0BD0C26B5C61}"/>
    <cellStyle name="Normal 2 7 2 3 2 5" xfId="24111" xr:uid="{15AA5EC0-05C5-4145-90F7-9A77BF2A12A5}"/>
    <cellStyle name="Normal 2 7 2 3 2 6" xfId="15336" xr:uid="{088362B3-6400-486D-808F-FAE0C5689561}"/>
    <cellStyle name="Normal 2 7 2 3 3" xfId="4901" xr:uid="{C3EE4B72-E053-410E-A742-D7A3EB05CF28}"/>
    <cellStyle name="Normal 2 7 2 3 3 2" xfId="10537" xr:uid="{9306344A-B773-432B-A682-F31A4DB2CF51}"/>
    <cellStyle name="Normal 2 7 2 3 3 2 2" xfId="29734" xr:uid="{1468CE59-7992-4F71-A9E9-BEF3583E4ACB}"/>
    <cellStyle name="Normal 2 7 2 3 3 2 3" xfId="20868" xr:uid="{40C46A63-ACBC-4B82-AA03-548696EEFFDA}"/>
    <cellStyle name="Normal 2 7 2 3 3 3" xfId="13760" xr:uid="{D4F24F79-4DAB-47BE-B025-975DDA89DC2C}"/>
    <cellStyle name="Normal 2 7 2 3 3 3 2" xfId="23697" xr:uid="{CE748F7D-BEE5-4157-99F7-4111D83AA442}"/>
    <cellStyle name="Normal 2 7 2 3 3 4" xfId="26009" xr:uid="{AF08C7FB-DE7C-4F80-A48D-C9EE2ED4EA99}"/>
    <cellStyle name="Normal 2 7 2 3 3 5" xfId="18075" xr:uid="{3354E3AD-F2AB-42C0-AA46-835F28692FC2}"/>
    <cellStyle name="Normal 2 7 2 3 4" xfId="6270" xr:uid="{CE07D292-15C4-4032-BEC7-6552AEBE19D9}"/>
    <cellStyle name="Normal 2 7 2 3 4 2" xfId="28855" xr:uid="{A2417CE7-752A-40A3-930D-2A92CBF1655A}"/>
    <cellStyle name="Normal 2 7 2 3 4 3" xfId="16914" xr:uid="{DC13204A-0CB9-42A4-973B-AB4A816B9567}"/>
    <cellStyle name="Normal 2 7 2 3 5" xfId="9047" xr:uid="{C0640C89-394C-444E-AACB-3E4716D0C953}"/>
    <cellStyle name="Normal 2 7 2 3 5 2" xfId="19658" xr:uid="{8F7AA973-03F9-49F5-BAAC-98D8F1A504E8}"/>
    <cellStyle name="Normal 2 7 2 3 6" xfId="12763" xr:uid="{176A7353-AC59-4CD9-9437-1D3ECFB3D84A}"/>
    <cellStyle name="Normal 2 7 2 3 6 2" xfId="22487" xr:uid="{31E38108-9B6D-456F-A793-49F58473D953}"/>
    <cellStyle name="Normal 2 7 2 3 7" xfId="25082" xr:uid="{05BF25DF-553B-48F2-83AA-C1C7E60E55C4}"/>
    <cellStyle name="Normal 2 7 2 3 8" xfId="14759" xr:uid="{5F9E4624-3B6B-47F2-9547-0EDF96ADCCE9}"/>
    <cellStyle name="Normal 2 7 2 4" xfId="2567" xr:uid="{00000000-0005-0000-0000-00002F0A0000}"/>
    <cellStyle name="Normal 2 7 2 4 2" xfId="5081" xr:uid="{7FEBE38D-37C9-40FC-816B-B9F2BADCB599}"/>
    <cellStyle name="Normal 2 7 2 4 2 2" xfId="7905" xr:uid="{E7C5F68B-2769-4FCA-9FE6-EADF2B92D99B}"/>
    <cellStyle name="Normal 2 7 2 4 2 2 2" xfId="21048" xr:uid="{A90126F6-D743-43CB-AD5F-98F2D66F2995}"/>
    <cellStyle name="Normal 2 7 2 4 2 3" xfId="10539" xr:uid="{425349CC-0AA1-44AB-A0BF-F6D82B1E4705}"/>
    <cellStyle name="Normal 2 7 2 4 2 3 2" xfId="23877" xr:uid="{A9DE9E9F-D72D-4FDB-88D6-8BA35FBB0801}"/>
    <cellStyle name="Normal 2 7 2 4 2 4" xfId="28623" xr:uid="{B500ABC4-55DD-4A78-A4E1-2F286E246A23}"/>
    <cellStyle name="Normal 2 7 2 4 2 5" xfId="18255" xr:uid="{A79E67C5-19DE-4CD4-8E92-0465B33863CF}"/>
    <cellStyle name="Normal 2 7 2 4 3" xfId="6618" xr:uid="{13C4A972-A60E-4E66-9ADA-B7D323A6C96A}"/>
    <cellStyle name="Normal 2 7 2 4 3 2" xfId="17327" xr:uid="{0279EBB0-3238-4DF5-BC99-9358798A9790}"/>
    <cellStyle name="Normal 2 7 2 4 4" xfId="9414" xr:uid="{14E8266B-E37D-439E-92FE-377BC466FE41}"/>
    <cellStyle name="Normal 2 7 2 4 4 2" xfId="20113" xr:uid="{91348ED9-B203-496E-96B6-10F5CEDC5C86}"/>
    <cellStyle name="Normal 2 7 2 4 5" xfId="13119" xr:uid="{C0DBDB46-F5FB-41E9-902B-B22BD436F16D}"/>
    <cellStyle name="Normal 2 7 2 4 5 2" xfId="22942" xr:uid="{AC2EC61D-1189-4CD6-9DD9-423D826A9F2F}"/>
    <cellStyle name="Normal 2 7 2 4 6" xfId="26587" xr:uid="{249A5E2B-70CB-47DB-8F70-0A42F6BA1B88}"/>
    <cellStyle name="Normal 2 7 2 4 7" xfId="15337" xr:uid="{8453FB38-1B00-4237-8DDE-3C32F78F71AC}"/>
    <cellStyle name="Normal 2 7 2 5" xfId="2568" xr:uid="{00000000-0005-0000-0000-0000300A0000}"/>
    <cellStyle name="Normal 2 7 2 5 2" xfId="7906" xr:uid="{E3BA19EF-66FB-4FB9-906E-5AE8EC8F31AC}"/>
    <cellStyle name="Normal 2 7 2 5 2 2" xfId="29048" xr:uid="{DDE7CBBA-9F41-4504-BD7A-8508098C9AEE}"/>
    <cellStyle name="Normal 2 7 2 5 2 3" xfId="17322" xr:uid="{6903FE84-6F56-448C-B703-B489ACF92B3E}"/>
    <cellStyle name="Normal 2 7 2 5 3" xfId="10540" xr:uid="{01087030-698E-4955-A97B-E3A44C4B0FE4}"/>
    <cellStyle name="Normal 2 7 2 5 3 2" xfId="20108" xr:uid="{4DF4F8A9-B59B-4DCE-B585-B5C8DFB7F9E8}"/>
    <cellStyle name="Normal 2 7 2 5 4" xfId="13114" xr:uid="{4AD4DB53-9AC8-49C4-A7BB-0E4F15825345}"/>
    <cellStyle name="Normal 2 7 2 5 4 2" xfId="22937" xr:uid="{FEB34F2E-9941-48D8-AA11-8A6D3BEC21BB}"/>
    <cellStyle name="Normal 2 7 2 5 5" xfId="25562" xr:uid="{17B5CBE8-12A7-4FD5-B79A-D10F4D84F87E}"/>
    <cellStyle name="Normal 2 7 2 5 6" xfId="15332" xr:uid="{C30B643A-4CE8-4C9C-8C8D-CD84C651C4F1}"/>
    <cellStyle name="Normal 2 7 2 6" xfId="2569" xr:uid="{00000000-0005-0000-0000-0000310A0000}"/>
    <cellStyle name="Normal 2 7 2 6 2" xfId="7907" xr:uid="{42F4B09C-2F1E-4AB2-A4B3-630EF366B67B}"/>
    <cellStyle name="Normal 2 7 2 6 2 2" xfId="27103" xr:uid="{DC20B7A7-849D-4B58-BBEE-93812F6CA3FA}"/>
    <cellStyle name="Normal 2 7 2 6 2 3" xfId="16716" xr:uid="{A2DA9E62-5F2D-4E81-A6AF-59F6DBC9D0D2}"/>
    <cellStyle name="Normal 2 7 2 6 3" xfId="10541" xr:uid="{B536B047-AAB2-45EB-82D1-B4CEE11F9B25}"/>
    <cellStyle name="Normal 2 7 2 6 3 2" xfId="19453" xr:uid="{998FB6CE-F755-4532-B9D1-FFCFABD20B1C}"/>
    <cellStyle name="Normal 2 7 2 6 4" xfId="12565" xr:uid="{1D32D781-15BE-4E13-BBB2-DC6E1740F9B0}"/>
    <cellStyle name="Normal 2 7 2 6 4 2" xfId="22282" xr:uid="{B54FAD01-F20C-4A6C-A2FC-30D4AEAEA92C}"/>
    <cellStyle name="Normal 2 7 2 6 5" xfId="25732" xr:uid="{F9EF2BB4-7F25-4885-B24A-128027BB48E8}"/>
    <cellStyle name="Normal 2 7 2 6 6" xfId="14500" xr:uid="{E8CC5A89-D8A9-4861-8287-1D232F356C34}"/>
    <cellStyle name="Normal 2 7 2 7" xfId="2570" xr:uid="{00000000-0005-0000-0000-0000320A0000}"/>
    <cellStyle name="Normal 2 7 2 7 2" xfId="10542" xr:uid="{13F4E84E-07FA-4322-8766-F127D45E26F2}"/>
    <cellStyle name="Normal 2 7 2 7 2 2" xfId="19173" xr:uid="{C0872E15-425E-4FF1-A84D-D1D3B064B21E}"/>
    <cellStyle name="Normal 2 7 2 7 3" xfId="12350" xr:uid="{770FAC92-E775-486E-86CF-45EE506EC674}"/>
    <cellStyle name="Normal 2 7 2 7 3 2" xfId="21978" xr:uid="{69FFA2D1-B21F-471B-9645-D7AA5DA63901}"/>
    <cellStyle name="Normal 2 7 2 7 4" xfId="25669" xr:uid="{37281D7B-B3D3-4CFE-9268-E21165F40D0D}"/>
    <cellStyle name="Normal 2 7 2 7 5" xfId="16422" xr:uid="{F65C9017-339C-4FC1-84CE-69E1329CFFC8}"/>
    <cellStyle name="Normal 2 7 2 8" xfId="4387" xr:uid="{3357A4F9-C719-4ED3-94FD-B8B4C46070BC}"/>
    <cellStyle name="Normal 2 7 2 8 2" xfId="9925" xr:uid="{DDD6A3E2-1BED-4592-9054-3BACF1FF1FE9}"/>
    <cellStyle name="Normal 2 7 2 8 2 2" xfId="20411" xr:uid="{D2272590-463A-4277-9059-375665E052C5}"/>
    <cellStyle name="Normal 2 7 2 8 3" xfId="13391" xr:uid="{E88722D9-D5B4-4B26-836B-F888E3BCF3B7}"/>
    <cellStyle name="Normal 2 7 2 8 3 2" xfId="23240" xr:uid="{8408B7CD-7852-489B-B4A7-7D9561EF9EB3}"/>
    <cellStyle name="Normal 2 7 2 8 4" xfId="17618" xr:uid="{0011A0EB-3CB5-48FE-B35A-1A17631A7C63}"/>
    <cellStyle name="Normal 2 7 2 9" xfId="6175" xr:uid="{4E90A0D5-B245-436B-839A-8BA5E311EF0D}"/>
    <cellStyle name="Normal 2 7 2 9 2" xfId="15985" xr:uid="{14F96228-BDA0-4F55-9BEC-145A9104D17D}"/>
    <cellStyle name="Normal 2 7 3" xfId="2571" xr:uid="{00000000-0005-0000-0000-0000330A0000}"/>
    <cellStyle name="Normal 2 7 3 10" xfId="12074" xr:uid="{3D73C6BF-AB75-4BE5-A609-8AC9A919F6A0}"/>
    <cellStyle name="Normal 2 7 3 10 2" xfId="21542" xr:uid="{AA19E3D9-BDDA-481C-B54C-1934A65FF669}"/>
    <cellStyle name="Normal 2 7 3 11" xfId="26604" xr:uid="{35C6263D-E1D1-44A5-93E6-59841E3ABA3E}"/>
    <cellStyle name="Normal 2 7 3 12" xfId="14145" xr:uid="{E71EA1A4-B701-475C-A485-F38808E970AC}"/>
    <cellStyle name="Normal 2 7 3 2" xfId="2572" xr:uid="{00000000-0005-0000-0000-0000340A0000}"/>
    <cellStyle name="Normal 2 7 3 2 2" xfId="2573" xr:uid="{00000000-0005-0000-0000-0000350A0000}"/>
    <cellStyle name="Normal 2 7 3 2 2 2" xfId="7908" xr:uid="{A82F2597-B0DE-4F74-94F5-792616F9D8F3}"/>
    <cellStyle name="Normal 2 7 3 2 2 2 2" xfId="29257" xr:uid="{1768DA4F-A73D-42E4-95E2-C0C554EDEF43}"/>
    <cellStyle name="Normal 2 7 3 2 2 2 3" xfId="17329" xr:uid="{E79BACAD-FCDB-487A-BB1E-08D4CE4A1A68}"/>
    <cellStyle name="Normal 2 7 3 2 2 3" xfId="10545" xr:uid="{AD273901-17D9-44A0-B7F3-6DAAA665FAC1}"/>
    <cellStyle name="Normal 2 7 3 2 2 3 2" xfId="20115" xr:uid="{7ED7F4CA-BBA8-4D77-882A-7BA61F81D8BE}"/>
    <cellStyle name="Normal 2 7 3 2 2 4" xfId="13121" xr:uid="{30E679A5-A9E2-411E-9334-42D8683F89C5}"/>
    <cellStyle name="Normal 2 7 3 2 2 4 2" xfId="22944" xr:uid="{3451A113-9C3B-4089-8F5F-8D0DB9D7BC2B}"/>
    <cellStyle name="Normal 2 7 3 2 2 5" xfId="24857" xr:uid="{6806744A-BD74-4966-B4EA-37F1C354E1EA}"/>
    <cellStyle name="Normal 2 7 3 2 2 6" xfId="15339" xr:uid="{89851621-E661-4F7D-A9AA-F7A6B50529ED}"/>
    <cellStyle name="Normal 2 7 3 2 3" xfId="4903" xr:uid="{881D8EF3-CA07-4A9D-9166-0A98CCD9E654}"/>
    <cellStyle name="Normal 2 7 3 2 3 2" xfId="10544" xr:uid="{0158EDCA-4A4C-4C65-A4AA-EE67B54A2A2B}"/>
    <cellStyle name="Normal 2 7 3 2 3 2 2" xfId="29736" xr:uid="{9F806616-9912-4FD4-8876-D2DA56050661}"/>
    <cellStyle name="Normal 2 7 3 2 3 2 3" xfId="20870" xr:uid="{AE0A6E37-867D-4E80-BF04-08C228A8E532}"/>
    <cellStyle name="Normal 2 7 3 2 3 3" xfId="13762" xr:uid="{D7D94134-3933-42F2-9A17-0B9D5816CC28}"/>
    <cellStyle name="Normal 2 7 3 2 3 3 2" xfId="23699" xr:uid="{736457A1-AF8E-4865-BC73-D6249F6ED284}"/>
    <cellStyle name="Normal 2 7 3 2 3 4" xfId="26614" xr:uid="{0E2ECDBD-CA2D-4682-A73D-6E8246F00733}"/>
    <cellStyle name="Normal 2 7 3 2 3 5" xfId="18077" xr:uid="{4BF8AF70-0941-4242-BABC-917F0BB50832}"/>
    <cellStyle name="Normal 2 7 3 2 4" xfId="6272" xr:uid="{4854E25A-E121-4D62-89A7-7069AC4B7525}"/>
    <cellStyle name="Normal 2 7 3 2 4 2" xfId="28392" xr:uid="{5D448E14-FBBC-4CE9-8C8C-5FBE30AA88D5}"/>
    <cellStyle name="Normal 2 7 3 2 4 3" xfId="16916" xr:uid="{AA133A66-5F3E-4962-8C47-4D93711866C1}"/>
    <cellStyle name="Normal 2 7 3 2 5" xfId="9049" xr:uid="{5E7588C5-F0D4-477C-9C23-A466CB8CAA3E}"/>
    <cellStyle name="Normal 2 7 3 2 5 2" xfId="19660" xr:uid="{16132BD6-E329-48D3-B7DE-525079B02498}"/>
    <cellStyle name="Normal 2 7 3 2 6" xfId="12765" xr:uid="{CCFA40A5-69E7-41CA-8B07-271F51EEA3CF}"/>
    <cellStyle name="Normal 2 7 3 2 6 2" xfId="22489" xr:uid="{A06D815F-7FD1-4644-8F25-327312886786}"/>
    <cellStyle name="Normal 2 7 3 2 7" xfId="24999" xr:uid="{7854EBFC-B8CD-4B71-882E-EAD5F696E230}"/>
    <cellStyle name="Normal 2 7 3 2 8" xfId="14761" xr:uid="{BA4D22D3-B938-4E6F-9A4B-2E0F9B77AE0E}"/>
    <cellStyle name="Normal 2 7 3 3" xfId="2574" xr:uid="{00000000-0005-0000-0000-0000360A0000}"/>
    <cellStyle name="Normal 2 7 3 3 2" xfId="5082" xr:uid="{BD534561-8148-44AD-A0C6-FCD4DFC47426}"/>
    <cellStyle name="Normal 2 7 3 3 2 2" xfId="11843" xr:uid="{70C3A2D9-6898-42FB-A2A0-B55C36D72520}"/>
    <cellStyle name="Normal 2 7 3 3 2 2 2" xfId="29855" xr:uid="{1D1EFE0B-0362-4B4E-8506-AF850D4128A8}"/>
    <cellStyle name="Normal 2 7 3 3 2 2 3" xfId="21049" xr:uid="{F67011DC-6384-40B3-8E5F-A96CE6D1593E}"/>
    <cellStyle name="Normal 2 7 3 3 2 3" xfId="13899" xr:uid="{5C8950BE-A94A-432D-8218-4C776BF145C6}"/>
    <cellStyle name="Normal 2 7 3 3 2 3 2" xfId="23878" xr:uid="{67AAAB98-5D91-4490-82B9-AEF0AFD60547}"/>
    <cellStyle name="Normal 2 7 3 3 2 4" xfId="26660" xr:uid="{D9D28449-975F-4AFC-A5AE-9E7BABEDDAAB}"/>
    <cellStyle name="Normal 2 7 3 3 2 5" xfId="18256" xr:uid="{538AC85E-A449-4C7D-A94B-AD0943CDF1F1}"/>
    <cellStyle name="Normal 2 7 3 3 3" xfId="10546" xr:uid="{C199F1DE-239A-4430-8F49-F56B0588B003}"/>
    <cellStyle name="Normal 2 7 3 3 3 2" xfId="27892" xr:uid="{1A7FE74A-475B-4733-8D7E-4FBBB15A7940}"/>
    <cellStyle name="Normal 2 7 3 3 3 3" xfId="17330" xr:uid="{1C17636C-051F-42B4-9CDE-F4BFBB186384}"/>
    <cellStyle name="Normal 2 7 3 3 4" xfId="11663" xr:uid="{6A0E2AA7-1823-4797-A1EC-56DFC6B7D269}"/>
    <cellStyle name="Normal 2 7 3 3 4 2" xfId="20116" xr:uid="{E3654985-6042-4183-8673-47B2A1BDC7BF}"/>
    <cellStyle name="Normal 2 7 3 3 5" xfId="13122" xr:uid="{CDD76989-D3FE-4B3A-8569-1BC55CB2EE3E}"/>
    <cellStyle name="Normal 2 7 3 3 5 2" xfId="22945" xr:uid="{F2DDB81B-D9A7-4D46-9599-B8421CFBA2BC}"/>
    <cellStyle name="Normal 2 7 3 3 6" xfId="24347" xr:uid="{0CD293B9-6D85-4687-9552-704D158B9A2E}"/>
    <cellStyle name="Normal 2 7 3 3 7" xfId="15340" xr:uid="{3D86B58A-5C65-42A3-B3DF-44A8115B5D52}"/>
    <cellStyle name="Normal 2 7 3 4" xfId="2575" xr:uid="{00000000-0005-0000-0000-0000370A0000}"/>
    <cellStyle name="Normal 2 7 3 4 2" xfId="10547" xr:uid="{42E5881A-191F-4EDA-A190-9DC29908F8C0}"/>
    <cellStyle name="Normal 2 7 3 4 2 2" xfId="28649" xr:uid="{7DC495C4-C16F-41A5-A160-E13262793EDC}"/>
    <cellStyle name="Normal 2 7 3 4 2 3" xfId="17328" xr:uid="{A7A499E8-BDBD-40F2-9368-7980AF9E97FD}"/>
    <cellStyle name="Normal 2 7 3 4 3" xfId="11662" xr:uid="{A67B26D8-7E6B-4848-8455-BABB9B9A01C9}"/>
    <cellStyle name="Normal 2 7 3 4 3 2" xfId="20114" xr:uid="{C1BDD8FA-810A-4626-9EFC-84D7A8C16B3E}"/>
    <cellStyle name="Normal 2 7 3 4 4" xfId="13120" xr:uid="{0A1D9414-8F9B-4633-84F8-9475EC221573}"/>
    <cellStyle name="Normal 2 7 3 4 4 2" xfId="22943" xr:uid="{25E47E21-A35A-437B-B034-9B8D1A207C3D}"/>
    <cellStyle name="Normal 2 7 3 4 5" xfId="26562" xr:uid="{6991E8A9-1F29-44CA-BA8B-8D834C840EF9}"/>
    <cellStyle name="Normal 2 7 3 4 6" xfId="15338" xr:uid="{8BF0C7AC-6ECB-447B-85E9-5AD83909DF03}"/>
    <cellStyle name="Normal 2 7 3 5" xfId="2576" xr:uid="{00000000-0005-0000-0000-0000380A0000}"/>
    <cellStyle name="Normal 2 7 3 5 2" xfId="10548" xr:uid="{5204B67E-747E-4FCE-A75B-F81C4614004A}"/>
    <cellStyle name="Normal 2 7 3 5 2 2" xfId="27473" xr:uid="{53925E9D-2644-4FBB-A896-D2A76F812858}"/>
    <cellStyle name="Normal 2 7 3 5 2 3" xfId="16759" xr:uid="{DEBDDC57-2074-46F8-806E-36DB8534AC1E}"/>
    <cellStyle name="Normal 2 7 3 5 3" xfId="11530" xr:uid="{E364DF39-BD3F-4FA6-850E-AE5DE8BC568E}"/>
    <cellStyle name="Normal 2 7 3 5 3 2" xfId="19496" xr:uid="{D324D028-26FE-4067-9E47-BE0B8BEBA76B}"/>
    <cellStyle name="Normal 2 7 3 5 4" xfId="12608" xr:uid="{2CDA27D7-BDE9-4D87-AEF7-9C22ECB3577E}"/>
    <cellStyle name="Normal 2 7 3 5 4 2" xfId="22325" xr:uid="{240A089A-7C64-41D2-ACCE-FBF9D89A878E}"/>
    <cellStyle name="Normal 2 7 3 5 5" xfId="25738" xr:uid="{74874747-D8F4-4D7C-BAEB-A650F42D201A}"/>
    <cellStyle name="Normal 2 7 3 5 6" xfId="14543" xr:uid="{6185AC4F-6117-4C51-9FFA-765186AFBC3B}"/>
    <cellStyle name="Normal 2 7 3 6" xfId="2577" xr:uid="{00000000-0005-0000-0000-0000390A0000}"/>
    <cellStyle name="Normal 2 7 3 6 2" xfId="10549" xr:uid="{F11A56EE-9F63-48FE-92D9-128D67CB2587}"/>
    <cellStyle name="Normal 2 7 3 6 2 2" xfId="19265" xr:uid="{C835DE08-B2E2-433C-9C0C-EF03AA043E2E}"/>
    <cellStyle name="Normal 2 7 3 6 3" xfId="12415" xr:uid="{94389A5D-BA64-45B9-B31D-985616AAAA74}"/>
    <cellStyle name="Normal 2 7 3 6 3 2" xfId="22079" xr:uid="{9CBE9A10-774E-487D-872C-5AC5D4DCC2F0}"/>
    <cellStyle name="Normal 2 7 3 6 4" xfId="25554" xr:uid="{AB2D0B93-C942-43D4-AA85-7A025493F2AD}"/>
    <cellStyle name="Normal 2 7 3 6 5" xfId="16523" xr:uid="{BDDE3617-E1A6-4BC6-9B24-86DE85BDD709}"/>
    <cellStyle name="Normal 2 7 3 7" xfId="4444" xr:uid="{B8469087-6742-47F0-BFA8-957B859CB514}"/>
    <cellStyle name="Normal 2 7 3 7 2" xfId="10543" xr:uid="{26DF7D31-F4AD-4A07-AFEE-FBF557232F7F}"/>
    <cellStyle name="Normal 2 7 3 7 2 2" xfId="20467" xr:uid="{B0098E98-E4C8-4D37-B68A-E89CD3AF1373}"/>
    <cellStyle name="Normal 2 7 3 7 3" xfId="13444" xr:uid="{A9CDE736-2F56-4AAB-836A-9F2DA3A566FA}"/>
    <cellStyle name="Normal 2 7 3 7 3 2" xfId="23296" xr:uid="{6016A6D7-E696-4C98-90F7-37BA6F8D534D}"/>
    <cellStyle name="Normal 2 7 3 7 4" xfId="17674" xr:uid="{EAA7C8CD-8C7D-4B21-9D18-60EF2E0CF60C}"/>
    <cellStyle name="Normal 2 7 3 8" xfId="5922" xr:uid="{B9CA0120-CA51-459D-8A80-24EB77039E15}"/>
    <cellStyle name="Normal 2 7 3 8 2" xfId="15987" xr:uid="{DBE9B867-BB7A-4C7A-9D9D-BF828C15A190}"/>
    <cellStyle name="Normal 2 7 3 9" xfId="8663" xr:uid="{4E20D2AD-D794-4559-9352-7BE3A14DA4DB}"/>
    <cellStyle name="Normal 2 7 3 9 2" xfId="18746" xr:uid="{EF12345A-42D6-44D0-9534-04EF39A47943}"/>
    <cellStyle name="Normal 2 7 4" xfId="2578" xr:uid="{00000000-0005-0000-0000-00003A0A0000}"/>
    <cellStyle name="Normal 2 7 4 2" xfId="2579" xr:uid="{00000000-0005-0000-0000-00003B0A0000}"/>
    <cellStyle name="Normal 2 7 4 2 2" xfId="7909" xr:uid="{C6DB5094-1499-4B97-A826-6ED0915D7043}"/>
    <cellStyle name="Normal 2 7 4 2 2 2" xfId="28200" xr:uid="{2C90285B-14B9-4FA5-925B-E7B4337E69DC}"/>
    <cellStyle name="Normal 2 7 4 2 2 3" xfId="17331" xr:uid="{E87221F7-1A63-40D7-8A2D-00B9096A72B9}"/>
    <cellStyle name="Normal 2 7 4 2 3" xfId="10551" xr:uid="{D80DC7F2-5C9B-4EF8-B7D9-444201D7F1C5}"/>
    <cellStyle name="Normal 2 7 4 2 3 2" xfId="20117" xr:uid="{2FE6CD40-4EAC-48DB-86F1-154701F869B7}"/>
    <cellStyle name="Normal 2 7 4 2 4" xfId="13123" xr:uid="{0BA76294-8CD3-4A91-9BBC-EB03F77F5CFC}"/>
    <cellStyle name="Normal 2 7 4 2 4 2" xfId="22946" xr:uid="{05A4D827-7EEF-482B-90D7-EFDB6704E691}"/>
    <cellStyle name="Normal 2 7 4 2 5" xfId="26520" xr:uid="{89CE8A67-DFA3-4E53-99D1-62EF914B91E7}"/>
    <cellStyle name="Normal 2 7 4 2 6" xfId="15341" xr:uid="{374D3C5B-B589-463A-BFC9-A4C470DDE022}"/>
    <cellStyle name="Normal 2 7 4 3" xfId="2580" xr:uid="{00000000-0005-0000-0000-00003C0A0000}"/>
    <cellStyle name="Normal 2 7 4 3 2" xfId="10552" xr:uid="{02FBFFCB-9276-4EAF-B6FE-CBEC20D4D2DC}"/>
    <cellStyle name="Normal 2 7 4 3 2 2" xfId="27453" xr:uid="{5DB545E5-7DD2-4136-A16F-1F464BF0637E}"/>
    <cellStyle name="Normal 2 7 4 3 2 3" xfId="16913" xr:uid="{9D6767CE-F67D-4B0B-BAD6-C16546C6ED92}"/>
    <cellStyle name="Normal 2 7 4 3 3" xfId="11582" xr:uid="{4E2C990C-FB26-42BF-A8B5-7FF7FAE0D314}"/>
    <cellStyle name="Normal 2 7 4 3 3 2" xfId="19657" xr:uid="{E4E99C9D-591C-4080-B4C0-DD9717D6E036}"/>
    <cellStyle name="Normal 2 7 4 3 4" xfId="12762" xr:uid="{361EEC5B-0D9A-494C-A027-A95A0809049B}"/>
    <cellStyle name="Normal 2 7 4 3 4 2" xfId="22486" xr:uid="{533EEAAE-1A70-4A86-9E8F-95D64D2F1F10}"/>
    <cellStyle name="Normal 2 7 4 3 5" xfId="25226" xr:uid="{08BC8770-92D5-4718-B1FD-53F083999327}"/>
    <cellStyle name="Normal 2 7 4 3 6" xfId="14758" xr:uid="{107285FC-26C5-4A29-A244-AF69019B023A}"/>
    <cellStyle name="Normal 2 7 4 4" xfId="4760" xr:uid="{F24227BE-3351-4581-86B0-4AFBADABEF70}"/>
    <cellStyle name="Normal 2 7 4 4 2" xfId="10550" xr:uid="{549C5174-0D60-4125-A946-C136CBF26D9B}"/>
    <cellStyle name="Normal 2 7 4 4 2 2" xfId="20727" xr:uid="{0920C7EC-D060-42E3-BF4E-D60A0BFC4B34}"/>
    <cellStyle name="Normal 2 7 4 4 3" xfId="13643" xr:uid="{E697D990-122B-49A1-BD21-3C607320611C}"/>
    <cellStyle name="Normal 2 7 4 4 3 2" xfId="23556" xr:uid="{A97EF937-FB8C-4428-869D-1D94F3B0A189}"/>
    <cellStyle name="Normal 2 7 4 4 4" xfId="26179" xr:uid="{AE0984A2-F4AB-467F-B6D8-B35798454BD8}"/>
    <cellStyle name="Normal 2 7 4 4 5" xfId="17934" xr:uid="{539FB65C-2818-475F-9F60-FA10BE320373}"/>
    <cellStyle name="Normal 2 7 4 5" xfId="6269" xr:uid="{EB4C742F-095F-4AC2-B572-F22D0A928D17}"/>
    <cellStyle name="Normal 2 7 4 5 2" xfId="15988" xr:uid="{5297F7F2-01F0-4B14-8710-74111AE301EA}"/>
    <cellStyle name="Normal 2 7 4 6" xfId="9046" xr:uid="{9863704F-2294-4708-9097-9D9B1A0840B3}"/>
    <cellStyle name="Normal 2 7 4 6 2" xfId="18747" xr:uid="{F6D4A192-6CAD-4079-ACA4-A8BDD68FBBCF}"/>
    <cellStyle name="Normal 2 7 4 7" xfId="12075" xr:uid="{DC299931-0B8A-4E74-BC51-39132CD2B975}"/>
    <cellStyle name="Normal 2 7 4 7 2" xfId="21543" xr:uid="{8DA729D0-D254-4168-9263-1E72C28A4C50}"/>
    <cellStyle name="Normal 2 7 4 8" xfId="24348" xr:uid="{246330E0-495D-49E9-9564-38B55F36DF42}"/>
    <cellStyle name="Normal 2 7 4 9" xfId="14303" xr:uid="{FA188C9D-D6CB-41FC-B915-1AE0C3B2C0FE}"/>
    <cellStyle name="Normal 2 7 5" xfId="2581" xr:uid="{00000000-0005-0000-0000-00003D0A0000}"/>
    <cellStyle name="Normal 2 7 5 2" xfId="5083" xr:uid="{482D897A-B207-4D6C-B04C-6AD518013C98}"/>
    <cellStyle name="Normal 2 7 5 2 2" xfId="7910" xr:uid="{B9E7A356-2D7A-432D-95EB-A7AD69550513}"/>
    <cellStyle name="Normal 2 7 5 2 2 2" xfId="29856" xr:uid="{129AD615-2DDE-4532-964F-FBD171A975BE}"/>
    <cellStyle name="Normal 2 7 5 2 2 3" xfId="21050" xr:uid="{D8B6D0CF-F086-4634-95A0-DEB7184C2068}"/>
    <cellStyle name="Normal 2 7 5 2 3" xfId="10553" xr:uid="{B9869FC7-C7BE-4AFE-AD3D-995685DA4F7C}"/>
    <cellStyle name="Normal 2 7 5 2 3 2" xfId="23879" xr:uid="{EAAC48D0-50B7-424D-8457-D837C728B8A1}"/>
    <cellStyle name="Normal 2 7 5 2 4" xfId="26511" xr:uid="{362AFB00-54F3-48EB-910C-DD5AA444D2EC}"/>
    <cellStyle name="Normal 2 7 5 2 5" xfId="18257" xr:uid="{EA73B936-25D5-4644-B8CA-F9D16BB25F91}"/>
    <cellStyle name="Normal 2 7 5 3" xfId="6617" xr:uid="{A1C66508-4BCC-4700-B386-D12915D8103E}"/>
    <cellStyle name="Normal 2 7 5 3 2" xfId="27418" xr:uid="{CB181524-0CF7-403B-9D13-00041D0573E7}"/>
    <cellStyle name="Normal 2 7 5 3 3" xfId="17332" xr:uid="{DF7A8BC1-14C9-4EBB-99BF-2107E9B8AB60}"/>
    <cellStyle name="Normal 2 7 5 4" xfId="9413" xr:uid="{BFE381F1-4FB2-431F-AD7A-489B4B5B825E}"/>
    <cellStyle name="Normal 2 7 5 4 2" xfId="20118" xr:uid="{33DAD726-2205-4A75-A717-E7619AC20D48}"/>
    <cellStyle name="Normal 2 7 5 5" xfId="13124" xr:uid="{9E23F003-853B-4B19-AE3D-356A49BF8982}"/>
    <cellStyle name="Normal 2 7 5 5 2" xfId="22947" xr:uid="{CE70098A-BEBD-4B43-97B8-A6AD76A55DF9}"/>
    <cellStyle name="Normal 2 7 5 6" xfId="25455" xr:uid="{179F473B-257E-46A5-9527-4BC37827DC68}"/>
    <cellStyle name="Normal 2 7 5 7" xfId="15342" xr:uid="{1C7F9360-51D1-4928-92A0-0113335EDA26}"/>
    <cellStyle name="Normal 2 7 6" xfId="2582" xr:uid="{00000000-0005-0000-0000-00003E0A0000}"/>
    <cellStyle name="Normal 2 7 6 2" xfId="5850" xr:uid="{EDD0434B-2F24-40A7-BDC3-61960D3032D3}"/>
    <cellStyle name="Normal 2 7 6 2 2" xfId="7911" xr:uid="{33F8519A-2241-4AD5-89CD-191D2255DC66}"/>
    <cellStyle name="Normal 2 7 6 2 3" xfId="10554" xr:uid="{7576A5C2-1E2F-4E01-BB2A-D48EBC20A0D9}"/>
    <cellStyle name="Normal 2 7 6 3" xfId="6946" xr:uid="{96FE3F9F-69D5-4809-BB33-7256FC6E0259}"/>
    <cellStyle name="Normal 2 7 6 3 2" xfId="19813" xr:uid="{B0D6F586-203D-4CA1-9C6C-CF646C43BCBF}"/>
    <cellStyle name="Normal 2 7 6 4" xfId="9742" xr:uid="{4CC1192A-8394-4CF8-8473-B3D69CE33899}"/>
    <cellStyle name="Normal 2 7 6 4 2" xfId="22642" xr:uid="{E22C0719-267F-429F-960C-354E154AEB74}"/>
    <cellStyle name="Normal 2 7 6 5" xfId="24802" xr:uid="{B883F839-8111-44B1-8322-C41A4DD82752}"/>
    <cellStyle name="Normal 2 7 6 6" xfId="14971" xr:uid="{FD335392-07FD-4A93-BB01-96B229BB471A}"/>
    <cellStyle name="Normal 2 7 7" xfId="2583" xr:uid="{00000000-0005-0000-0000-00003F0A0000}"/>
    <cellStyle name="Normal 2 7 7 2" xfId="7912" xr:uid="{90B3C49F-FCAF-496B-B177-C316592413B0}"/>
    <cellStyle name="Normal 2 7 7 2 2" xfId="29355" xr:uid="{D622FBB0-5973-45F4-B54E-F0E578254CB4}"/>
    <cellStyle name="Normal 2 7 7 2 3" xfId="16656" xr:uid="{F5F98715-3565-4621-9256-D2F0291992BD}"/>
    <cellStyle name="Normal 2 7 7 3" xfId="10555" xr:uid="{7FAAA96F-89EF-4080-B2EE-BA1E5CB9B6FF}"/>
    <cellStyle name="Normal 2 7 7 3 2" xfId="19393" xr:uid="{741E4E7C-90AA-4145-8790-5FB7DD3C2C94}"/>
    <cellStyle name="Normal 2 7 7 4" xfId="12505" xr:uid="{58C527EB-78ED-47DE-A6ED-906FC1AF94CD}"/>
    <cellStyle name="Normal 2 7 7 4 2" xfId="22222" xr:uid="{6D046860-66E9-407E-81CC-F956C096E9DD}"/>
    <cellStyle name="Normal 2 7 7 5" xfId="24683" xr:uid="{6D902BEA-28BA-4A46-A747-5E75515F0598}"/>
    <cellStyle name="Normal 2 7 7 6" xfId="14440" xr:uid="{13DC3D2A-4E75-4662-9375-F67343BBC476}"/>
    <cellStyle name="Normal 2 7 8" xfId="2584" xr:uid="{00000000-0005-0000-0000-0000400A0000}"/>
    <cellStyle name="Normal 2 7 8 2" xfId="7913" xr:uid="{2945176C-9336-4B92-B3AD-78E3D19F60EC}"/>
    <cellStyle name="Normal 2 7 8 2 2" xfId="19113" xr:uid="{2F34F496-8DC2-4167-A1CA-06695A0CD441}"/>
    <cellStyle name="Normal 2 7 8 3" xfId="10556" xr:uid="{0B4F19AD-FC8D-463D-BDBB-9ECE1ED93A11}"/>
    <cellStyle name="Normal 2 7 8 3 2" xfId="21918" xr:uid="{78832584-9440-4CA2-BF73-B6604CBB3CF1}"/>
    <cellStyle name="Normal 2 7 8 4" xfId="26002" xr:uid="{F3D7FD99-3402-4DEF-A718-889DA0E65E70}"/>
    <cellStyle name="Normal 2 7 8 5" xfId="16362" xr:uid="{D71D0B55-4FD5-42AB-B1DF-778B5FE57842}"/>
    <cellStyle name="Normal 2 7 9" xfId="4542" xr:uid="{271DCE97-E368-47C7-8F9B-A9D10694D8ED}"/>
    <cellStyle name="Normal 2 7 9 2" xfId="9924" xr:uid="{9AF1CE3E-4231-44F7-A178-FAAF539890F0}"/>
    <cellStyle name="Normal 2 7 9 2 2" xfId="20565" xr:uid="{5F8A535F-D161-4C17-93C0-063BB4BDF68C}"/>
    <cellStyle name="Normal 2 7 9 3" xfId="13522" xr:uid="{4DE03E02-927F-4B18-9549-4B0E6ED64E44}"/>
    <cellStyle name="Normal 2 7 9 3 2" xfId="23394" xr:uid="{EC05BCF3-7055-4F99-9C5A-A07300BF8A2D}"/>
    <cellStyle name="Normal 2 7 9 4" xfId="17772" xr:uid="{08C17630-0E40-46EF-9CA4-8A3E4B42F72F}"/>
    <cellStyle name="Normal 2 8" xfId="531" xr:uid="{00000000-0005-0000-0000-000013020000}"/>
    <cellStyle name="Normal 2 8 10" xfId="6176" xr:uid="{2A4DE196-7216-40D4-A007-BBF7624B46F1}"/>
    <cellStyle name="Normal 2 8 10 2" xfId="15989" xr:uid="{55D96E51-8F61-44CC-8A07-DD5130A4C375}"/>
    <cellStyle name="Normal 2 8 11" xfId="8953" xr:uid="{FF006A16-AE26-4D16-BB5D-ACAF36AE984B}"/>
    <cellStyle name="Normal 2 8 11 2" xfId="18748" xr:uid="{872CAE2B-F811-42CA-B30A-551FF17E5D8B}"/>
    <cellStyle name="Normal 2 8 12" xfId="12076" xr:uid="{9E25F6F1-D13D-4F16-A197-0D3F0451E222}"/>
    <cellStyle name="Normal 2 8 12 2" xfId="21544" xr:uid="{E0B29B0B-35EA-41A9-9C8D-2E38A3FB24F8}"/>
    <cellStyle name="Normal 2 8 13" xfId="25377" xr:uid="{E74F79AA-AF68-48D3-8ED7-9C40EEAEC5DF}"/>
    <cellStyle name="Normal 2 8 14" xfId="14016" xr:uid="{EBBD10FB-5895-4E4D-89B2-F2FEBB012AE2}"/>
    <cellStyle name="Normal 2 8 2" xfId="532" xr:uid="{00000000-0005-0000-0000-000014020000}"/>
    <cellStyle name="Normal 2 8 2 10" xfId="12077" xr:uid="{32FAAED2-DFCA-498B-AD94-F2491047BD71}"/>
    <cellStyle name="Normal 2 8 2 10 2" xfId="21545" xr:uid="{2D5B7970-AFD9-4A87-AFA4-CF8A6F4825DB}"/>
    <cellStyle name="Normal 2 8 2 11" xfId="24295" xr:uid="{B860A658-8DC2-41A5-B24E-1DD927013FE9}"/>
    <cellStyle name="Normal 2 8 2 12" xfId="14146" xr:uid="{D49E934D-C2A0-4283-8A46-A56BD38E3B43}"/>
    <cellStyle name="Normal 2 8 2 2" xfId="2585" xr:uid="{00000000-0005-0000-0000-0000410A0000}"/>
    <cellStyle name="Normal 2 8 2 2 2" xfId="2586" xr:uid="{00000000-0005-0000-0000-0000420A0000}"/>
    <cellStyle name="Normal 2 8 2 2 2 2" xfId="7914" xr:uid="{469004D2-F4F9-444F-B30E-353766D4589A}"/>
    <cellStyle name="Normal 2 8 2 2 2 2 2" xfId="29099" xr:uid="{6E088E88-4D8B-4A78-BD75-7EDB454FB300}"/>
    <cellStyle name="Normal 2 8 2 2 2 2 3" xfId="28799" xr:uid="{3F627177-50CC-4614-BAA0-F9D98E47C76A}"/>
    <cellStyle name="Normal 2 8 2 2 2 2 4" xfId="17334" xr:uid="{FBB433E3-EFAB-4B6B-8F47-E16D572C7A8D}"/>
    <cellStyle name="Normal 2 8 2 2 2 3" xfId="10558" xr:uid="{F87A6D7D-565F-4F51-885C-1DFFE8B266E7}"/>
    <cellStyle name="Normal 2 8 2 2 2 3 2" xfId="29495" xr:uid="{B71624EB-E503-48E5-ABB0-F57EF0F5EFA8}"/>
    <cellStyle name="Normal 2 8 2 2 2 3 3" xfId="20120" xr:uid="{0EBA42C2-83B8-480E-943A-CE3D2EFF3D9A}"/>
    <cellStyle name="Normal 2 8 2 2 2 4" xfId="13126" xr:uid="{0CD66877-8DAB-4906-9581-969CA93CE4B9}"/>
    <cellStyle name="Normal 2 8 2 2 2 4 2" xfId="22949" xr:uid="{3B0A65CC-CC46-44F2-8AC1-15CD1A0DE1D5}"/>
    <cellStyle name="Normal 2 8 2 2 2 5" xfId="24968" xr:uid="{DEC71B61-A461-42E1-B0FD-3421029CE710}"/>
    <cellStyle name="Normal 2 8 2 2 2 6" xfId="15344" xr:uid="{06521772-ECA8-4C7B-A84B-9A6DDC1AAAAF}"/>
    <cellStyle name="Normal 2 8 2 2 3" xfId="4905" xr:uid="{7916E684-8D18-4CE5-A436-4F8DE2D99A41}"/>
    <cellStyle name="Normal 2 8 2 2 3 2" xfId="10557" xr:uid="{BB146DCA-49D0-41C3-9E95-7A5190FDA702}"/>
    <cellStyle name="Normal 2 8 2 2 3 2 2" xfId="29738" xr:uid="{826228B9-B7DC-46EE-853B-FF7E9A774D7D}"/>
    <cellStyle name="Normal 2 8 2 2 3 2 3" xfId="20872" xr:uid="{15AD3B9C-276A-482B-8045-3801FADB3E30}"/>
    <cellStyle name="Normal 2 8 2 2 3 3" xfId="13764" xr:uid="{6754DB17-A016-47B4-B87E-4FD843803048}"/>
    <cellStyle name="Normal 2 8 2 2 3 3 2" xfId="23701" xr:uid="{2BEB531C-0AB6-4787-A569-BAB82B8F9127}"/>
    <cellStyle name="Normal 2 8 2 2 3 4" xfId="25682" xr:uid="{4E837097-0600-44FD-B282-24A533CA431F}"/>
    <cellStyle name="Normal 2 8 2 2 3 5" xfId="18079" xr:uid="{5FD036AD-0E0A-4056-A480-221AC0C25279}"/>
    <cellStyle name="Normal 2 8 2 2 4" xfId="6274" xr:uid="{D0FA2752-184E-4610-8A90-DB47B2AF49A2}"/>
    <cellStyle name="Normal 2 8 2 2 4 2" xfId="29012" xr:uid="{D64DF010-3351-48A4-B098-9154014C42B3}"/>
    <cellStyle name="Normal 2 8 2 2 4 3" xfId="15991" xr:uid="{827A59C2-AB3A-4D32-A112-CFD049744479}"/>
    <cellStyle name="Normal 2 8 2 2 5" xfId="9051" xr:uid="{B702D721-34CF-463E-8C83-32441812F19E}"/>
    <cellStyle name="Normal 2 8 2 2 5 2" xfId="18750" xr:uid="{7060BE3B-154D-463C-8CE0-5807B450DC86}"/>
    <cellStyle name="Normal 2 8 2 2 6" xfId="12078" xr:uid="{886ABDBB-FEF2-4AD0-B976-7DBDF73EBEAA}"/>
    <cellStyle name="Normal 2 8 2 2 6 2" xfId="21546" xr:uid="{F42C7FA1-42D1-4F1B-A565-9062BAE5CADA}"/>
    <cellStyle name="Normal 2 8 2 2 7" xfId="25787" xr:uid="{4C9A5514-F489-4F7D-A58C-AD372616BEBC}"/>
    <cellStyle name="Normal 2 8 2 2 8" xfId="14763" xr:uid="{B1022127-E124-4AB8-BC8B-9B904375C037}"/>
    <cellStyle name="Normal 2 8 2 3" xfId="2587" xr:uid="{00000000-0005-0000-0000-0000430A0000}"/>
    <cellStyle name="Normal 2 8 2 3 2" xfId="5084" xr:uid="{8FC90AF8-0F84-4C26-BDF0-C35BE8F11A5D}"/>
    <cellStyle name="Normal 2 8 2 3 2 2" xfId="7915" xr:uid="{39D8B5E1-23EF-457B-BA8F-55934530E0D1}"/>
    <cellStyle name="Normal 2 8 2 3 2 2 2" xfId="29857" xr:uid="{57A2FA06-A203-45DA-8CB9-167179AFCEFF}"/>
    <cellStyle name="Normal 2 8 2 3 2 2 3" xfId="21051" xr:uid="{66200C7D-B959-442F-B6A7-72A8526248F9}"/>
    <cellStyle name="Normal 2 8 2 3 2 3" xfId="10559" xr:uid="{929121A4-10D7-4B33-82FD-03FE94757D15}"/>
    <cellStyle name="Normal 2 8 2 3 2 3 2" xfId="23880" xr:uid="{F5E686E0-1D64-42A5-93E7-6C6720697DFC}"/>
    <cellStyle name="Normal 2 8 2 3 2 4" xfId="26756" xr:uid="{FBA72019-B4BA-4328-9969-443D5CAC77C5}"/>
    <cellStyle name="Normal 2 8 2 3 2 5" xfId="18258" xr:uid="{FF79D1FE-CC71-4B03-B840-162CAFC8E3F2}"/>
    <cellStyle name="Normal 2 8 2 3 3" xfId="6620" xr:uid="{AD329384-C9B9-4251-8CC2-8644B07ABB8F}"/>
    <cellStyle name="Normal 2 8 2 3 3 2" xfId="28019" xr:uid="{F9A154EE-4238-4046-B399-F7BD76EE32F2}"/>
    <cellStyle name="Normal 2 8 2 3 3 3" xfId="17335" xr:uid="{B16F8C3A-3D43-495D-9643-83460AC4F7F4}"/>
    <cellStyle name="Normal 2 8 2 3 4" xfId="9416" xr:uid="{B3BC4B69-BADE-4783-A1AA-7CB6EA5EB044}"/>
    <cellStyle name="Normal 2 8 2 3 4 2" xfId="20121" xr:uid="{519EAE29-5E9A-4659-AABB-6096AB9BB585}"/>
    <cellStyle name="Normal 2 8 2 3 5" xfId="13127" xr:uid="{B32BD47C-BB87-4C72-AEC9-7D20C8206F97}"/>
    <cellStyle name="Normal 2 8 2 3 5 2" xfId="22950" xr:uid="{942E529B-C9DF-4861-9E08-884DB1EA4ECB}"/>
    <cellStyle name="Normal 2 8 2 3 6" xfId="24207" xr:uid="{B61C6094-6ABA-4CEC-BE1C-2FF38A92D21F}"/>
    <cellStyle name="Normal 2 8 2 3 7" xfId="15345" xr:uid="{30B76F17-40CD-4ABA-A638-1EE572AD9542}"/>
    <cellStyle name="Normal 2 8 2 4" xfId="2588" xr:uid="{00000000-0005-0000-0000-0000440A0000}"/>
    <cellStyle name="Normal 2 8 2 4 2" xfId="7916" xr:uid="{7C3F83F5-6C3B-4209-A6F6-87F548F6BBCD}"/>
    <cellStyle name="Normal 2 8 2 4 2 2" xfId="27936" xr:uid="{5A3C776C-CAA2-451B-B775-C5FEA1A200C3}"/>
    <cellStyle name="Normal 2 8 2 4 2 3" xfId="17333" xr:uid="{D21AA544-9969-40AE-ACB2-D1B5ACABEC99}"/>
    <cellStyle name="Normal 2 8 2 4 3" xfId="10560" xr:uid="{D4465374-E096-493E-B544-87D00D74A964}"/>
    <cellStyle name="Normal 2 8 2 4 3 2" xfId="20119" xr:uid="{9C7E582C-A459-41C6-91E8-86D4DC0BEC16}"/>
    <cellStyle name="Normal 2 8 2 4 4" xfId="13125" xr:uid="{75FF3F7C-0FCE-4C17-9FCC-2C86434E8906}"/>
    <cellStyle name="Normal 2 8 2 4 4 2" xfId="22948" xr:uid="{D56936B7-85D4-47C8-831A-028CD85E1308}"/>
    <cellStyle name="Normal 2 8 2 4 5" xfId="25712" xr:uid="{595CFE12-ECE7-4F84-AD34-31E0C5045595}"/>
    <cellStyle name="Normal 2 8 2 4 6" xfId="15343" xr:uid="{FC8CA11B-B35B-4466-A83A-7EE5EA6D0F83}"/>
    <cellStyle name="Normal 2 8 2 5" xfId="2589" xr:uid="{00000000-0005-0000-0000-0000450A0000}"/>
    <cellStyle name="Normal 2 8 2 5 2" xfId="7917" xr:uid="{AC098B10-E631-407A-A08D-D0FEE900C240}"/>
    <cellStyle name="Normal 2 8 2 5 2 2" xfId="27864" xr:uid="{07240CDE-487E-4DE0-9382-F247B5B28A56}"/>
    <cellStyle name="Normal 2 8 2 5 2 3" xfId="16690" xr:uid="{7F2A8990-A67A-420C-8EE4-E74F841A6319}"/>
    <cellStyle name="Normal 2 8 2 5 3" xfId="10561" xr:uid="{520858D6-CF66-4C0A-88F9-70211EDCCA91}"/>
    <cellStyle name="Normal 2 8 2 5 3 2" xfId="19427" xr:uid="{C0CF70F0-23B1-42B2-9C73-C18F92D51362}"/>
    <cellStyle name="Normal 2 8 2 5 4" xfId="12539" xr:uid="{7E5DA15E-F4A4-4E48-957D-37D70288FFE6}"/>
    <cellStyle name="Normal 2 8 2 5 4 2" xfId="22256" xr:uid="{C3FE2CC6-2F8F-484E-AB47-F3B0C8328F4E}"/>
    <cellStyle name="Normal 2 8 2 5 5" xfId="24181" xr:uid="{C2018274-E97D-4391-AB73-822A6C849789}"/>
    <cellStyle name="Normal 2 8 2 5 6" xfId="14474" xr:uid="{E72CABEE-96AE-4E67-8410-E225C0057194}"/>
    <cellStyle name="Normal 2 8 2 6" xfId="2590" xr:uid="{00000000-0005-0000-0000-0000460A0000}"/>
    <cellStyle name="Normal 2 8 2 6 2" xfId="10562" xr:uid="{324A3E2F-5101-475E-B15F-0BA51971FB2D}"/>
    <cellStyle name="Normal 2 8 2 6 2 2" xfId="19266" xr:uid="{8E88379C-E51E-429D-9187-BAF903DD2244}"/>
    <cellStyle name="Normal 2 8 2 6 3" xfId="12416" xr:uid="{9B51F106-B52A-4A0D-96D7-8E46909DD1DB}"/>
    <cellStyle name="Normal 2 8 2 6 3 2" xfId="22080" xr:uid="{46796151-1ADB-43C3-BB29-599A729E451A}"/>
    <cellStyle name="Normal 2 8 2 6 4" xfId="24485" xr:uid="{C8634660-1032-4B4A-8689-641FD2687E68}"/>
    <cellStyle name="Normal 2 8 2 6 5" xfId="16524" xr:uid="{67F374DF-E490-42D0-8512-46DD2B058FA3}"/>
    <cellStyle name="Normal 2 8 2 7" xfId="4445" xr:uid="{9F9108DA-4128-4039-B54D-C20BA814FF45}"/>
    <cellStyle name="Normal 2 8 2 7 2" xfId="9927" xr:uid="{FD9F8EC3-A0FC-457C-AF6C-8BB309C00413}"/>
    <cellStyle name="Normal 2 8 2 7 2 2" xfId="20468" xr:uid="{83748E1A-0956-4295-B96B-BE2B271FC2AF}"/>
    <cellStyle name="Normal 2 8 2 7 3" xfId="13445" xr:uid="{A88598B1-C6E2-48BD-BA37-159A475FCBEF}"/>
    <cellStyle name="Normal 2 8 2 7 3 2" xfId="23297" xr:uid="{97133268-EE0F-4A9D-8A40-3568CC71F467}"/>
    <cellStyle name="Normal 2 8 2 7 4" xfId="17675" xr:uid="{9D20ED51-7D87-4E3D-B6E8-7472BCBCFFA5}"/>
    <cellStyle name="Normal 2 8 2 8" xfId="6177" xr:uid="{C41C3032-7C60-4B9B-8C65-5DCF3F99E96E}"/>
    <cellStyle name="Normal 2 8 2 8 2" xfId="15990" xr:uid="{3C819878-C3BB-4137-8C8F-B1192DBF4E51}"/>
    <cellStyle name="Normal 2 8 2 9" xfId="8954" xr:uid="{30DAE34E-0B30-497C-BC87-1D709D588308}"/>
    <cellStyle name="Normal 2 8 2 9 2" xfId="18749" xr:uid="{5BF86D0A-524F-42ED-B8B9-B83CA975A856}"/>
    <cellStyle name="Normal 2 8 3" xfId="2591" xr:uid="{00000000-0005-0000-0000-0000470A0000}"/>
    <cellStyle name="Normal 2 8 3 10" xfId="26475" xr:uid="{C011CDCA-FC55-4591-A66A-C21599C8148B}"/>
    <cellStyle name="Normal 2 8 3 11" xfId="14304" xr:uid="{55B091DC-4B57-415F-B29C-DCD985D2F4FC}"/>
    <cellStyle name="Normal 2 8 3 2" xfId="2592" xr:uid="{00000000-0005-0000-0000-0000480A0000}"/>
    <cellStyle name="Normal 2 8 3 2 2" xfId="2593" xr:uid="{00000000-0005-0000-0000-0000490A0000}"/>
    <cellStyle name="Normal 2 8 3 2 2 2" xfId="7918" xr:uid="{5C5CD00B-6BA1-4DDD-A84D-D7C74F01BE10}"/>
    <cellStyle name="Normal 2 8 3 2 2 2 2" xfId="28872" xr:uid="{99457BBC-03A9-4E7F-B7B3-CFAE46925C0A}"/>
    <cellStyle name="Normal 2 8 3 2 2 2 3" xfId="17337" xr:uid="{84FA1A37-D338-4B84-8D20-91F833782EF0}"/>
    <cellStyle name="Normal 2 8 3 2 2 3" xfId="10565" xr:uid="{2D448868-19E5-4D62-9976-2EFA3ABEC236}"/>
    <cellStyle name="Normal 2 8 3 2 2 3 2" xfId="20123" xr:uid="{35B39710-1F07-4DB4-98CF-E34D5E7DEA76}"/>
    <cellStyle name="Normal 2 8 3 2 2 4" xfId="13129" xr:uid="{672578F9-2CCD-4C53-AEA2-B79C8B24549F}"/>
    <cellStyle name="Normal 2 8 3 2 2 4 2" xfId="22952" xr:uid="{54B50587-B357-4DB0-BB90-DFCDB484E327}"/>
    <cellStyle name="Normal 2 8 3 2 2 5" xfId="25524" xr:uid="{5662B597-FEC3-48ED-BEC4-A85D517B79EC}"/>
    <cellStyle name="Normal 2 8 3 2 2 6" xfId="15347" xr:uid="{A77FB9D9-A0DA-437B-A3FB-A92C9632ED0B}"/>
    <cellStyle name="Normal 2 8 3 2 3" xfId="4906" xr:uid="{740E4D7E-FB3D-4731-9385-4B60680DE6B4}"/>
    <cellStyle name="Normal 2 8 3 2 3 2" xfId="10564" xr:uid="{DA137DE7-EED0-498C-9FF5-52E917D1C48D}"/>
    <cellStyle name="Normal 2 8 3 2 3 2 2" xfId="29739" xr:uid="{CCBC3B08-D83C-40B3-B715-E4A2F970D636}"/>
    <cellStyle name="Normal 2 8 3 2 3 2 3" xfId="20873" xr:uid="{DC387D4E-7761-4BF1-A631-9D567E3A04CC}"/>
    <cellStyle name="Normal 2 8 3 2 3 3" xfId="13765" xr:uid="{59F02942-B487-4816-ACC5-59CD561FC733}"/>
    <cellStyle name="Normal 2 8 3 2 3 3 2" xfId="23702" xr:uid="{A3801E4F-1CB1-45C6-91E1-7BAE5101A740}"/>
    <cellStyle name="Normal 2 8 3 2 3 4" xfId="24437" xr:uid="{8DBD43FD-763A-434D-A74D-C4BEF97EEC3C}"/>
    <cellStyle name="Normal 2 8 3 2 3 5" xfId="18080" xr:uid="{9323602E-08FD-4608-8FE6-EB273333D40E}"/>
    <cellStyle name="Normal 2 8 3 2 4" xfId="6275" xr:uid="{2C7862B0-D7E4-46CD-8BAF-FEDAEC622C7B}"/>
    <cellStyle name="Normal 2 8 3 2 4 2" xfId="28011" xr:uid="{10D51688-44CD-4655-B557-EB0587FFA75E}"/>
    <cellStyle name="Normal 2 8 3 2 4 3" xfId="16917" xr:uid="{D39C2CFC-7387-4CA5-8365-C92EA90AC217}"/>
    <cellStyle name="Normal 2 8 3 2 5" xfId="9052" xr:uid="{42EC0F32-CCCA-46A8-A3ED-C10E562CE66A}"/>
    <cellStyle name="Normal 2 8 3 2 5 2" xfId="19661" xr:uid="{C6264EF6-CF15-41AE-8224-060738437445}"/>
    <cellStyle name="Normal 2 8 3 2 6" xfId="12766" xr:uid="{238FEAE4-B700-431E-BA7A-38EA2AB5DF85}"/>
    <cellStyle name="Normal 2 8 3 2 6 2" xfId="22490" xr:uid="{EF48E5D0-AE7C-483C-9337-3871ED794984}"/>
    <cellStyle name="Normal 2 8 3 2 7" xfId="24171" xr:uid="{0D00C4C0-31D0-49C5-B819-83A4F2C73F04}"/>
    <cellStyle name="Normal 2 8 3 2 8" xfId="14764" xr:uid="{B30C958C-27B1-4B72-8E25-1F89BEBDE575}"/>
    <cellStyle name="Normal 2 8 3 3" xfId="2594" xr:uid="{00000000-0005-0000-0000-00004A0A0000}"/>
    <cellStyle name="Normal 2 8 3 3 2" xfId="5085" xr:uid="{5C25D257-9914-412C-A4C1-AC6A241D357F}"/>
    <cellStyle name="Normal 2 8 3 3 2 2" xfId="11844" xr:uid="{19A670B2-8407-46DF-9977-4429765E18ED}"/>
    <cellStyle name="Normal 2 8 3 3 2 2 2" xfId="29858" xr:uid="{1A44A980-8E55-481F-A27A-5A298926E699}"/>
    <cellStyle name="Normal 2 8 3 3 2 2 3" xfId="21052" xr:uid="{BCC95752-7837-4D16-9615-A07FC22AF5B2}"/>
    <cellStyle name="Normal 2 8 3 3 2 3" xfId="13900" xr:uid="{A1431E49-0504-47BB-B638-8B2FC294ED84}"/>
    <cellStyle name="Normal 2 8 3 3 2 3 2" xfId="23881" xr:uid="{C581E96F-3740-49F4-AF9A-B48824DBCF5D}"/>
    <cellStyle name="Normal 2 8 3 3 2 4" xfId="25194" xr:uid="{F795A73B-A64A-412A-9EAB-AD9ECC1877C9}"/>
    <cellStyle name="Normal 2 8 3 3 2 5" xfId="18259" xr:uid="{058483AC-8557-4452-A9A4-19E64007AF27}"/>
    <cellStyle name="Normal 2 8 3 3 3" xfId="10566" xr:uid="{C48FD629-AE7F-4709-97A6-C1FC5E553EEF}"/>
    <cellStyle name="Normal 2 8 3 3 3 2" xfId="28432" xr:uid="{BFE34267-E098-4B9D-8E62-B71E2888AAE7}"/>
    <cellStyle name="Normal 2 8 3 3 3 3" xfId="17338" xr:uid="{177BCF98-7BC5-4F95-BAB4-FF2C6F8B93B4}"/>
    <cellStyle name="Normal 2 8 3 3 4" xfId="11665" xr:uid="{7C7684DD-A81A-4FC4-87A2-4F981CECFA68}"/>
    <cellStyle name="Normal 2 8 3 3 4 2" xfId="20124" xr:uid="{0AC97C4B-20BB-42AE-B9B5-82AB2D66FCE4}"/>
    <cellStyle name="Normal 2 8 3 3 5" xfId="13130" xr:uid="{3E912C91-2C74-4B79-8B2B-3AE97135EFAB}"/>
    <cellStyle name="Normal 2 8 3 3 5 2" xfId="22953" xr:uid="{4CAA6632-F31C-4014-ADB6-8FA0D738DFB7}"/>
    <cellStyle name="Normal 2 8 3 3 6" xfId="24218" xr:uid="{6EAB51C4-8B01-44B5-8470-2789169F899D}"/>
    <cellStyle name="Normal 2 8 3 3 7" xfId="15348" xr:uid="{1DC55A7D-C4AB-4E98-98C3-55922E6F78F8}"/>
    <cellStyle name="Normal 2 8 3 4" xfId="2595" xr:uid="{00000000-0005-0000-0000-00004B0A0000}"/>
    <cellStyle name="Normal 2 8 3 4 2" xfId="10567" xr:uid="{E5AC2AE1-9A1D-4ACF-8849-3965A471BF1E}"/>
    <cellStyle name="Normal 2 8 3 4 2 2" xfId="27930" xr:uid="{50D36B45-B62E-4BDD-BC45-73F32315E46D}"/>
    <cellStyle name="Normal 2 8 3 4 2 3" xfId="17336" xr:uid="{E8DCED70-F10E-4A5E-860D-EC1A6C20BC4D}"/>
    <cellStyle name="Normal 2 8 3 4 3" xfId="11664" xr:uid="{A2513F3D-ACEC-46AB-87B1-828020F5BA51}"/>
    <cellStyle name="Normal 2 8 3 4 3 2" xfId="20122" xr:uid="{7ABFC244-BBC1-459F-866B-F3D971AA088C}"/>
    <cellStyle name="Normal 2 8 3 4 4" xfId="13128" xr:uid="{D2705CF9-59A7-470F-B6B7-6517AFBD1F94}"/>
    <cellStyle name="Normal 2 8 3 4 4 2" xfId="22951" xr:uid="{EC943B2B-8B60-4D68-8DEA-BD5F0411CF5B}"/>
    <cellStyle name="Normal 2 8 3 4 5" xfId="26312" xr:uid="{752A2577-ABA9-47D1-9AF0-3797AF242E97}"/>
    <cellStyle name="Normal 2 8 3 4 6" xfId="15346" xr:uid="{C9785F91-5EAD-4646-975C-8D702C7AD7DC}"/>
    <cellStyle name="Normal 2 8 3 5" xfId="2596" xr:uid="{00000000-0005-0000-0000-00004C0A0000}"/>
    <cellStyle name="Normal 2 8 3 5 2" xfId="10568" xr:uid="{68D9A0AE-8294-4DC7-A45F-609E8177E808}"/>
    <cellStyle name="Normal 2 8 3 5 2 2" xfId="27143" xr:uid="{B6C4B41D-2FA5-4184-A0FD-018BB81B40BE}"/>
    <cellStyle name="Normal 2 8 3 5 2 3" xfId="16793" xr:uid="{D5D03C18-6344-42B3-9242-3B90E59EE7D0}"/>
    <cellStyle name="Normal 2 8 3 5 3" xfId="11546" xr:uid="{9B8F987A-FF3A-4F45-BAC1-4A4AADF79EBD}"/>
    <cellStyle name="Normal 2 8 3 5 3 2" xfId="19530" xr:uid="{4E535E8D-1FB8-4158-8764-76F6C0E6F314}"/>
    <cellStyle name="Normal 2 8 3 5 4" xfId="12642" xr:uid="{1718AD07-A701-42A3-A1DD-3CA81F014D09}"/>
    <cellStyle name="Normal 2 8 3 5 4 2" xfId="22359" xr:uid="{D1D27B2E-EAC0-4323-95B3-7CDF78318041}"/>
    <cellStyle name="Normal 2 8 3 5 5" xfId="24596" xr:uid="{153262A1-CBA2-4E16-97D8-C5F4285E562A}"/>
    <cellStyle name="Normal 2 8 3 5 6" xfId="14577" xr:uid="{86E4B99F-A21C-4B4D-ABFA-7102A59947A8}"/>
    <cellStyle name="Normal 2 8 3 6" xfId="4761" xr:uid="{3CAF9F88-C809-4D48-B499-1EE7E952EACE}"/>
    <cellStyle name="Normal 2 8 3 6 2" xfId="10563" xr:uid="{AD6E390D-1AA9-4BFC-9B68-B822A25F7A2C}"/>
    <cellStyle name="Normal 2 8 3 6 2 2" xfId="20728" xr:uid="{20AFCAD3-9602-4603-BDFD-21CB59CF5128}"/>
    <cellStyle name="Normal 2 8 3 6 3" xfId="13644" xr:uid="{F0CB04E0-161A-4254-B328-574EBA1B6873}"/>
    <cellStyle name="Normal 2 8 3 6 3 2" xfId="23557" xr:uid="{56E03705-D682-4B3A-9FA1-9AE8EE2FED03}"/>
    <cellStyle name="Normal 2 8 3 6 4" xfId="25660" xr:uid="{54F78909-E0F4-427C-B942-986FCDC6315E}"/>
    <cellStyle name="Normal 2 8 3 6 5" xfId="17935" xr:uid="{B3049836-23A1-45D9-993A-B5B60DA4AAB6}"/>
    <cellStyle name="Normal 2 8 3 7" xfId="5935" xr:uid="{3A66909E-A414-4CAA-805E-2E33610FC4F0}"/>
    <cellStyle name="Normal 2 8 3 7 2" xfId="15992" xr:uid="{F084F53C-F28D-436D-9B5A-8B88A24D4520}"/>
    <cellStyle name="Normal 2 8 3 8" xfId="8677" xr:uid="{878245BD-3C66-44C7-8580-5DE6D1CD548E}"/>
    <cellStyle name="Normal 2 8 3 8 2" xfId="18751" xr:uid="{AA2FB062-5046-4BF7-A50B-DE96F3D9DB4C}"/>
    <cellStyle name="Normal 2 8 3 9" xfId="12079" xr:uid="{2E336938-1255-40E4-912F-A881F9A8681B}"/>
    <cellStyle name="Normal 2 8 3 9 2" xfId="21547" xr:uid="{96567106-F9CA-4B80-B259-DE84DEB14948}"/>
    <cellStyle name="Normal 2 8 4" xfId="2597" xr:uid="{00000000-0005-0000-0000-00004D0A0000}"/>
    <cellStyle name="Normal 2 8 4 2" xfId="2598" xr:uid="{00000000-0005-0000-0000-00004E0A0000}"/>
    <cellStyle name="Normal 2 8 4 2 2" xfId="7919" xr:uid="{1F3DADDF-CBBB-412C-A876-4E9A89394467}"/>
    <cellStyle name="Normal 2 8 4 2 2 2" xfId="29067" xr:uid="{290A07E7-70B1-4AFB-9AD1-49D1CEDE33DF}"/>
    <cellStyle name="Normal 2 8 4 2 2 3" xfId="17339" xr:uid="{46EE1760-71A0-4DC0-9F07-CD39917E431D}"/>
    <cellStyle name="Normal 2 8 4 2 3" xfId="10570" xr:uid="{408CB773-2F5D-4AD3-80A5-8F74C706A405}"/>
    <cellStyle name="Normal 2 8 4 2 3 2" xfId="20125" xr:uid="{29585E67-9901-4FB4-B4AC-DEEC72A49D2B}"/>
    <cellStyle name="Normal 2 8 4 2 4" xfId="13131" xr:uid="{602481BF-0156-4E04-90CB-19EDFAE7712E}"/>
    <cellStyle name="Normal 2 8 4 2 4 2" xfId="22954" xr:uid="{B892EF71-F3BF-42AE-BA23-B0E4EC29C225}"/>
    <cellStyle name="Normal 2 8 4 2 5" xfId="26030" xr:uid="{B807A6E5-DBAF-4220-B28D-5020A4BF69A8}"/>
    <cellStyle name="Normal 2 8 4 2 6" xfId="15349" xr:uid="{C3C9916A-FB9F-4FD9-B8D6-82441F057710}"/>
    <cellStyle name="Normal 2 8 4 3" xfId="4904" xr:uid="{8C4EEEF3-8A3B-4EFD-9EAF-232FE4AFFEDA}"/>
    <cellStyle name="Normal 2 8 4 3 2" xfId="10569" xr:uid="{6D568EF1-49D3-47DD-B791-089D23AC6839}"/>
    <cellStyle name="Normal 2 8 4 3 2 2" xfId="29737" xr:uid="{ABEBFDF6-7395-47B9-945E-64E2D2597F1E}"/>
    <cellStyle name="Normal 2 8 4 3 2 3" xfId="20871" xr:uid="{28F6647F-4E8B-4ED4-8228-89DD9B43562A}"/>
    <cellStyle name="Normal 2 8 4 3 3" xfId="13763" xr:uid="{4A0B41B7-2590-434B-B5AE-0C70B29C4C9F}"/>
    <cellStyle name="Normal 2 8 4 3 3 2" xfId="23700" xr:uid="{5BD8B53A-7A35-4BBD-86A7-E61934BDF31C}"/>
    <cellStyle name="Normal 2 8 4 3 4" xfId="24641" xr:uid="{C56667D6-D23D-475E-A8CE-AC3CA789D86D}"/>
    <cellStyle name="Normal 2 8 4 3 5" xfId="18078" xr:uid="{44FE042F-B2B7-4E3B-871C-D8A52BDFD60A}"/>
    <cellStyle name="Normal 2 8 4 4" xfId="6273" xr:uid="{8A10A7C2-78D1-462B-9A21-8919376C99B5}"/>
    <cellStyle name="Normal 2 8 4 4 2" xfId="26879" xr:uid="{C582C3CA-59BC-4CC7-9BED-BFD4C84B1E3D}"/>
    <cellStyle name="Normal 2 8 4 4 3" xfId="15993" xr:uid="{92DA784E-9D7E-4667-B466-2C3A045D269D}"/>
    <cellStyle name="Normal 2 8 4 5" xfId="9050" xr:uid="{2C7625C8-EC77-487F-9DC2-44E5DCF88D06}"/>
    <cellStyle name="Normal 2 8 4 5 2" xfId="18752" xr:uid="{98A4713F-D433-490B-8432-E86F17A06A20}"/>
    <cellStyle name="Normal 2 8 4 6" xfId="12080" xr:uid="{5DCA50CB-0845-4266-AF5E-BA8FF8A12BA6}"/>
    <cellStyle name="Normal 2 8 4 6 2" xfId="21548" xr:uid="{60E36421-340D-45F3-A5B3-A8615EF8EBB2}"/>
    <cellStyle name="Normal 2 8 4 7" xfId="24600" xr:uid="{1B0CAB35-8E93-4CF8-8769-C831335BFCFF}"/>
    <cellStyle name="Normal 2 8 4 8" xfId="14762" xr:uid="{A66C05E1-944F-4F96-8F5F-BBABFF99EEAC}"/>
    <cellStyle name="Normal 2 8 5" xfId="2599" xr:uid="{00000000-0005-0000-0000-00004F0A0000}"/>
    <cellStyle name="Normal 2 8 5 2" xfId="5086" xr:uid="{32CC9E18-8C70-457E-AB38-CFC44760E338}"/>
    <cellStyle name="Normal 2 8 5 2 2" xfId="7920" xr:uid="{0CA164FD-46F5-4B57-9EA6-A4592A750456}"/>
    <cellStyle name="Normal 2 8 5 2 2 2" xfId="29859" xr:uid="{FF380D59-85C2-48AC-A718-1EC48EB2774B}"/>
    <cellStyle name="Normal 2 8 5 2 2 3" xfId="21053" xr:uid="{4819D465-31C9-495A-915F-FD8FFD177159}"/>
    <cellStyle name="Normal 2 8 5 2 3" xfId="10571" xr:uid="{60BF31E1-8864-498F-B02E-BE750F8076CB}"/>
    <cellStyle name="Normal 2 8 5 2 3 2" xfId="23882" xr:uid="{5561CDB3-F2AA-486D-8611-6928199DDCBC}"/>
    <cellStyle name="Normal 2 8 5 2 4" xfId="24033" xr:uid="{EDD9FB8D-D64A-4490-B16B-A425723C139D}"/>
    <cellStyle name="Normal 2 8 5 2 5" xfId="18260" xr:uid="{862CF7D8-B15F-482D-B0BF-F642F30EE24A}"/>
    <cellStyle name="Normal 2 8 5 3" xfId="6619" xr:uid="{9FF12A80-BBC5-4E17-8AD7-A6D4634B81E6}"/>
    <cellStyle name="Normal 2 8 5 3 2" xfId="28670" xr:uid="{50B1AC2E-C9D8-4A4F-B499-4C4C9A1967F2}"/>
    <cellStyle name="Normal 2 8 5 3 3" xfId="17340" xr:uid="{A8D0677D-81B4-448F-907A-A440A294875B}"/>
    <cellStyle name="Normal 2 8 5 4" xfId="9415" xr:uid="{CB02E409-8217-4223-9118-BE4C0A7E47E9}"/>
    <cellStyle name="Normal 2 8 5 4 2" xfId="20126" xr:uid="{54460546-FEAC-4930-BE16-0078E2EBF8B9}"/>
    <cellStyle name="Normal 2 8 5 5" xfId="13132" xr:uid="{BBD629D3-F407-4AC6-BA69-A15A0A4D41DE}"/>
    <cellStyle name="Normal 2 8 5 5 2" xfId="22955" xr:uid="{6C90D48B-37CB-4D9E-937F-75D995B8212D}"/>
    <cellStyle name="Normal 2 8 5 6" xfId="24906" xr:uid="{31ABC7AC-4654-41F4-8D53-590FBF0EB875}"/>
    <cellStyle name="Normal 2 8 5 7" xfId="15350" xr:uid="{D5366AAF-3584-4067-97AA-3D56ADBE1415}"/>
    <cellStyle name="Normal 2 8 6" xfId="2600" xr:uid="{00000000-0005-0000-0000-0000500A0000}"/>
    <cellStyle name="Normal 2 8 6 2" xfId="5830" xr:uid="{FA3D3E85-B519-4C43-BBE8-3C27ACCFDE59}"/>
    <cellStyle name="Normal 2 8 6 2 2" xfId="7921" xr:uid="{BADB9DAE-CD5C-4F76-9D1E-B31132D4BCD1}"/>
    <cellStyle name="Normal 2 8 6 2 3" xfId="10572" xr:uid="{34380C9A-BCF4-468E-AF86-202A5AE0E811}"/>
    <cellStyle name="Normal 2 8 6 3" xfId="6920" xr:uid="{A3D75C75-4607-4FED-81B9-769336DBA4A4}"/>
    <cellStyle name="Normal 2 8 6 3 2" xfId="19814" xr:uid="{7F9A38D5-FE49-4A6B-BA52-A2D688169201}"/>
    <cellStyle name="Normal 2 8 6 4" xfId="9716" xr:uid="{FB5F2E64-ECBF-4E68-BC15-1A2F52891238}"/>
    <cellStyle name="Normal 2 8 6 4 2" xfId="22643" xr:uid="{FB518531-1A87-4EF6-AC36-1E35BB30E737}"/>
    <cellStyle name="Normal 2 8 6 5" xfId="25399" xr:uid="{F7C1BA9A-3DC8-459C-867D-FBF86D468AFA}"/>
    <cellStyle name="Normal 2 8 6 6" xfId="14972" xr:uid="{5D346064-0622-4285-A73B-4B98906C38D3}"/>
    <cellStyle name="Normal 2 8 7" xfId="2601" xr:uid="{00000000-0005-0000-0000-0000510A0000}"/>
    <cellStyle name="Normal 2 8 7 2" xfId="7922" xr:uid="{0AC786B0-9619-4C59-9B98-7FBC55A93C38}"/>
    <cellStyle name="Normal 2 8 7 2 2" xfId="28714" xr:uid="{B23AFB4D-F3E3-47F3-8ABD-625A437BBC3F}"/>
    <cellStyle name="Normal 2 8 7 2 3" xfId="16630" xr:uid="{8934300C-6120-4D91-8E0C-3D2F843FF8C0}"/>
    <cellStyle name="Normal 2 8 7 3" xfId="10573" xr:uid="{78FA2D61-3BDB-461C-AD5C-B2C36CF0DA69}"/>
    <cellStyle name="Normal 2 8 7 3 2" xfId="19367" xr:uid="{FAAC6BE4-28D1-4FE0-A87B-610B88E201B4}"/>
    <cellStyle name="Normal 2 8 7 4" xfId="12479" xr:uid="{E78C6042-7706-47EA-9AE0-20A29E8289B7}"/>
    <cellStyle name="Normal 2 8 7 4 2" xfId="22196" xr:uid="{37B5D224-B21F-40DB-BCDD-190079491401}"/>
    <cellStyle name="Normal 2 8 7 5" xfId="26504" xr:uid="{351ABE5E-826A-478B-809C-7FAE6F71B153}"/>
    <cellStyle name="Normal 2 8 7 6" xfId="14414" xr:uid="{86331F9E-F8C0-48D2-9514-308D2254ED64}"/>
    <cellStyle name="Normal 2 8 8" xfId="2602" xr:uid="{00000000-0005-0000-0000-0000520A0000}"/>
    <cellStyle name="Normal 2 8 8 2" xfId="7923" xr:uid="{18D50E5D-CCF0-4F8A-B16C-0CC1430C0A16}"/>
    <cellStyle name="Normal 2 8 8 2 2" xfId="19147" xr:uid="{7FE81CB4-AC59-4804-A040-D9214AE12273}"/>
    <cellStyle name="Normal 2 8 8 3" xfId="10574" xr:uid="{B376ADCD-E03E-4C80-96A1-21E7154AC3A6}"/>
    <cellStyle name="Normal 2 8 8 3 2" xfId="21952" xr:uid="{5ADCEDB1-2A72-4870-9D99-AB41F5016410}"/>
    <cellStyle name="Normal 2 8 8 4" xfId="24389" xr:uid="{3EA723EB-0DDB-4324-98C7-E40143D91F65}"/>
    <cellStyle name="Normal 2 8 8 5" xfId="16396" xr:uid="{1FB18482-2525-4059-A14F-CD4FD8F9D54D}"/>
    <cellStyle name="Normal 2 8 9" xfId="4543" xr:uid="{365A9AF9-B3FD-443B-8A07-93876C01ACB3}"/>
    <cellStyle name="Normal 2 8 9 2" xfId="9926" xr:uid="{93A16BDA-A72A-4F21-BACD-79C0065D6798}"/>
    <cellStyle name="Normal 2 8 9 2 2" xfId="20566" xr:uid="{7661205F-4F0A-4998-BAC8-4F38C287A94E}"/>
    <cellStyle name="Normal 2 8 9 3" xfId="13523" xr:uid="{7D40F0A9-7E94-4AFF-B1B9-94F8A5FCCDC8}"/>
    <cellStyle name="Normal 2 8 9 3 2" xfId="23395" xr:uid="{84A9F845-7786-41F7-871A-71E9EDE86C61}"/>
    <cellStyle name="Normal 2 8 9 4" xfId="17773" xr:uid="{2222CE9A-FE43-4E4F-901C-40685E603BE6}"/>
    <cellStyle name="Normal 2 9" xfId="533" xr:uid="{00000000-0005-0000-0000-000015020000}"/>
    <cellStyle name="Normal 2 9 10" xfId="8955" xr:uid="{D9B05A29-0A05-4EFD-A065-549D8C7B0A36}"/>
    <cellStyle name="Normal 2 9 10 2" xfId="18753" xr:uid="{BDACE035-C2FE-41EA-BA54-4840D7D72C21}"/>
    <cellStyle name="Normal 2 9 11" xfId="12081" xr:uid="{9181A2CA-C57E-4A2C-9DC4-A531A28D56D7}"/>
    <cellStyle name="Normal 2 9 11 2" xfId="21549" xr:uid="{2BDE1511-0E34-4737-AD34-99FF2497C56E}"/>
    <cellStyle name="Normal 2 9 12" xfId="24489" xr:uid="{FF743462-0642-49D6-B5B6-43011E911654}"/>
    <cellStyle name="Normal 2 9 13" xfId="13999" xr:uid="{8DFF1E6D-689B-4191-B79C-3A4C9618ABEE}"/>
    <cellStyle name="Normal 2 9 2" xfId="534" xr:uid="{00000000-0005-0000-0000-000016020000}"/>
    <cellStyle name="Normal 2 9 2 10" xfId="12082" xr:uid="{F6A4FA39-B95E-4DDF-B284-E6ADDFCA17FB}"/>
    <cellStyle name="Normal 2 9 2 10 2" xfId="21550" xr:uid="{D903A42F-F603-441D-BBF7-EFD88DFB7781}"/>
    <cellStyle name="Normal 2 9 2 11" xfId="24487" xr:uid="{B300BD1D-E97E-40D4-AB03-A0A594AE4A41}"/>
    <cellStyle name="Normal 2 9 2 12" xfId="14147" xr:uid="{82BC5B02-152B-44F1-86BD-12325D687334}"/>
    <cellStyle name="Normal 2 9 2 2" xfId="2603" xr:uid="{00000000-0005-0000-0000-0000530A0000}"/>
    <cellStyle name="Normal 2 9 2 2 2" xfId="2604" xr:uid="{00000000-0005-0000-0000-0000540A0000}"/>
    <cellStyle name="Normal 2 9 2 2 2 2" xfId="7924" xr:uid="{64732905-AF0C-4D43-8DB1-5A53E6C2AAD0}"/>
    <cellStyle name="Normal 2 9 2 2 2 2 2" xfId="27949" xr:uid="{9BDA7261-0D51-4DD0-B590-22119E60D5A8}"/>
    <cellStyle name="Normal 2 9 2 2 2 2 3" xfId="27309" xr:uid="{9937227C-3BAE-4DCF-9C35-DB158BE4D1C9}"/>
    <cellStyle name="Normal 2 9 2 2 2 2 4" xfId="17342" xr:uid="{E8D5504E-134B-49A9-960C-480D3B1BCD46}"/>
    <cellStyle name="Normal 2 9 2 2 2 3" xfId="10576" xr:uid="{BF8BFB47-2967-4A5D-BCC2-FBD04739C988}"/>
    <cellStyle name="Normal 2 9 2 2 2 3 2" xfId="29496" xr:uid="{459DC9C8-E572-459D-9D12-68DDDABDB32F}"/>
    <cellStyle name="Normal 2 9 2 2 2 3 3" xfId="20128" xr:uid="{7B22A723-E4DF-4B9B-B9E9-6A15C68E0106}"/>
    <cellStyle name="Normal 2 9 2 2 2 4" xfId="13134" xr:uid="{919057D9-EA6E-4105-833C-9A8DA4D8B109}"/>
    <cellStyle name="Normal 2 9 2 2 2 4 2" xfId="22957" xr:uid="{393C27B3-EDC5-48B5-9BEE-379F267A4FF1}"/>
    <cellStyle name="Normal 2 9 2 2 2 5" xfId="24911" xr:uid="{44E97CC4-D5F6-4D63-A07B-CA9476DB76A4}"/>
    <cellStyle name="Normal 2 9 2 2 2 6" xfId="15352" xr:uid="{38200465-6DB4-4B48-81EF-B7605FBF44C1}"/>
    <cellStyle name="Normal 2 9 2 2 3" xfId="4907" xr:uid="{9EE74364-11A5-4A84-9C75-4EC6C5C46839}"/>
    <cellStyle name="Normal 2 9 2 2 3 2" xfId="10575" xr:uid="{B149F925-855D-4CB9-A374-D21F1CC49629}"/>
    <cellStyle name="Normal 2 9 2 2 3 2 2" xfId="29740" xr:uid="{DA53DB3C-1E28-4B39-AAB4-93FDD38962AC}"/>
    <cellStyle name="Normal 2 9 2 2 3 2 3" xfId="20874" xr:uid="{67B9F7DE-2B5F-47EA-9C75-0D7F173977B7}"/>
    <cellStyle name="Normal 2 9 2 2 3 3" xfId="13766" xr:uid="{1F63F447-3C84-4728-BB2B-84305B28288F}"/>
    <cellStyle name="Normal 2 9 2 2 3 3 2" xfId="23703" xr:uid="{351F9DD0-CF70-4FE0-A7AD-B870E3FADE95}"/>
    <cellStyle name="Normal 2 9 2 2 3 4" xfId="26460" xr:uid="{1CE40F7E-D024-4FAF-AC76-0981DB321374}"/>
    <cellStyle name="Normal 2 9 2 2 3 5" xfId="18081" xr:uid="{CA3C01F2-66E2-49A7-8DC7-900650747782}"/>
    <cellStyle name="Normal 2 9 2 2 4" xfId="6277" xr:uid="{BCAE978C-DCD7-41F6-8A81-C921849024DD}"/>
    <cellStyle name="Normal 2 9 2 2 4 2" xfId="27619" xr:uid="{EEE7461B-BC70-4891-AF92-3EB23D46D6FA}"/>
    <cellStyle name="Normal 2 9 2 2 4 3" xfId="15996" xr:uid="{96F64AAB-B854-49DD-A4B4-95A3FD54E979}"/>
    <cellStyle name="Normal 2 9 2 2 5" xfId="9054" xr:uid="{CB6886B0-0CA0-4CE9-9933-9882AF0720F9}"/>
    <cellStyle name="Normal 2 9 2 2 5 2" xfId="18755" xr:uid="{E2A52181-ABBD-4761-87FE-322549B58DDE}"/>
    <cellStyle name="Normal 2 9 2 2 6" xfId="12083" xr:uid="{6B1FEA1A-6EEF-4297-A7A8-54EEFA544649}"/>
    <cellStyle name="Normal 2 9 2 2 6 2" xfId="21551" xr:uid="{220C629A-8E42-460A-AA47-E887707D1C12}"/>
    <cellStyle name="Normal 2 9 2 2 7" xfId="26217" xr:uid="{1BE5177D-3334-4E1A-80D2-BA628E2A68A3}"/>
    <cellStyle name="Normal 2 9 2 2 8" xfId="14766" xr:uid="{94684276-2C1A-4143-949E-C3F6DD4ECB9B}"/>
    <cellStyle name="Normal 2 9 2 3" xfId="2605" xr:uid="{00000000-0005-0000-0000-0000550A0000}"/>
    <cellStyle name="Normal 2 9 2 3 2" xfId="5087" xr:uid="{263CFE21-0506-4256-9C14-B6B951DFE8AB}"/>
    <cellStyle name="Normal 2 9 2 3 2 2" xfId="7925" xr:uid="{474587D4-763B-47F6-A98A-83E8524498CF}"/>
    <cellStyle name="Normal 2 9 2 3 2 2 2" xfId="29860" xr:uid="{C86E0643-7DCB-4883-B84F-E04A58B50422}"/>
    <cellStyle name="Normal 2 9 2 3 2 2 3" xfId="21054" xr:uid="{48A10A17-B1DB-4C76-8BAA-6FD745274B72}"/>
    <cellStyle name="Normal 2 9 2 3 2 3" xfId="10577" xr:uid="{CF3615D1-275D-4D27-8C73-07C7CA7A57D9}"/>
    <cellStyle name="Normal 2 9 2 3 2 3 2" xfId="23883" xr:uid="{3FDFA794-580A-46BC-AB29-CBA38461F3D3}"/>
    <cellStyle name="Normal 2 9 2 3 2 4" xfId="26716" xr:uid="{93CCF78F-E2FD-4A51-93D8-7ECAEB8FA875}"/>
    <cellStyle name="Normal 2 9 2 3 2 5" xfId="18261" xr:uid="{653E1203-3845-4410-A9B3-ABC3A5735B62}"/>
    <cellStyle name="Normal 2 9 2 3 3" xfId="6622" xr:uid="{141B5316-7354-4AA7-82B3-052CEC487197}"/>
    <cellStyle name="Normal 2 9 2 3 3 2" xfId="27543" xr:uid="{6ADAEFE4-53D8-48B8-8DF7-E4EE99893C87}"/>
    <cellStyle name="Normal 2 9 2 3 3 3" xfId="17343" xr:uid="{8575842D-5DDC-4412-8805-6E99A0BA27CF}"/>
    <cellStyle name="Normal 2 9 2 3 4" xfId="9418" xr:uid="{83957AE9-9E82-4596-BD96-14C136CF3163}"/>
    <cellStyle name="Normal 2 9 2 3 4 2" xfId="20129" xr:uid="{06729FB4-FE9B-42BF-B4A9-BD62514E6C79}"/>
    <cellStyle name="Normal 2 9 2 3 5" xfId="13135" xr:uid="{5ADC30F7-5791-485C-89D5-399F723EE8BC}"/>
    <cellStyle name="Normal 2 9 2 3 5 2" xfId="22958" xr:uid="{16DDC05A-24F5-4ABB-A071-55DBC371A308}"/>
    <cellStyle name="Normal 2 9 2 3 6" xfId="25607" xr:uid="{49BB4FC6-01F0-4068-9E2D-829613BCC49F}"/>
    <cellStyle name="Normal 2 9 2 3 7" xfId="15353" xr:uid="{793ED415-C605-4B3C-A1C7-081056E6812F}"/>
    <cellStyle name="Normal 2 9 2 4" xfId="2606" xr:uid="{00000000-0005-0000-0000-0000560A0000}"/>
    <cellStyle name="Normal 2 9 2 4 2" xfId="7926" xr:uid="{86DC7334-5C74-490F-AC74-E0AB5BB76353}"/>
    <cellStyle name="Normal 2 9 2 4 2 2" xfId="28206" xr:uid="{2CB60082-4676-4694-8793-92500E5329C1}"/>
    <cellStyle name="Normal 2 9 2 4 2 3" xfId="17341" xr:uid="{F192C67F-032B-4C47-B8FA-297191FDAF40}"/>
    <cellStyle name="Normal 2 9 2 4 3" xfId="10578" xr:uid="{2B2D9A41-04DD-49B1-88BD-1FC740560979}"/>
    <cellStyle name="Normal 2 9 2 4 3 2" xfId="20127" xr:uid="{76C6DED9-3D3E-4636-B773-6AC461BE7C7E}"/>
    <cellStyle name="Normal 2 9 2 4 4" xfId="13133" xr:uid="{833B442D-7197-46F5-AB2D-0CD80E40EEB8}"/>
    <cellStyle name="Normal 2 9 2 4 4 2" xfId="22956" xr:uid="{D463EA91-E0F9-4D1E-A1C9-1A6A1195DA07}"/>
    <cellStyle name="Normal 2 9 2 4 5" xfId="24609" xr:uid="{3AC5E146-CBDF-4B1D-B5FF-98E18A5EBF6B}"/>
    <cellStyle name="Normal 2 9 2 4 6" xfId="15351" xr:uid="{3D47F68A-DDC4-4082-9402-57F470E11CA2}"/>
    <cellStyle name="Normal 2 9 2 5" xfId="2607" xr:uid="{00000000-0005-0000-0000-0000570A0000}"/>
    <cellStyle name="Normal 2 9 2 5 2" xfId="7927" xr:uid="{79EC5BAB-AA0B-4AEB-9D3A-7E40D91564C7}"/>
    <cellStyle name="Normal 2 9 2 5 2 2" xfId="27807" xr:uid="{85D286F8-734E-48A3-B567-1BE21AF2FFD5}"/>
    <cellStyle name="Normal 2 9 2 5 2 3" xfId="16776" xr:uid="{91A8A5E1-3A10-4AEC-A756-AE7D07086C2D}"/>
    <cellStyle name="Normal 2 9 2 5 3" xfId="10579" xr:uid="{0B3D45C8-F7F3-4E69-B62B-272E079103BF}"/>
    <cellStyle name="Normal 2 9 2 5 3 2" xfId="19513" xr:uid="{84B4B031-EDF3-4DA4-B89D-173E4BB6C087}"/>
    <cellStyle name="Normal 2 9 2 5 4" xfId="12625" xr:uid="{0EB7026C-7330-4BC6-8FD9-71A1CCEB9BF9}"/>
    <cellStyle name="Normal 2 9 2 5 4 2" xfId="22342" xr:uid="{E3FB481D-C326-452B-AF58-5915CE93A51A}"/>
    <cellStyle name="Normal 2 9 2 5 5" xfId="24915" xr:uid="{84AA6C1A-A5CB-4695-8B29-3816446F2C79}"/>
    <cellStyle name="Normal 2 9 2 5 6" xfId="14560" xr:uid="{3809C03C-5D94-490B-AF23-2D4EFE9DDBBE}"/>
    <cellStyle name="Normal 2 9 2 6" xfId="2608" xr:uid="{00000000-0005-0000-0000-0000580A0000}"/>
    <cellStyle name="Normal 2 9 2 6 2" xfId="10580" xr:uid="{107AD86F-301F-46B8-BD4D-006F68A14BB5}"/>
    <cellStyle name="Normal 2 9 2 6 2 2" xfId="19267" xr:uid="{54090A64-54D7-4F42-84DF-E6E9D34F660E}"/>
    <cellStyle name="Normal 2 9 2 6 3" xfId="12417" xr:uid="{62833539-A87D-4028-A1B1-81D846A9934D}"/>
    <cellStyle name="Normal 2 9 2 6 3 2" xfId="22081" xr:uid="{853A2708-4653-4F2A-BE31-AA5DE9191DFF}"/>
    <cellStyle name="Normal 2 9 2 6 4" xfId="25228" xr:uid="{F5C075FB-5093-4CB1-92B4-5D0B8EB75C01}"/>
    <cellStyle name="Normal 2 9 2 6 5" xfId="16525" xr:uid="{F7CD9980-2007-4A2D-A490-E1E02AE825F7}"/>
    <cellStyle name="Normal 2 9 2 7" xfId="4446" xr:uid="{6A09AC01-590E-4ACC-8C3B-E5C9BDDF6838}"/>
    <cellStyle name="Normal 2 9 2 7 2" xfId="9929" xr:uid="{45CA2FC1-A098-4302-9CE4-57B0E61C4927}"/>
    <cellStyle name="Normal 2 9 2 7 2 2" xfId="20469" xr:uid="{40B8C2E0-DA59-4B65-B7E6-2242E3FCD8DF}"/>
    <cellStyle name="Normal 2 9 2 7 3" xfId="13446" xr:uid="{B05F6975-50A0-44C2-AB77-88FE952EF4CA}"/>
    <cellStyle name="Normal 2 9 2 7 3 2" xfId="23298" xr:uid="{57491518-C83A-4C9A-96B4-426B58F19FAB}"/>
    <cellStyle name="Normal 2 9 2 7 4" xfId="17676" xr:uid="{5AEB6D69-F1DB-4D10-A1AB-E70DC4F015C2}"/>
    <cellStyle name="Normal 2 9 2 8" xfId="6179" xr:uid="{F985D7F0-2A20-425C-8B4A-3B9EB655269A}"/>
    <cellStyle name="Normal 2 9 2 8 2" xfId="15995" xr:uid="{402770A3-B22D-40DA-BB93-FBA4D581ECF5}"/>
    <cellStyle name="Normal 2 9 2 9" xfId="8956" xr:uid="{5743E927-6ED0-4626-8B46-E08337DB0030}"/>
    <cellStyle name="Normal 2 9 2 9 2" xfId="18754" xr:uid="{4CAFACC8-5AA1-4417-B99D-0D8FC930801A}"/>
    <cellStyle name="Normal 2 9 3" xfId="2609" xr:uid="{00000000-0005-0000-0000-0000590A0000}"/>
    <cellStyle name="Normal 2 9 3 2" xfId="2610" xr:uid="{00000000-0005-0000-0000-00005A0A0000}"/>
    <cellStyle name="Normal 2 9 3 2 2" xfId="7928" xr:uid="{31D97AF8-C316-4360-A157-B12858B5E19B}"/>
    <cellStyle name="Normal 2 9 3 2 2 2" xfId="24941" xr:uid="{E02AA379-A8B6-4632-8A2C-7D4D59610DAB}"/>
    <cellStyle name="Normal 2 9 3 2 2 3" xfId="26884" xr:uid="{A2849D13-A316-4E25-8588-BA606E366775}"/>
    <cellStyle name="Normal 2 9 3 2 2 4" xfId="17344" xr:uid="{4F150A4A-DABD-4D8B-85FE-87B45780D026}"/>
    <cellStyle name="Normal 2 9 3 2 3" xfId="10582" xr:uid="{4FFB903A-240F-4740-AA54-ED004BB73455}"/>
    <cellStyle name="Normal 2 9 3 2 3 2" xfId="29497" xr:uid="{E2BAE0A5-F023-4CB2-8528-FB57BE1CE466}"/>
    <cellStyle name="Normal 2 9 3 2 3 3" xfId="20130" xr:uid="{6118914E-2986-42F4-A7EB-5502C1B05251}"/>
    <cellStyle name="Normal 2 9 3 2 4" xfId="13136" xr:uid="{A4CBC3D8-C50B-4B02-880D-B1B3AD59FE2E}"/>
    <cellStyle name="Normal 2 9 3 2 4 2" xfId="22959" xr:uid="{5B7D7C59-367A-410B-B35F-8971B3895914}"/>
    <cellStyle name="Normal 2 9 3 2 5" xfId="24765" xr:uid="{08C8EA04-D9DB-47C9-9754-F9C6C1101FDA}"/>
    <cellStyle name="Normal 2 9 3 2 6" xfId="15354" xr:uid="{5CFC34AA-0957-4933-936C-D3FE3CCAD37F}"/>
    <cellStyle name="Normal 2 9 3 3" xfId="2611" xr:uid="{00000000-0005-0000-0000-00005B0A0000}"/>
    <cellStyle name="Normal 2 9 3 3 2" xfId="10583" xr:uid="{C3B297F8-B4A3-4771-91C6-25797C94A351}"/>
    <cellStyle name="Normal 2 9 3 3 2 2" xfId="27352" xr:uid="{CD4D5334-27EA-459E-8374-4EC60CD7B038}"/>
    <cellStyle name="Normal 2 9 3 3 2 3" xfId="16918" xr:uid="{BEA3CC5A-D0BF-4F24-A81F-69E69B54B457}"/>
    <cellStyle name="Normal 2 9 3 3 3" xfId="11583" xr:uid="{D783B1A1-2B7F-4019-8C6B-CC80938244D0}"/>
    <cellStyle name="Normal 2 9 3 3 3 2" xfId="19662" xr:uid="{D156E289-A68A-414D-AD93-FE0074077AAF}"/>
    <cellStyle name="Normal 2 9 3 3 4" xfId="12767" xr:uid="{8CA142C6-766E-4926-A3FD-FB5D6B8AC5A8}"/>
    <cellStyle name="Normal 2 9 3 3 4 2" xfId="22491" xr:uid="{20D7B3CF-5264-418F-85D2-C040A7925726}"/>
    <cellStyle name="Normal 2 9 3 3 5" xfId="25597" xr:uid="{7A98472F-B509-49AC-B9CA-48710A6EA3C7}"/>
    <cellStyle name="Normal 2 9 3 3 6" xfId="14765" xr:uid="{08B99C07-0259-4309-B040-230AC20768B5}"/>
    <cellStyle name="Normal 2 9 3 4" xfId="4762" xr:uid="{3B2348FA-697F-4210-A205-9C544E257DBE}"/>
    <cellStyle name="Normal 2 9 3 4 2" xfId="10581" xr:uid="{445145C4-E78A-4015-9C16-9B67EAB0DADB}"/>
    <cellStyle name="Normal 2 9 3 4 2 2" xfId="29642" xr:uid="{8060AC8B-4FEF-4E97-8B0C-4CAF926AD00C}"/>
    <cellStyle name="Normal 2 9 3 4 2 3" xfId="20729" xr:uid="{A99B3CDE-2D62-4A43-BD8F-8B5F0C297077}"/>
    <cellStyle name="Normal 2 9 3 4 3" xfId="13645" xr:uid="{288FC50E-4FDC-4C38-AFA5-03C043AEBE23}"/>
    <cellStyle name="Normal 2 9 3 4 3 2" xfId="23558" xr:uid="{D3FEAF13-FB2D-4438-BF98-4B36B8CCF49C}"/>
    <cellStyle name="Normal 2 9 3 4 4" xfId="24378" xr:uid="{A1D2C14C-D517-49C7-8E2E-4E2744FA9808}"/>
    <cellStyle name="Normal 2 9 3 4 5" xfId="17936" xr:uid="{0BA718DE-7C43-4EBD-9C6C-AEF8AC848B32}"/>
    <cellStyle name="Normal 2 9 3 5" xfId="6276" xr:uid="{6188E83E-FA99-4AB8-8F1C-E9B53CB3F6E6}"/>
    <cellStyle name="Normal 2 9 3 5 2" xfId="29021" xr:uid="{87232D4A-2041-4FC5-BA6C-5DF596E61560}"/>
    <cellStyle name="Normal 2 9 3 5 3" xfId="15997" xr:uid="{FECC696D-8522-485D-8562-6059615AF213}"/>
    <cellStyle name="Normal 2 9 3 6" xfId="9053" xr:uid="{05FC3872-C700-47DD-B557-C24F42F39EB6}"/>
    <cellStyle name="Normal 2 9 3 6 2" xfId="18756" xr:uid="{7F19C3E7-BB15-496E-B4FF-F87441A12E0B}"/>
    <cellStyle name="Normal 2 9 3 7" xfId="12084" xr:uid="{4F2B6A8E-7DC2-45D4-8399-AF90B81ED1A3}"/>
    <cellStyle name="Normal 2 9 3 7 2" xfId="21552" xr:uid="{DE758F99-0F56-4690-87DB-2B58AC27143A}"/>
    <cellStyle name="Normal 2 9 3 8" xfId="24867" xr:uid="{39315C68-3DC0-4FAF-B91D-79BADE1C7A40}"/>
    <cellStyle name="Normal 2 9 3 9" xfId="14305" xr:uid="{5175810A-B666-4CF7-AE90-4A57D36753DB}"/>
    <cellStyle name="Normal 2 9 4" xfId="2612" xr:uid="{00000000-0005-0000-0000-00005C0A0000}"/>
    <cellStyle name="Normal 2 9 4 2" xfId="5088" xr:uid="{9D3B6DEC-ED28-4357-9FC1-01A27EB21864}"/>
    <cellStyle name="Normal 2 9 4 2 2" xfId="7929" xr:uid="{2F71EA0A-8D52-4AA6-84B7-CB57BFF77CD9}"/>
    <cellStyle name="Normal 2 9 4 2 2 2" xfId="29861" xr:uid="{0315B569-15E4-4563-8A8D-06084187EACB}"/>
    <cellStyle name="Normal 2 9 4 2 2 3" xfId="21055" xr:uid="{C61077E9-CBF1-45FA-8F84-B7FFC856F328}"/>
    <cellStyle name="Normal 2 9 4 2 3" xfId="10584" xr:uid="{37D42967-8EB5-4AF4-9487-65DE9028A324}"/>
    <cellStyle name="Normal 2 9 4 2 3 2" xfId="23884" xr:uid="{970145EE-A1F2-4280-A09F-68628C2EBA66}"/>
    <cellStyle name="Normal 2 9 4 2 4" xfId="24493" xr:uid="{BA9CFE41-CBC3-4D49-8E5E-21EDC9574F12}"/>
    <cellStyle name="Normal 2 9 4 2 5" xfId="18262" xr:uid="{C8484BF4-BE8D-486A-B04D-028C082D9C29}"/>
    <cellStyle name="Normal 2 9 4 3" xfId="6621" xr:uid="{21FFD371-0AA0-4D1C-BC3E-D93A412CB5EC}"/>
    <cellStyle name="Normal 2 9 4 3 2" xfId="27184" xr:uid="{3D98D4F3-B982-44D3-9B62-22BB1CE01917}"/>
    <cellStyle name="Normal 2 9 4 3 3" xfId="15998" xr:uid="{2813DFC1-71F2-4872-B964-0C1AD8B701E1}"/>
    <cellStyle name="Normal 2 9 4 4" xfId="9417" xr:uid="{8F43CD00-C46C-4C7D-AA77-FD34E4331A31}"/>
    <cellStyle name="Normal 2 9 4 4 2" xfId="18757" xr:uid="{A6879E42-A442-4EE0-B8A6-7E818CBB1476}"/>
    <cellStyle name="Normal 2 9 4 5" xfId="12085" xr:uid="{5C472744-F7D5-40B2-A282-89A4AAEC6086}"/>
    <cellStyle name="Normal 2 9 4 5 2" xfId="21553" xr:uid="{9A0A4968-9ADF-4E72-BF94-4D3BBE7B72C8}"/>
    <cellStyle name="Normal 2 9 4 6" xfId="24474" xr:uid="{A3507FAE-A88D-425E-8E2D-A97D333518BB}"/>
    <cellStyle name="Normal 2 9 4 7" xfId="15355" xr:uid="{C996789B-28A9-4E12-A1EA-C2EA55756E0E}"/>
    <cellStyle name="Normal 2 9 5" xfId="2613" xr:uid="{00000000-0005-0000-0000-00005D0A0000}"/>
    <cellStyle name="Normal 2 9 5 2" xfId="5816" xr:uid="{2D220B8D-DE6C-4C33-A1DD-8A852B988FC2}"/>
    <cellStyle name="Normal 2 9 5 2 2" xfId="7930" xr:uid="{1849BD1C-93B7-41FB-9BE5-8C16CF96ED4D}"/>
    <cellStyle name="Normal 2 9 5 2 3" xfId="10585" xr:uid="{8D96033C-E148-4140-8355-11CE61D38F44}"/>
    <cellStyle name="Normal 2 9 5 2 4" xfId="17049" xr:uid="{F2B173BF-2F7B-4802-AC42-C81642F50C8F}"/>
    <cellStyle name="Normal 2 9 5 3" xfId="6903" xr:uid="{8924A20F-428F-4575-9827-B4364F81675A}"/>
    <cellStyle name="Normal 2 9 5 3 2" xfId="28368" xr:uid="{FD1C8559-8427-42AC-BD09-76E5BD252873}"/>
    <cellStyle name="Normal 2 9 5 3 3" xfId="19815" xr:uid="{9BC46CE3-2177-4BBF-B327-57794D18AFE2}"/>
    <cellStyle name="Normal 2 9 5 4" xfId="9699" xr:uid="{F2EA826A-0798-4D75-90CF-20628BE16521}"/>
    <cellStyle name="Normal 2 9 5 4 2" xfId="22644" xr:uid="{C1675BC7-2326-4698-A264-A4062912EAE7}"/>
    <cellStyle name="Normal 2 9 5 5" xfId="24310" xr:uid="{09461BEC-AE04-4446-8C7C-7A07287DE2FD}"/>
    <cellStyle name="Normal 2 9 5 6" xfId="14973" xr:uid="{B4C871CD-483A-48C7-B5C0-40704E7AC1E6}"/>
    <cellStyle name="Normal 2 9 6" xfId="2614" xr:uid="{00000000-0005-0000-0000-00005E0A0000}"/>
    <cellStyle name="Normal 2 9 6 2" xfId="7931" xr:uid="{783628CA-1819-4409-B494-7EE5F161EBBF}"/>
    <cellStyle name="Normal 2 9 6 2 2" xfId="27241" xr:uid="{1E395819-0D22-4CD9-B203-08C8BBB1853B}"/>
    <cellStyle name="Normal 2 9 6 2 3" xfId="16613" xr:uid="{C9BC8900-65D7-4169-8BEA-67613027B4B6}"/>
    <cellStyle name="Normal 2 9 6 3" xfId="10586" xr:uid="{38848B73-509E-45A7-AC40-616CF7155EC8}"/>
    <cellStyle name="Normal 2 9 6 3 2" xfId="19350" xr:uid="{7FA532B9-A76F-42B4-876A-1111B6EB5435}"/>
    <cellStyle name="Normal 2 9 6 4" xfId="12462" xr:uid="{1561AA24-FA87-4C21-A855-4B78D4861EDB}"/>
    <cellStyle name="Normal 2 9 6 4 2" xfId="22179" xr:uid="{6C7699A9-3940-4CD4-9074-2AC688441BFC}"/>
    <cellStyle name="Normal 2 9 6 5" xfId="25045" xr:uid="{F8437259-130C-4F3F-9D9D-EAC7F5A53E26}"/>
    <cellStyle name="Normal 2 9 6 6" xfId="14397" xr:uid="{655F276A-16E8-4117-8D53-87BED408B737}"/>
    <cellStyle name="Normal 2 9 7" xfId="2615" xr:uid="{00000000-0005-0000-0000-00005F0A0000}"/>
    <cellStyle name="Normal 2 9 7 2" xfId="7932" xr:uid="{FB51F14B-DA36-4511-8A36-325F98D25A8E}"/>
    <cellStyle name="Normal 2 9 7 2 2" xfId="19130" xr:uid="{E83BA0D9-9233-4BD7-84C1-DCFFB1419DBE}"/>
    <cellStyle name="Normal 2 9 7 3" xfId="10587" xr:uid="{5510460F-C269-473B-B33F-54954F4D0360}"/>
    <cellStyle name="Normal 2 9 7 3 2" xfId="21935" xr:uid="{4A4C2E59-96B3-49A6-A296-F89B00FAFD13}"/>
    <cellStyle name="Normal 2 9 7 4" xfId="24697" xr:uid="{4B21BEEC-39B4-4B19-ABE5-D85B725B7D9F}"/>
    <cellStyle name="Normal 2 9 7 5" xfId="16379" xr:uid="{C9C678DB-A761-463C-86B7-D5948817EEF2}"/>
    <cellStyle name="Normal 2 9 8" xfId="4544" xr:uid="{C280C432-9A35-425F-B0AC-DB280EB3FC4A}"/>
    <cellStyle name="Normal 2 9 8 2" xfId="9928" xr:uid="{DEF7B2DC-9886-438B-9A14-A894D07EA364}"/>
    <cellStyle name="Normal 2 9 8 2 2" xfId="20567" xr:uid="{75F06BC3-D9D3-44AA-8F54-751D5E87863A}"/>
    <cellStyle name="Normal 2 9 8 3" xfId="13524" xr:uid="{AA1B2921-FA0B-4B4D-94C7-045809D8BE61}"/>
    <cellStyle name="Normal 2 9 8 3 2" xfId="23396" xr:uid="{9BDDD4A8-4F5E-42DA-9B2F-269404DB1814}"/>
    <cellStyle name="Normal 2 9 8 4" xfId="17774" xr:uid="{07AC956C-9113-4064-A360-96DBE2582627}"/>
    <cellStyle name="Normal 2 9 9" xfId="6178" xr:uid="{522C32AE-078B-46E5-ABFA-8AC07EB023F1}"/>
    <cellStyle name="Normal 2 9 9 2" xfId="15994" xr:uid="{EE18BCA3-A800-45ED-961D-33D8ACB74E36}"/>
    <cellStyle name="Normal 20" xfId="13951" xr:uid="{9EA758F3-1965-469B-9AD4-5E5462A80EA6}"/>
    <cellStyle name="Normal 20 2" xfId="24030" xr:uid="{25FB3143-3A53-459B-AFF5-1E127BAF0837}"/>
    <cellStyle name="Normal 21" xfId="13954" xr:uid="{98C79C00-8CA8-4C8B-8291-CA3BB5F2EAAA}"/>
    <cellStyle name="Normal 22" xfId="13953" xr:uid="{3132B655-AF6B-4E35-9B0A-78D70B08E5D1}"/>
    <cellStyle name="Normal 3" xfId="535" xr:uid="{00000000-0005-0000-0000-000017020000}"/>
    <cellStyle name="Normal 3 2" xfId="536" xr:uid="{00000000-0005-0000-0000-000018020000}"/>
    <cellStyle name="Normal 3 2 2" xfId="537" xr:uid="{00000000-0005-0000-0000-000019020000}"/>
    <cellStyle name="Normal 3 2 2 2" xfId="538" xr:uid="{00000000-0005-0000-0000-00001A020000}"/>
    <cellStyle name="Normal 3 2 2 3" xfId="2616" xr:uid="{00000000-0005-0000-0000-0000600A0000}"/>
    <cellStyle name="Normal 3 2 2 3 2" xfId="2617" xr:uid="{00000000-0005-0000-0000-0000610A0000}"/>
    <cellStyle name="Normal 3 2 2 3 3" xfId="24561" xr:uid="{AEE9BC95-F0A2-4852-AE50-8736C932F12A}"/>
    <cellStyle name="Normal 3 2 2 4" xfId="2618" xr:uid="{00000000-0005-0000-0000-0000620A0000}"/>
    <cellStyle name="Normal 3 2 2 4 2" xfId="2619" xr:uid="{00000000-0005-0000-0000-0000630A0000}"/>
    <cellStyle name="Normal 3 2 2 4 3" xfId="2620" xr:uid="{00000000-0005-0000-0000-0000640A0000}"/>
    <cellStyle name="Normal 3 2 2 4 3 2" xfId="2621" xr:uid="{00000000-0005-0000-0000-0000650A0000}"/>
    <cellStyle name="Normal 3 2 3" xfId="539" xr:uid="{00000000-0005-0000-0000-00001B020000}"/>
    <cellStyle name="Normal 3 2 3 2" xfId="540" xr:uid="{00000000-0005-0000-0000-00001C020000}"/>
    <cellStyle name="Normal 3 2 3 3" xfId="541" xr:uid="{00000000-0005-0000-0000-00001D020000}"/>
    <cellStyle name="Normal 3 2 3 3 2" xfId="542" xr:uid="{00000000-0005-0000-0000-00001E020000}"/>
    <cellStyle name="Normal 3 2 3 3 2 2" xfId="543" xr:uid="{00000000-0005-0000-0000-00001F020000}"/>
    <cellStyle name="Normal 3 2 3 3 2 3" xfId="544" xr:uid="{00000000-0005-0000-0000-000020020000}"/>
    <cellStyle name="Normal 3 2 3 3 2 3 2" xfId="545" xr:uid="{00000000-0005-0000-0000-000021020000}"/>
    <cellStyle name="Normal 3 2 3 3 2 3 2 2" xfId="2622" xr:uid="{00000000-0005-0000-0000-0000660A0000}"/>
    <cellStyle name="Normal 3 2 3 3 2 3 2 2 2" xfId="26759" xr:uid="{A03FA8A6-FE09-4572-8189-34183C3D48FE}"/>
    <cellStyle name="Normal 3 2 3 3 2 3 2 2 3" xfId="26418" xr:uid="{4E15F373-6839-4808-BB94-4F23C788B854}"/>
    <cellStyle name="Normal 3 2 3 3 2 3 2 3" xfId="2623" xr:uid="{00000000-0005-0000-0000-0000670A0000}"/>
    <cellStyle name="Normal 3 2 3 3 2 3 2 3 2" xfId="2624" xr:uid="{00000000-0005-0000-0000-0000680A0000}"/>
    <cellStyle name="Normal 3 2 3 3 2 3 2 3 3" xfId="2625" xr:uid="{00000000-0005-0000-0000-0000690A0000}"/>
    <cellStyle name="Normal 3 2 3 3 2 3 2 3 3 2" xfId="2626" xr:uid="{00000000-0005-0000-0000-00006A0A0000}"/>
    <cellStyle name="Normal 3 2 3 3 2 3 2 4" xfId="26793" xr:uid="{87B4D4D6-ADD0-49E1-ADEE-4A9F77F76DA4}"/>
    <cellStyle name="Normal 3 2 3 3 2 3 3" xfId="2627" xr:uid="{00000000-0005-0000-0000-00006B0A0000}"/>
    <cellStyle name="Normal 3 2 3 3 2 3 4" xfId="2628" xr:uid="{00000000-0005-0000-0000-00006C0A0000}"/>
    <cellStyle name="Normal 3 2 3 3 2 3 5" xfId="2629" xr:uid="{00000000-0005-0000-0000-00006D0A0000}"/>
    <cellStyle name="Normal 3 2 3 3 2 3 5 2" xfId="2630" xr:uid="{00000000-0005-0000-0000-00006E0A0000}"/>
    <cellStyle name="Normal 3 2 3 3 2 3 6" xfId="4547" xr:uid="{1B7D2DD0-BA3A-47C8-BA46-FE00CC7269BA}"/>
    <cellStyle name="Normal 3 2 3 3 2 3 6 2" xfId="5246" xr:uid="{C2E58D14-44CC-49BC-97E3-5A5C7B3B430B}"/>
    <cellStyle name="Normal 3 2 3 3 2 3 7" xfId="5305" xr:uid="{3758B106-1A74-4C9B-AD95-5079FC263B56}"/>
    <cellStyle name="Normal 3 2 3 3 2 4" xfId="2631" xr:uid="{00000000-0005-0000-0000-00006F0A0000}"/>
    <cellStyle name="Normal 3 2 3 3 2 4 2" xfId="2632" xr:uid="{00000000-0005-0000-0000-0000700A0000}"/>
    <cellStyle name="Normal 3 2 3 3 2 4 3" xfId="24807" xr:uid="{F1388525-42C5-44A8-AE43-2BC4CF92F20E}"/>
    <cellStyle name="Normal 3 2 3 3 2 4 3 2" xfId="30204" xr:uid="{DEA4C7CA-84C3-4B81-8B20-D97126DF4216}"/>
    <cellStyle name="Normal 3 2 3 3 2 4 3 3" xfId="30187" xr:uid="{55102890-AD68-4A93-B34C-54D5EEBE29D4}"/>
    <cellStyle name="Normal 3 2 3 3 2 5" xfId="2633" xr:uid="{00000000-0005-0000-0000-0000710A0000}"/>
    <cellStyle name="Normal 3 2 3 3 2 5 2" xfId="2634" xr:uid="{00000000-0005-0000-0000-0000720A0000}"/>
    <cellStyle name="Normal 3 2 3 3 2 6" xfId="4546" xr:uid="{AAA0D29E-0C37-413D-85F8-D0C6A4ECC710}"/>
    <cellStyle name="Normal 3 2 3 3 2 6 2" xfId="5268" xr:uid="{CF1F01AA-BAEF-4578-AE28-0C9045D5B2DF}"/>
    <cellStyle name="Normal 3 2 3 3 2 7" xfId="5304" xr:uid="{D50C3F7E-27D5-4256-941D-D5FC60260521}"/>
    <cellStyle name="Normal 3 2 3 3 3" xfId="546" xr:uid="{00000000-0005-0000-0000-000022020000}"/>
    <cellStyle name="Normal 3 2 3 3 4" xfId="547" xr:uid="{00000000-0005-0000-0000-000023020000}"/>
    <cellStyle name="Normal 3 2 3 3 4 2" xfId="548" xr:uid="{00000000-0005-0000-0000-000024020000}"/>
    <cellStyle name="Normal 3 2 3 3 4 2 2" xfId="549" xr:uid="{00000000-0005-0000-0000-000025020000}"/>
    <cellStyle name="Normal 3 2 3 3 4 2 2 2" xfId="2635" xr:uid="{00000000-0005-0000-0000-0000730A0000}"/>
    <cellStyle name="Normal 3 2 3 3 4 2 2 2 2" xfId="2636" xr:uid="{00000000-0005-0000-0000-0000740A0000}"/>
    <cellStyle name="Normal 3 2 3 3 4 2 2 2 3" xfId="2637" xr:uid="{00000000-0005-0000-0000-0000750A0000}"/>
    <cellStyle name="Normal 3 2 3 3 4 2 2 2 3 2" xfId="2638" xr:uid="{00000000-0005-0000-0000-0000760A0000}"/>
    <cellStyle name="Normal 3 2 3 3 4 2 2 2 4" xfId="25901" xr:uid="{8089C5D5-3B33-449B-8492-4B191C420D52}"/>
    <cellStyle name="Normal 3 2 3 3 4 2 2 3" xfId="2639" xr:uid="{00000000-0005-0000-0000-0000770A0000}"/>
    <cellStyle name="Normal 3 2 3 3 4 2 2 4" xfId="24224" xr:uid="{6344692B-43D1-4B70-8D26-EB1340DD90E5}"/>
    <cellStyle name="Normal 3 2 3 3 4 2 3" xfId="550" xr:uid="{00000000-0005-0000-0000-000026020000}"/>
    <cellStyle name="Normal 3 2 3 3 4 2 3 2" xfId="2640" xr:uid="{00000000-0005-0000-0000-0000780A0000}"/>
    <cellStyle name="Normal 3 2 3 3 4 2 3 2 2" xfId="25696" xr:uid="{D6BD74B7-3BE2-4388-8255-D45B389B9033}"/>
    <cellStyle name="Normal 3 2 3 3 4 2 3 2 3" xfId="26843" xr:uid="{AE0152E6-16F7-4AF8-998D-2F335A1854F9}"/>
    <cellStyle name="Normal 3 2 3 3 4 2 3 3" xfId="2641" xr:uid="{00000000-0005-0000-0000-0000790A0000}"/>
    <cellStyle name="Normal 3 2 3 3 4 2 3 3 2" xfId="25316" xr:uid="{5D132283-07FF-49EB-8EC6-CC438A3E7187}"/>
    <cellStyle name="Normal 3 2 3 3 4 2 3 3 3" xfId="25654" xr:uid="{2F3E2745-2A24-4521-ACF0-7D8C13170DF0}"/>
    <cellStyle name="Normal 3 2 3 3 4 2 3 4" xfId="2642" xr:uid="{00000000-0005-0000-0000-00007A0A0000}"/>
    <cellStyle name="Normal 3 2 3 3 4 2 3 4 2" xfId="2643" xr:uid="{00000000-0005-0000-0000-00007B0A0000}"/>
    <cellStyle name="Normal 3 2 3 3 4 2 3 5" xfId="2644" xr:uid="{00000000-0005-0000-0000-00007C0A0000}"/>
    <cellStyle name="Normal 3 2 3 3 4 2 3 6" xfId="5367" xr:uid="{3050C2FB-2808-47B1-A72A-BD019B0AACFC}"/>
    <cellStyle name="Normal 3 2 3 3 4 2 4" xfId="24614" xr:uid="{FD3DC54C-ACF3-4F8E-B0B3-71993AD9766D}"/>
    <cellStyle name="Normal 3 2 3 3 4 3" xfId="2645" xr:uid="{00000000-0005-0000-0000-00007D0A0000}"/>
    <cellStyle name="Normal 3 2 3 3 4 4" xfId="2646" xr:uid="{00000000-0005-0000-0000-00007E0A0000}"/>
    <cellStyle name="Normal 3 2 3 3 4 5" xfId="2647" xr:uid="{00000000-0005-0000-0000-00007F0A0000}"/>
    <cellStyle name="Normal 3 2 3 3 4 5 2" xfId="2648" xr:uid="{00000000-0005-0000-0000-0000800A0000}"/>
    <cellStyle name="Normal 3 2 3 3 4 6" xfId="4548" xr:uid="{DCD55B5F-85D0-405B-8560-F5B6B99352CC}"/>
    <cellStyle name="Normal 3 2 3 3 4 6 2" xfId="5272" xr:uid="{5A93DC31-9F0F-4779-B4FE-8A07EDED39B4}"/>
    <cellStyle name="Normal 3 2 3 3 4 7" xfId="5306" xr:uid="{E98F4323-49F0-446B-8E4C-E2C85F10BEC9}"/>
    <cellStyle name="Normal 3 2 3 3 5" xfId="551" xr:uid="{00000000-0005-0000-0000-000027020000}"/>
    <cellStyle name="Normal 3 2 3 3 5 2" xfId="2649" xr:uid="{00000000-0005-0000-0000-0000810A0000}"/>
    <cellStyle name="Normal 3 2 3 3 5 3" xfId="2650" xr:uid="{00000000-0005-0000-0000-0000820A0000}"/>
    <cellStyle name="Normal 3 2 3 3 5 3 2" xfId="2651" xr:uid="{00000000-0005-0000-0000-0000830A0000}"/>
    <cellStyle name="Normal 3 2 3 3 5 3 2 2" xfId="28143" xr:uid="{43409426-29F8-439B-B20E-42DB791D5D6A}"/>
    <cellStyle name="Normal 3 2 3 3 5 3 3" xfId="26764" xr:uid="{C7DDA8BC-1E64-4E88-BB45-2AA28BA82091}"/>
    <cellStyle name="Normal 3 2 3 3 5 4" xfId="26753" xr:uid="{5BD2A409-6EE7-4E25-BD96-BA564E74A70F}"/>
    <cellStyle name="Normal 3 2 3 4" xfId="552" xr:uid="{00000000-0005-0000-0000-000028020000}"/>
    <cellStyle name="Normal 3 2 3 4 2" xfId="553" xr:uid="{00000000-0005-0000-0000-000029020000}"/>
    <cellStyle name="Normal 3 2 3 4 3" xfId="554" xr:uid="{00000000-0005-0000-0000-00002A020000}"/>
    <cellStyle name="Normal 3 2 3 4 3 2" xfId="555" xr:uid="{00000000-0005-0000-0000-00002B020000}"/>
    <cellStyle name="Normal 3 2 3 4 3 2 2" xfId="2652" xr:uid="{00000000-0005-0000-0000-0000840A0000}"/>
    <cellStyle name="Normal 3 2 3 4 3 2 2 2" xfId="26818" xr:uid="{68D5E51E-7BE5-4756-8381-8530D5B1EAC0}"/>
    <cellStyle name="Normal 3 2 3 4 3 2 2 3" xfId="25325" xr:uid="{88E1C743-5F69-42F2-A97B-F2D131A06682}"/>
    <cellStyle name="Normal 3 2 3 4 3 2 3" xfId="2653" xr:uid="{00000000-0005-0000-0000-0000850A0000}"/>
    <cellStyle name="Normal 3 2 3 4 3 2 3 2" xfId="2654" xr:uid="{00000000-0005-0000-0000-0000860A0000}"/>
    <cellStyle name="Normal 3 2 3 4 3 2 3 3" xfId="2655" xr:uid="{00000000-0005-0000-0000-0000870A0000}"/>
    <cellStyle name="Normal 3 2 3 4 3 2 3 3 2" xfId="2656" xr:uid="{00000000-0005-0000-0000-0000880A0000}"/>
    <cellStyle name="Normal 3 2 3 4 3 2 4" xfId="26850" xr:uid="{F18F7885-B452-4008-AF1E-E13944AE298F}"/>
    <cellStyle name="Normal 3 2 3 4 3 3" xfId="2657" xr:uid="{00000000-0005-0000-0000-0000890A0000}"/>
    <cellStyle name="Normal 3 2 3 4 3 4" xfId="2658" xr:uid="{00000000-0005-0000-0000-00008A0A0000}"/>
    <cellStyle name="Normal 3 2 3 4 3 5" xfId="2659" xr:uid="{00000000-0005-0000-0000-00008B0A0000}"/>
    <cellStyle name="Normal 3 2 3 4 3 5 2" xfId="2660" xr:uid="{00000000-0005-0000-0000-00008C0A0000}"/>
    <cellStyle name="Normal 3 2 3 4 3 6" xfId="4550" xr:uid="{CE6DE4A2-1107-41D9-96E5-2280BCE94691}"/>
    <cellStyle name="Normal 3 2 3 4 3 6 2" xfId="5276" xr:uid="{F5F06D84-36EF-45A6-8D5F-6C7CAECCC533}"/>
    <cellStyle name="Normal 3 2 3 4 3 7" xfId="5308" xr:uid="{0D0B5D3B-F64D-4061-836C-72EF3EBFE820}"/>
    <cellStyle name="Normal 3 2 3 4 4" xfId="2661" xr:uid="{00000000-0005-0000-0000-00008D0A0000}"/>
    <cellStyle name="Normal 3 2 3 4 4 2" xfId="2662" xr:uid="{00000000-0005-0000-0000-00008E0A0000}"/>
    <cellStyle name="Normal 3 2 3 4 4 3" xfId="2663" xr:uid="{00000000-0005-0000-0000-00008F0A0000}"/>
    <cellStyle name="Normal 3 2 3 4 4 3 2" xfId="2664" xr:uid="{00000000-0005-0000-0000-0000900A0000}"/>
    <cellStyle name="Normal 3 2 3 4 5" xfId="2665" xr:uid="{00000000-0005-0000-0000-0000910A0000}"/>
    <cellStyle name="Normal 3 2 3 4 5 2" xfId="2666" xr:uid="{00000000-0005-0000-0000-0000920A0000}"/>
    <cellStyle name="Normal 3 2 3 4 6" xfId="4549" xr:uid="{35246484-0811-4783-BDB1-138EE43FE9E8}"/>
    <cellStyle name="Normal 3 2 3 4 6 2" xfId="5262" xr:uid="{401E9440-2324-4564-B9DF-2DE6658793EE}"/>
    <cellStyle name="Normal 3 2 3 4 7" xfId="5307" xr:uid="{A9215E91-CE63-4EED-BC4D-DE0EB627814B}"/>
    <cellStyle name="Normal 3 2 3 5" xfId="556" xr:uid="{00000000-0005-0000-0000-00002C020000}"/>
    <cellStyle name="Normal 3 2 3 5 2" xfId="2667" xr:uid="{00000000-0005-0000-0000-0000930A0000}"/>
    <cellStyle name="Normal 3 2 3 5 3" xfId="5309" xr:uid="{30E53D62-FD99-4DA4-A106-3C118A3264CE}"/>
    <cellStyle name="Normal 3 2 3 6" xfId="5297" xr:uid="{DAD38482-C2E3-4743-8F8A-3917F673665F}"/>
    <cellStyle name="Normal 3 2 4" xfId="557" xr:uid="{00000000-0005-0000-0000-00002D020000}"/>
    <cellStyle name="Normal 3 2 4 2" xfId="558" xr:uid="{00000000-0005-0000-0000-00002E020000}"/>
    <cellStyle name="Normal 3 2 4 3" xfId="559" xr:uid="{00000000-0005-0000-0000-00002F020000}"/>
    <cellStyle name="Normal 3 2 4 3 2" xfId="560" xr:uid="{00000000-0005-0000-0000-000030020000}"/>
    <cellStyle name="Normal 3 2 4 3 2 2" xfId="2668" xr:uid="{00000000-0005-0000-0000-0000940A0000}"/>
    <cellStyle name="Normal 3 2 4 3 2 2 2" xfId="26844" xr:uid="{7905F940-AAC1-42D1-A921-7134DADB19D9}"/>
    <cellStyle name="Normal 3 2 4 3 2 2 3" xfId="26742" xr:uid="{1F099265-B359-43F9-9F2D-E3C029247778}"/>
    <cellStyle name="Normal 3 2 4 3 2 3" xfId="2669" xr:uid="{00000000-0005-0000-0000-0000950A0000}"/>
    <cellStyle name="Normal 3 2 4 3 2 3 2" xfId="2670" xr:uid="{00000000-0005-0000-0000-0000960A0000}"/>
    <cellStyle name="Normal 3 2 4 3 2 3 3" xfId="2671" xr:uid="{00000000-0005-0000-0000-0000970A0000}"/>
    <cellStyle name="Normal 3 2 4 3 2 3 3 2" xfId="2672" xr:uid="{00000000-0005-0000-0000-0000980A0000}"/>
    <cellStyle name="Normal 3 2 4 3 2 4" xfId="24744" xr:uid="{B23276E0-1821-4C1A-A4B9-38CB735E8C8C}"/>
    <cellStyle name="Normal 3 2 4 3 3" xfId="2673" xr:uid="{00000000-0005-0000-0000-0000990A0000}"/>
    <cellStyle name="Normal 3 2 4 3 4" xfId="2674" xr:uid="{00000000-0005-0000-0000-00009A0A0000}"/>
    <cellStyle name="Normal 3 2 4 3 5" xfId="2675" xr:uid="{00000000-0005-0000-0000-00009B0A0000}"/>
    <cellStyle name="Normal 3 2 4 3 5 2" xfId="2676" xr:uid="{00000000-0005-0000-0000-00009C0A0000}"/>
    <cellStyle name="Normal 3 2 4 3 6" xfId="4552" xr:uid="{B8E2CBCE-A7EF-452B-851E-D8A599E6AA74}"/>
    <cellStyle name="Normal 3 2 4 3 6 2" xfId="5280" xr:uid="{A64573BC-3CFA-43EF-A241-07AD2CF13732}"/>
    <cellStyle name="Normal 3 2 4 3 7" xfId="5311" xr:uid="{EF0A6377-B780-4960-B6CA-9EEFA281F494}"/>
    <cellStyle name="Normal 3 2 4 4" xfId="2677" xr:uid="{00000000-0005-0000-0000-00009D0A0000}"/>
    <cellStyle name="Normal 3 2 4 4 2" xfId="26782" xr:uid="{BE42C0A8-5401-432A-9B85-69AF0AC6D1FB}"/>
    <cellStyle name="Normal 3 2 4 4 2 2" xfId="30211" xr:uid="{DCF151DA-9E2F-495B-BA38-D7910CD49EE8}"/>
    <cellStyle name="Normal 3 2 4 4 2 3" xfId="30188" xr:uid="{2E77279D-D8A3-4E65-8289-39C30D4CD568}"/>
    <cellStyle name="Normal 3 2 4 4 3" xfId="25897" xr:uid="{9D63B00F-94AB-4CFF-AF79-4172C2FFE82D}"/>
    <cellStyle name="Normal 3 2 4 5" xfId="2678" xr:uid="{00000000-0005-0000-0000-00009E0A0000}"/>
    <cellStyle name="Normal 3 2 4 5 2" xfId="2679" xr:uid="{00000000-0005-0000-0000-00009F0A0000}"/>
    <cellStyle name="Normal 3 2 4 6" xfId="4551" xr:uid="{64D6820F-D449-4E88-B38B-57E805DBA5A4}"/>
    <cellStyle name="Normal 3 2 4 6 2" xfId="5290" xr:uid="{7F62457B-6233-4B28-AF0E-3E886914BD91}"/>
    <cellStyle name="Normal 3 2 4 7" xfId="5310" xr:uid="{3005ABE7-930E-4BC6-ACE5-6A0D8C69B406}"/>
    <cellStyle name="Normal 3 2 5" xfId="561" xr:uid="{00000000-0005-0000-0000-000031020000}"/>
    <cellStyle name="Normal 3 2 5 2" xfId="4010" xr:uid="{00000000-0005-0000-0000-0000D00F0000}"/>
    <cellStyle name="Normal 3 2 5 2 2" xfId="30215" xr:uid="{631056F7-2639-439D-AD61-895CBFFE9CB8}"/>
    <cellStyle name="Normal 3 2 5 3" xfId="5312" xr:uid="{475C403A-2A6B-4873-A7DC-328C11EBA8BD}"/>
    <cellStyle name="Normal 3 2 5 3 2" xfId="30189" xr:uid="{9E25526D-F57E-4989-8C0F-BD2A0E57676E}"/>
    <cellStyle name="Normal 3 2 5 4" xfId="30218" xr:uid="{FAED72C8-D9CB-4C1A-A93E-3A5F9AB2BF03}"/>
    <cellStyle name="Normal 3 2 5 5" xfId="30160" xr:uid="{6AF7188F-EA13-411D-AF6D-EAE16B21E71D}"/>
    <cellStyle name="Normal 3 3" xfId="562" xr:uid="{00000000-0005-0000-0000-000032020000}"/>
    <cellStyle name="Normal 3 3 2" xfId="30161" xr:uid="{C7225555-F4D7-4FBF-A5F2-160BE19726AD}"/>
    <cellStyle name="Normal 3 4" xfId="30162" xr:uid="{762347FB-0B5F-4FD8-900F-803A11C1608E}"/>
    <cellStyle name="Normal 3 4 2" xfId="30216" xr:uid="{845F6BD7-D8F5-488C-B59F-FDCD36727810}"/>
    <cellStyle name="Normal 3 4 3" xfId="30181" xr:uid="{589DCDA2-7C5D-44AE-A219-D89552854884}"/>
    <cellStyle name="Normal 4" xfId="563" xr:uid="{00000000-0005-0000-0000-000033020000}"/>
    <cellStyle name="Normal 4 10" xfId="564" xr:uid="{00000000-0005-0000-0000-000034020000}"/>
    <cellStyle name="Normal 4 10 10" xfId="12086" xr:uid="{A1354A74-BFA7-43B4-9773-F74212161B40}"/>
    <cellStyle name="Normal 4 10 10 2" xfId="21555" xr:uid="{63EBB526-AF55-4F7B-9E88-5B3F05B5842E}"/>
    <cellStyle name="Normal 4 10 11" xfId="24178" xr:uid="{E28B5011-EB72-41BD-A69F-266CE4194451}"/>
    <cellStyle name="Normal 4 10 12" xfId="14148" xr:uid="{38F465B7-B41C-40B0-910A-A3767360F3BC}"/>
    <cellStyle name="Normal 4 10 2" xfId="565" xr:uid="{00000000-0005-0000-0000-000035020000}"/>
    <cellStyle name="Normal 4 10 2 2" xfId="2680" xr:uid="{00000000-0005-0000-0000-0000A00A0000}"/>
    <cellStyle name="Normal 4 10 2 2 2" xfId="5647" xr:uid="{8639FC57-E129-46EA-9FAC-DF63DC14D6FA}"/>
    <cellStyle name="Normal 4 10 2 2 2 2" xfId="7933" xr:uid="{33191CD6-91D5-42E0-9B66-F71F6045F98B}"/>
    <cellStyle name="Normal 4 10 2 2 2 3" xfId="10588" xr:uid="{1C61247F-33D7-4A27-A550-C3C0D6168015}"/>
    <cellStyle name="Normal 4 10 2 2 2 4" xfId="16002" xr:uid="{757D2DE4-1DE2-482B-BB55-0F9A8BC4E340}"/>
    <cellStyle name="Normal 4 10 2 2 3" xfId="6625" xr:uid="{45BB0E7E-7A84-4EB7-80CB-8E9A2B80FE39}"/>
    <cellStyle name="Normal 4 10 2 2 3 2" xfId="28380" xr:uid="{881F5113-0A3B-4746-BEF6-EB78FD3470E0}"/>
    <cellStyle name="Normal 4 10 2 2 3 3" xfId="27546" xr:uid="{44B36318-AEB7-457D-BEC0-08A9B06868B9}"/>
    <cellStyle name="Normal 4 10 2 2 3 4" xfId="18761" xr:uid="{AF40697E-ECF8-496C-9739-58D0A19F2D06}"/>
    <cellStyle name="Normal 4 10 2 2 4" xfId="9421" xr:uid="{504F62BE-8477-49C3-9190-23DB3295D6DF}"/>
    <cellStyle name="Normal 4 10 2 2 4 2" xfId="30011" xr:uid="{088EEEEA-B08E-4473-8442-0798C129A751}"/>
    <cellStyle name="Normal 4 10 2 2 4 3" xfId="21557" xr:uid="{7CEB5254-2EB6-4E46-961D-BAA0A9A871A7}"/>
    <cellStyle name="Normal 4 10 2 2 5" xfId="25173" xr:uid="{28EBD2D1-27A7-46F6-8515-419D939B56F8}"/>
    <cellStyle name="Normal 4 10 2 2 6" xfId="15356" xr:uid="{E61110CE-B6B1-4901-8827-7236E1CCA6B4}"/>
    <cellStyle name="Normal 4 10 2 3" xfId="2681" xr:uid="{00000000-0005-0000-0000-0000A10A0000}"/>
    <cellStyle name="Normal 4 10 2 3 2" xfId="7934" xr:uid="{0270C577-81CB-443A-9C9C-AAEE4BC108A6}"/>
    <cellStyle name="Normal 4 10 2 3 2 2" xfId="28381" xr:uid="{FDBDEF8E-C24A-4D5F-8188-B078066E3929}"/>
    <cellStyle name="Normal 4 10 2 3 2 3" xfId="16919" xr:uid="{DD38942B-8044-4A80-AD25-F2C7FFCDCA9F}"/>
    <cellStyle name="Normal 4 10 2 3 3" xfId="10589" xr:uid="{A8FF27E9-F3F5-4583-8887-B1D7B2B8EE55}"/>
    <cellStyle name="Normal 4 10 2 3 3 2" xfId="19664" xr:uid="{9C95EC2D-30F0-42FA-A3DA-2D1F704BAC6A}"/>
    <cellStyle name="Normal 4 10 2 3 4" xfId="12768" xr:uid="{FDD64874-8E80-4233-BB6B-CFF3702DF3E0}"/>
    <cellStyle name="Normal 4 10 2 3 4 2" xfId="22493" xr:uid="{1E2D3DA1-0180-4FF3-AC15-BC0FF64C5547}"/>
    <cellStyle name="Normal 4 10 2 3 5" xfId="24602" xr:uid="{C74EC414-ACD3-41A7-9065-27F5548D2D80}"/>
    <cellStyle name="Normal 4 10 2 3 6" xfId="14768" xr:uid="{8AFF2B29-B6C0-4686-ABF1-FB91BD903ED8}"/>
    <cellStyle name="Normal 4 10 2 4" xfId="4763" xr:uid="{39514728-9E79-4EC8-8C13-6C189B7FAA84}"/>
    <cellStyle name="Normal 4 10 2 4 2" xfId="7083" xr:uid="{289AB1F4-2007-4744-A365-C5ABBC73670D}"/>
    <cellStyle name="Normal 4 10 2 4 2 2" xfId="29643" xr:uid="{E67C0CCE-5E10-4A24-951A-6A985A90D3AA}"/>
    <cellStyle name="Normal 4 10 2 4 2 3" xfId="20730" xr:uid="{EF13FADC-58A2-458C-8F14-03A151568EA7}"/>
    <cellStyle name="Normal 4 10 2 4 3" xfId="9932" xr:uid="{020558B5-E941-40E0-831D-EB201EB0B29C}"/>
    <cellStyle name="Normal 4 10 2 4 3 2" xfId="23559" xr:uid="{331E2D88-5015-47A5-8800-5A0343C73B24}"/>
    <cellStyle name="Normal 4 10 2 4 4" xfId="24866" xr:uid="{8455C61D-40CE-4023-AC87-4A702C9C937C}"/>
    <cellStyle name="Normal 4 10 2 4 5" xfId="17937" xr:uid="{B051F92E-24D4-42CA-9A75-C53A4A945E63}"/>
    <cellStyle name="Normal 4 10 2 5" xfId="6189" xr:uid="{9F935551-9ED1-4F3F-8C2B-C482FA978244}"/>
    <cellStyle name="Normal 4 10 2 5 2" xfId="28964" xr:uid="{E07419E2-5CD1-4D7C-AA0D-33506837FD6A}"/>
    <cellStyle name="Normal 4 10 2 5 3" xfId="16001" xr:uid="{800EC7C1-0FF9-421A-8042-85C473ECAA1D}"/>
    <cellStyle name="Normal 4 10 2 6" xfId="8966" xr:uid="{508B362C-0E17-461B-8AA6-EAEB7303B5CD}"/>
    <cellStyle name="Normal 4 10 2 6 2" xfId="18760" xr:uid="{D8E523CB-4CCB-4A3A-9EC8-1F46EED58151}"/>
    <cellStyle name="Normal 4 10 2 7" xfId="12087" xr:uid="{FFF67A7E-7AC6-4295-A5D5-D44BDB9CE5CA}"/>
    <cellStyle name="Normal 4 10 2 7 2" xfId="21556" xr:uid="{0DD1E545-26D4-4BEA-B179-3F750F675566}"/>
    <cellStyle name="Normal 4 10 2 8" xfId="24909" xr:uid="{1886D0BD-B69C-4389-A9DA-37E5BC22E111}"/>
    <cellStyle name="Normal 4 10 2 9" xfId="14306" xr:uid="{629C8D03-48ED-4207-9E0A-16DDBA463C32}"/>
    <cellStyle name="Normal 4 10 3" xfId="2682" xr:uid="{00000000-0005-0000-0000-0000A20A0000}"/>
    <cellStyle name="Normal 4 10 3 2" xfId="5089" xr:uid="{D8AE0E07-404F-4D4B-943F-660B91F43BD0}"/>
    <cellStyle name="Normal 4 10 3 2 2" xfId="7935" xr:uid="{EEE259A4-4D17-4D5E-90C8-6CA949601944}"/>
    <cellStyle name="Normal 4 10 3 2 2 2" xfId="29862" xr:uid="{2031DB3F-E804-408A-9C20-2501644FDCED}"/>
    <cellStyle name="Normal 4 10 3 2 2 3" xfId="21056" xr:uid="{1D736813-A97F-410D-B1EE-CE663B2550C1}"/>
    <cellStyle name="Normal 4 10 3 2 3" xfId="10590" xr:uid="{DAAF55D1-5309-43B4-A901-A5016D62D381}"/>
    <cellStyle name="Normal 4 10 3 2 3 2" xfId="23885" xr:uid="{DE7E994D-5541-4189-9F0D-6A67D9B5AA73}"/>
    <cellStyle name="Normal 4 10 3 2 4" xfId="24242" xr:uid="{AEB0C01E-F608-43D5-BC4B-2ABB1D0BBBE3}"/>
    <cellStyle name="Normal 4 10 3 2 5" xfId="18263" xr:uid="{ACDFECED-67AD-4FBC-A233-5C6FBCB2D2FE}"/>
    <cellStyle name="Normal 4 10 3 3" xfId="6624" xr:uid="{C0EBA3BB-D4BE-453D-ABDF-A690E2445E03}"/>
    <cellStyle name="Normal 4 10 3 3 2" xfId="27700" xr:uid="{82B5D410-5823-41E0-ACE3-1333FAE332C3}"/>
    <cellStyle name="Normal 4 10 3 3 3" xfId="29114" xr:uid="{08FF601A-2EFA-4808-AD56-F673620C0538}"/>
    <cellStyle name="Normal 4 10 3 3 4" xfId="16003" xr:uid="{6A2EF177-2511-471B-A4BC-06494685BD53}"/>
    <cellStyle name="Normal 4 10 3 4" xfId="9420" xr:uid="{FC1DDDD7-FA1C-4F12-A643-AED6CB139D86}"/>
    <cellStyle name="Normal 4 10 3 4 2" xfId="26994" xr:uid="{81B5A326-24F1-4772-85F3-6C5A8106D2D1}"/>
    <cellStyle name="Normal 4 10 3 4 3" xfId="27961" xr:uid="{8C3473C2-3837-4F7B-9617-E18687C582DC}"/>
    <cellStyle name="Normal 4 10 3 4 4" xfId="18762" xr:uid="{7B42C52B-B0AE-417D-8F1C-4CD4E7F5AD4D}"/>
    <cellStyle name="Normal 4 10 3 5" xfId="12088" xr:uid="{EE0F26BE-4005-430F-9117-EFD9CF7A9389}"/>
    <cellStyle name="Normal 4 10 3 5 2" xfId="30012" xr:uid="{70C1BC4F-101A-45C8-B46E-B2D602E99217}"/>
    <cellStyle name="Normal 4 10 3 5 3" xfId="21558" xr:uid="{3A2E20CD-9D43-4102-820E-223A17F61579}"/>
    <cellStyle name="Normal 4 10 3 6" xfId="24344" xr:uid="{2E9CE67A-40D8-42CF-9358-9D8F9436CD3F}"/>
    <cellStyle name="Normal 4 10 3 7" xfId="15357" xr:uid="{8638BB9E-32B0-4589-B74F-DCB0B1C7BEC3}"/>
    <cellStyle name="Normal 4 10 4" xfId="2683" xr:uid="{00000000-0005-0000-0000-0000A30A0000}"/>
    <cellStyle name="Normal 4 10 4 2" xfId="5784" xr:uid="{E1DD0E87-8449-45D4-9143-A6F898505E37}"/>
    <cellStyle name="Normal 4 10 4 2 2" xfId="7936" xr:uid="{204F1AD3-4FC3-4CD5-A5E0-DB28DC4E7407}"/>
    <cellStyle name="Normal 4 10 4 2 3" xfId="10591" xr:uid="{ECB9717F-3497-418C-A98C-235589205909}"/>
    <cellStyle name="Normal 4 10 4 2 4" xfId="16004" xr:uid="{3F053571-6915-4D84-BDA2-03B3D3B5452C}"/>
    <cellStyle name="Normal 4 10 4 3" xfId="6869" xr:uid="{851FD3CD-3D6C-4452-9851-D1ACEF3E5CEF}"/>
    <cellStyle name="Normal 4 10 4 3 2" xfId="27488" xr:uid="{33A4478C-FF4F-477F-820D-D9B79F76425F}"/>
    <cellStyle name="Normal 4 10 4 3 3" xfId="18763" xr:uid="{D286273E-EBE6-4B31-97F9-64D23B6F7FAA}"/>
    <cellStyle name="Normal 4 10 4 4" xfId="9665" xr:uid="{1B16DADB-8EDB-44D3-9CA8-9BEDD2734E8C}"/>
    <cellStyle name="Normal 4 10 4 4 2" xfId="21559" xr:uid="{F6BF1B6A-CA94-4D6D-9E18-113498914EE6}"/>
    <cellStyle name="Normal 4 10 4 5" xfId="26169" xr:uid="{09C48EFC-4CD2-42C7-86A8-447E8393F206}"/>
    <cellStyle name="Normal 4 10 4 6" xfId="14974" xr:uid="{7C4A0BFC-0361-457C-B118-4B9DC5F441AF}"/>
    <cellStyle name="Normal 4 10 5" xfId="2684" xr:uid="{00000000-0005-0000-0000-0000A40A0000}"/>
    <cellStyle name="Normal 4 10 5 2" xfId="7937" xr:uid="{F45C3459-2BD6-4587-A362-E2F924B3B2EE}"/>
    <cellStyle name="Normal 4 10 5 2 2" xfId="28080" xr:uid="{C68D4EEF-088E-42C4-B220-8D253DC3BBF2}"/>
    <cellStyle name="Normal 4 10 5 2 3" xfId="16735" xr:uid="{D9BC4FA6-4D7C-415D-A403-883C88245BE2}"/>
    <cellStyle name="Normal 4 10 5 3" xfId="10592" xr:uid="{30D334FD-B4DA-43E7-95D9-E0744BAE4D2B}"/>
    <cellStyle name="Normal 4 10 5 3 2" xfId="19472" xr:uid="{7D35BDA3-D0A7-4079-A1E0-7D53BCD4190F}"/>
    <cellStyle name="Normal 4 10 5 4" xfId="12584" xr:uid="{E60ED463-5DA5-48F2-91E7-00D5B67418F5}"/>
    <cellStyle name="Normal 4 10 5 4 2" xfId="22301" xr:uid="{5812D97B-B508-480F-9275-978754486907}"/>
    <cellStyle name="Normal 4 10 5 5" xfId="24715" xr:uid="{1526DDC6-B0E9-404F-B35A-39295D6762A0}"/>
    <cellStyle name="Normal 4 10 5 6" xfId="14519" xr:uid="{7CEEAB55-9331-490A-B6ED-C80F0DA3B6A3}"/>
    <cellStyle name="Normal 4 10 6" xfId="2685" xr:uid="{00000000-0005-0000-0000-0000A50A0000}"/>
    <cellStyle name="Normal 4 10 6 2" xfId="7938" xr:uid="{A2B36D1E-B42E-4D73-813E-D327F6996CBA}"/>
    <cellStyle name="Normal 4 10 6 2 2" xfId="29287" xr:uid="{1D0C04E7-6F21-4028-B45D-397182138FA9}"/>
    <cellStyle name="Normal 4 10 6 2 3" xfId="19268" xr:uid="{67026845-8E3C-4BD7-9E1C-2C3B06452DB1}"/>
    <cellStyle name="Normal 4 10 6 3" xfId="10593" xr:uid="{093F4E7C-5690-458E-8CF6-B3F6B68354EC}"/>
    <cellStyle name="Normal 4 10 6 3 2" xfId="22082" xr:uid="{AA4C9B08-AB0B-4F1B-8666-1321B20EF20E}"/>
    <cellStyle name="Normal 4 10 6 4" xfId="25171" xr:uid="{7AA57F32-9709-4ABB-BDFB-3F04FFC1E477}"/>
    <cellStyle name="Normal 4 10 6 5" xfId="16526" xr:uid="{D97592A0-4104-436F-A8F8-D527E76D0997}"/>
    <cellStyle name="Normal 4 10 7" xfId="4554" xr:uid="{D5E8DB78-44EB-4314-96EE-1930760B4E79}"/>
    <cellStyle name="Normal 4 10 7 2" xfId="9931" xr:uid="{AC2983B7-CD64-46FE-8B03-CA79B76070E0}"/>
    <cellStyle name="Normal 4 10 7 2 2" xfId="20570" xr:uid="{F6EF4767-D619-4707-93C3-FD3BD833DA6E}"/>
    <cellStyle name="Normal 4 10 7 3" xfId="13526" xr:uid="{E001F0BE-8AB2-48C6-8283-34F8F1CAF3FB}"/>
    <cellStyle name="Normal 4 10 7 3 2" xfId="23399" xr:uid="{41608B3F-A876-4AEE-8C6F-2DAF5707B169}"/>
    <cellStyle name="Normal 4 10 7 4" xfId="27344" xr:uid="{1A5D71CC-06C3-4661-9E87-C39D8A64224A}"/>
    <cellStyle name="Normal 4 10 7 5" xfId="17777" xr:uid="{CD25CD4B-A4CA-4C50-98FA-AB2079DF71A6}"/>
    <cellStyle name="Normal 4 10 8" xfId="6188" xr:uid="{D45649DC-4BC4-4428-9128-DCC88C00AFC4}"/>
    <cellStyle name="Normal 4 10 8 2" xfId="16000" xr:uid="{ACB2A083-C155-4AD7-A4A8-7F7F43819E44}"/>
    <cellStyle name="Normal 4 10 9" xfId="8965" xr:uid="{044E71D1-4690-4D92-9369-D7491983B1A3}"/>
    <cellStyle name="Normal 4 10 9 2" xfId="18759" xr:uid="{DBB8BBC6-D2CA-4245-992C-7AB932E04670}"/>
    <cellStyle name="Normal 4 11" xfId="566" xr:uid="{00000000-0005-0000-0000-000036020000}"/>
    <cellStyle name="Normal 4 11 10" xfId="25189" xr:uid="{009A9A2D-5184-4FB5-80A2-D9C51DF54A0C}"/>
    <cellStyle name="Normal 4 11 11" xfId="14149" xr:uid="{51C7E393-7160-42A1-93E2-F645E76411F8}"/>
    <cellStyle name="Normal 4 11 2" xfId="567" xr:uid="{00000000-0005-0000-0000-000037020000}"/>
    <cellStyle name="Normal 4 11 2 2" xfId="2686" xr:uid="{00000000-0005-0000-0000-0000A60A0000}"/>
    <cellStyle name="Normal 4 11 2 2 2" xfId="5649" xr:uid="{D2B8D00A-31D6-4353-B2B5-6679FB56AD89}"/>
    <cellStyle name="Normal 4 11 2 2 2 2" xfId="7939" xr:uid="{309BB787-3CAC-496E-8746-A5220110653B}"/>
    <cellStyle name="Normal 4 11 2 2 2 3" xfId="10594" xr:uid="{80CAA012-7DEC-485F-8D1A-91AE4EBEAD50}"/>
    <cellStyle name="Normal 4 11 2 2 2 4" xfId="17345" xr:uid="{88B3A469-A147-43DB-AA8C-AE64F090B25F}"/>
    <cellStyle name="Normal 4 11 2 2 3" xfId="6627" xr:uid="{629F0DA3-635E-4E9D-B169-C1C75A1BE0AF}"/>
    <cellStyle name="Normal 4 11 2 2 3 2" xfId="29498" xr:uid="{D6D99114-51DE-4087-9277-8A0B9FD9D830}"/>
    <cellStyle name="Normal 4 11 2 2 3 3" xfId="20131" xr:uid="{FF7FB6FA-A6A6-4663-B526-BEB9ABE7AE9F}"/>
    <cellStyle name="Normal 4 11 2 2 4" xfId="9423" xr:uid="{E8271072-1C78-4A70-B545-4D71114F3D88}"/>
    <cellStyle name="Normal 4 11 2 2 4 2" xfId="22960" xr:uid="{2367724E-6F30-49BA-9F14-48B762DE497B}"/>
    <cellStyle name="Normal 4 11 2 2 5" xfId="25598" xr:uid="{E69F6538-9891-4765-A84D-1DFFE2025C11}"/>
    <cellStyle name="Normal 4 11 2 2 6" xfId="15358" xr:uid="{340446F9-AF7E-4BE4-8438-D9939D92B640}"/>
    <cellStyle name="Normal 4 11 2 3" xfId="4764" xr:uid="{7C9E30DA-5B06-4633-84F5-80ADF63224CD}"/>
    <cellStyle name="Normal 4 11 2 3 2" xfId="7085" xr:uid="{46DECFEA-5D02-4423-8988-8C4FFB1E6DBD}"/>
    <cellStyle name="Normal 4 11 2 3 2 2" xfId="29644" xr:uid="{0FC092C9-BE5A-4B09-B985-EE4AAC6B7551}"/>
    <cellStyle name="Normal 4 11 2 3 2 3" xfId="20731" xr:uid="{E624D2E2-21BC-49CF-9F0F-95A354FF6D2F}"/>
    <cellStyle name="Normal 4 11 2 3 3" xfId="9934" xr:uid="{0AAF0271-8CAF-4DBA-A242-C2377222716A}"/>
    <cellStyle name="Normal 4 11 2 3 3 2" xfId="23560" xr:uid="{A98E71D4-2C1F-4E49-B082-81DF29DE8ECF}"/>
    <cellStyle name="Normal 4 11 2 3 4" xfId="26531" xr:uid="{7AC507F6-E9BD-43DA-B05F-722E25ED07C3}"/>
    <cellStyle name="Normal 4 11 2 3 5" xfId="17938" xr:uid="{881A96C5-99FF-4DF2-8585-9D02E364C458}"/>
    <cellStyle name="Normal 4 11 2 4" xfId="5512" xr:uid="{E05AB2AC-E75A-4922-BB63-71A2036C55D0}"/>
    <cellStyle name="Normal 4 11 2 4 2" xfId="28501" xr:uid="{B1C9CB3D-B731-402B-A730-D05A5E37A225}"/>
    <cellStyle name="Normal 4 11 2 4 3" xfId="27322" xr:uid="{6C141648-CB85-45BF-88F9-E3F7565777F0}"/>
    <cellStyle name="Normal 4 11 2 4 4" xfId="16006" xr:uid="{4D727838-0D6B-40D7-8189-B8BB0554E524}"/>
    <cellStyle name="Normal 4 11 2 5" xfId="6191" xr:uid="{92D9765D-5985-4196-BD93-6DDF622844E3}"/>
    <cellStyle name="Normal 4 11 2 5 2" xfId="28899" xr:uid="{23AD6617-EB85-4A4A-87F9-ADEA0D3F09E4}"/>
    <cellStyle name="Normal 4 11 2 5 3" xfId="18765" xr:uid="{A83B9849-7E6E-41B0-9583-100918C5A2E7}"/>
    <cellStyle name="Normal 4 11 2 6" xfId="8968" xr:uid="{E4A31B90-23F1-40A2-A25D-E07745661A86}"/>
    <cellStyle name="Normal 4 11 2 6 2" xfId="21561" xr:uid="{3F3878A8-8FF8-4FBB-903E-6BF44C222A19}"/>
    <cellStyle name="Normal 4 11 2 7" xfId="26568" xr:uid="{8252150F-2BDC-40D3-B7EC-A87992325BE3}"/>
    <cellStyle name="Normal 4 11 2 8" xfId="14307" xr:uid="{22E50EAC-5AD1-412E-B524-D96154DF38DB}"/>
    <cellStyle name="Normal 4 11 3" xfId="2687" xr:uid="{00000000-0005-0000-0000-0000A70A0000}"/>
    <cellStyle name="Normal 4 11 3 2" xfId="5648" xr:uid="{31B1288B-60BD-46B6-B2D8-4AEC763F3C56}"/>
    <cellStyle name="Normal 4 11 3 2 2" xfId="7940" xr:uid="{27BEA319-D775-4118-9B02-DE338BBD3F37}"/>
    <cellStyle name="Normal 4 11 3 2 3" xfId="10595" xr:uid="{305A989C-F17E-4F08-94DF-05C8FB536D90}"/>
    <cellStyle name="Normal 4 11 3 2 4" xfId="16007" xr:uid="{3B77FA1F-8FAF-4BED-A2F5-476381483019}"/>
    <cellStyle name="Normal 4 11 3 3" xfId="6626" xr:uid="{B49BB701-DAD2-41BE-9C70-A6AD4E265606}"/>
    <cellStyle name="Normal 4 11 3 3 2" xfId="27500" xr:uid="{76E63ED9-FAE6-41C2-B432-C2CBCE2FBEDC}"/>
    <cellStyle name="Normal 4 11 3 3 3" xfId="29323" xr:uid="{A14DC6D2-0935-4E43-89C7-927BC7525ACA}"/>
    <cellStyle name="Normal 4 11 3 3 4" xfId="18766" xr:uid="{56AC66C1-1BA4-4808-AAE7-DCFA8955E795}"/>
    <cellStyle name="Normal 4 11 3 4" xfId="9422" xr:uid="{1472094B-C7E3-4F0F-BDE0-559899701C6D}"/>
    <cellStyle name="Normal 4 11 3 4 2" xfId="28505" xr:uid="{0D64378A-A180-4C7C-8745-5963D01B752F}"/>
    <cellStyle name="Normal 4 11 3 4 3" xfId="30013" xr:uid="{F278E14B-84EB-43F1-BBE7-AE315BE6E705}"/>
    <cellStyle name="Normal 4 11 3 4 4" xfId="21562" xr:uid="{BA18B3C0-0817-451A-B334-7FDAF0DF8594}"/>
    <cellStyle name="Normal 4 11 3 5" xfId="25779" xr:uid="{D55DAE51-86F7-4263-A14A-3F8E61640629}"/>
    <cellStyle name="Normal 4 11 3 6" xfId="28475" xr:uid="{B5CF7FE5-4B3A-47DA-ADA8-2FF502CFE58D}"/>
    <cellStyle name="Normal 4 11 3 7" xfId="14975" xr:uid="{2BD23F7F-EC85-4E51-B31D-6A11FF2A6141}"/>
    <cellStyle name="Normal 4 11 4" xfId="2688" xr:uid="{00000000-0005-0000-0000-0000A80A0000}"/>
    <cellStyle name="Normal 4 11 4 2" xfId="5768" xr:uid="{3E0204E8-123C-4603-B2F7-275E160F30AB}"/>
    <cellStyle name="Normal 4 11 4 2 2" xfId="7941" xr:uid="{C9918D2F-834D-4CD4-A07E-A3BBA631D7AB}"/>
    <cellStyle name="Normal 4 11 4 2 3" xfId="10596" xr:uid="{D8B76A10-42D3-4AA7-A3EC-3E6A200944AC}"/>
    <cellStyle name="Normal 4 11 4 3" xfId="6851" xr:uid="{79E08303-522E-4555-AEAA-3AE0770F79FD}"/>
    <cellStyle name="Normal 4 11 4 3 2" xfId="19665" xr:uid="{B9AC11CE-37D1-4FCB-9B67-E51B49CC7653}"/>
    <cellStyle name="Normal 4 11 4 4" xfId="9647" xr:uid="{96F6A4AC-44AA-4892-9F88-2F4E250BA296}"/>
    <cellStyle name="Normal 4 11 4 4 2" xfId="22494" xr:uid="{87221BA3-941D-4024-B548-C365395C461C}"/>
    <cellStyle name="Normal 4 11 4 5" xfId="26092" xr:uid="{A7C248FA-334F-46AB-A733-D568C4C2A442}"/>
    <cellStyle name="Normal 4 11 4 6" xfId="14769" xr:uid="{E05244FA-9CBC-481C-8AAA-F8E9C0F022FA}"/>
    <cellStyle name="Normal 4 11 5" xfId="2689" xr:uid="{00000000-0005-0000-0000-0000A90A0000}"/>
    <cellStyle name="Normal 4 11 5 2" xfId="7942" xr:uid="{187AA8FD-5C2C-4AEC-A2A3-C4E9E0A20C69}"/>
    <cellStyle name="Normal 4 11 5 2 2" xfId="27190" xr:uid="{5AB1CB3B-3CD6-450B-9065-93A8233316A7}"/>
    <cellStyle name="Normal 4 11 5 2 3" xfId="19269" xr:uid="{DE2A3E13-29AC-4EFC-B846-32D42506DEBE}"/>
    <cellStyle name="Normal 4 11 5 3" xfId="10597" xr:uid="{E886FF9B-BD54-444B-BE9F-E3D25A10AF01}"/>
    <cellStyle name="Normal 4 11 5 3 2" xfId="22083" xr:uid="{6AFB0562-0A94-48C4-8E99-8B90FEC2808C}"/>
    <cellStyle name="Normal 4 11 5 4" xfId="26457" xr:uid="{F6D8B95A-8BA6-4ABA-B66F-E349C163BD43}"/>
    <cellStyle name="Normal 4 11 5 5" xfId="16527" xr:uid="{55510E19-73E9-4A38-B5AE-78D513EDDE10}"/>
    <cellStyle name="Normal 4 11 6" xfId="4555" xr:uid="{C23DA2AB-9362-4BD0-8823-154E9ACDAC48}"/>
    <cellStyle name="Normal 4 11 6 2" xfId="7084" xr:uid="{6E057B82-C331-4CEF-9714-1624EDEC4F2E}"/>
    <cellStyle name="Normal 4 11 6 2 2" xfId="29587" xr:uid="{12DE5082-3DB8-407C-AE5B-9C65BA814228}"/>
    <cellStyle name="Normal 4 11 6 2 3" xfId="20571" xr:uid="{394C05D1-DD14-4032-A1E4-1B6D3F4F84D1}"/>
    <cellStyle name="Normal 4 11 6 3" xfId="9933" xr:uid="{D6E9A108-24CD-4684-93E6-93B979A3C6F5}"/>
    <cellStyle name="Normal 4 11 6 3 2" xfId="23400" xr:uid="{5CFE080C-D4C2-47F2-8D31-4A74F5262ED3}"/>
    <cellStyle name="Normal 4 11 6 4" xfId="27831" xr:uid="{27645BAF-02E4-47A1-A2CF-FD5F7887C79F}"/>
    <cellStyle name="Normal 4 11 6 5" xfId="17778" xr:uid="{357400A1-AD42-4869-A03E-CC7482658222}"/>
    <cellStyle name="Normal 4 11 7" xfId="6190" xr:uid="{1FA19A08-4111-47FF-BECF-D46F296517EB}"/>
    <cellStyle name="Normal 4 11 7 2" xfId="28868" xr:uid="{289D2E9C-6FC2-4681-A918-DA9BF7D2A212}"/>
    <cellStyle name="Normal 4 11 7 3" xfId="16005" xr:uid="{86110355-1A98-4663-AAF9-98B52DE1D69B}"/>
    <cellStyle name="Normal 4 11 8" xfId="8967" xr:uid="{15FF4CC1-F517-4792-A34E-67435F6AD5BD}"/>
    <cellStyle name="Normal 4 11 8 2" xfId="18764" xr:uid="{D1E74AF4-B63C-48D3-BC1B-7EBCDF225C1D}"/>
    <cellStyle name="Normal 4 11 9" xfId="12089" xr:uid="{0359471D-9B5A-43BF-888D-4EDDFC507A5E}"/>
    <cellStyle name="Normal 4 11 9 2" xfId="21560" xr:uid="{83B5D60C-9ABA-40C0-B1B2-954B01898272}"/>
    <cellStyle name="Normal 4 12" xfId="568" xr:uid="{00000000-0005-0000-0000-000038020000}"/>
    <cellStyle name="Normal 4 12 10" xfId="14150" xr:uid="{D39B9E26-F031-49CF-B385-344480577C66}"/>
    <cellStyle name="Normal 4 12 2" xfId="569" xr:uid="{00000000-0005-0000-0000-000039020000}"/>
    <cellStyle name="Normal 4 12 2 2" xfId="2690" xr:uid="{00000000-0005-0000-0000-0000AA0A0000}"/>
    <cellStyle name="Normal 4 12 2 2 2" xfId="5651" xr:uid="{1F089F0E-4FA8-4C6A-834D-ED4AB6A5FF84}"/>
    <cellStyle name="Normal 4 12 2 2 2 2" xfId="7943" xr:uid="{75B53B1B-2DE1-48DF-83C6-0C81D79C9DD3}"/>
    <cellStyle name="Normal 4 12 2 2 2 3" xfId="10598" xr:uid="{634594DA-9A02-4796-9B1E-B7A211839048}"/>
    <cellStyle name="Normal 4 12 2 2 2 4" xfId="17050" xr:uid="{BEE822A1-02A4-4B6A-A7EE-4D7E433D278C}"/>
    <cellStyle name="Normal 4 12 2 2 3" xfId="6629" xr:uid="{FF3B1057-3DD0-4F96-B77D-DFEBE35276EE}"/>
    <cellStyle name="Normal 4 12 2 2 3 2" xfId="29106" xr:uid="{3FEF6F5C-B330-425D-9A2D-8EAE5AFBA4A1}"/>
    <cellStyle name="Normal 4 12 2 2 3 3" xfId="19816" xr:uid="{2B6F69E5-A1DE-401C-BACB-D412EBBDDF47}"/>
    <cellStyle name="Normal 4 12 2 2 4" xfId="9425" xr:uid="{5C6695D0-1528-49F7-B77F-9FCC353BF5DD}"/>
    <cellStyle name="Normal 4 12 2 2 4 2" xfId="22645" xr:uid="{A28F787B-A008-4170-8050-788FD6836024}"/>
    <cellStyle name="Normal 4 12 2 2 5" xfId="25706" xr:uid="{DBB50A4C-1320-4519-AD17-48DBDCEB9E67}"/>
    <cellStyle name="Normal 4 12 2 2 6" xfId="14976" xr:uid="{0FC5272E-907F-4C0B-A9FB-B21912EEB8ED}"/>
    <cellStyle name="Normal 4 12 2 3" xfId="5410" xr:uid="{63C42628-D1F3-4B6E-AE61-669DC8C0C9A2}"/>
    <cellStyle name="Normal 4 12 2 3 2" xfId="7087" xr:uid="{E1D6987F-1211-4C3E-B710-BFB6E2635ECC}"/>
    <cellStyle name="Normal 4 12 2 3 3" xfId="9936" xr:uid="{0600B5E9-14C9-4AAA-9B5B-4EDD13ECF153}"/>
    <cellStyle name="Normal 4 12 2 3 4" xfId="16009" xr:uid="{E855002A-A536-42F8-AD3F-60EF34B697CB}"/>
    <cellStyle name="Normal 4 12 2 4" xfId="5514" xr:uid="{437C8453-209E-4BD5-8C6A-47C21FDFC2AB}"/>
    <cellStyle name="Normal 4 12 2 4 2" xfId="27774" xr:uid="{7B01152A-6411-42D9-8D00-4C7A52A82FAC}"/>
    <cellStyle name="Normal 4 12 2 4 3" xfId="27303" xr:uid="{2CA4A5E8-3663-4BBC-9429-3B9EC68AF966}"/>
    <cellStyle name="Normal 4 12 2 4 4" xfId="18768" xr:uid="{8DABD043-642A-476B-BD9D-66CCD1404E06}"/>
    <cellStyle name="Normal 4 12 2 5" xfId="6193" xr:uid="{6FCBFCBD-D13E-48AF-A169-D8F83305D2CD}"/>
    <cellStyle name="Normal 4 12 2 5 2" xfId="30014" xr:uid="{D54DEAF0-8C3C-41BE-829B-0834F71A9469}"/>
    <cellStyle name="Normal 4 12 2 5 3" xfId="21564" xr:uid="{BF7D3C2F-F90B-400B-A711-AFD7E1C36550}"/>
    <cellStyle name="Normal 4 12 2 6" xfId="8970" xr:uid="{BECBB62F-7BDD-4101-B135-014BB71F32DC}"/>
    <cellStyle name="Normal 4 12 2 7" xfId="14308" xr:uid="{650F0CA2-3625-4769-ADE6-B5983A9A0651}"/>
    <cellStyle name="Normal 4 12 3" xfId="2691" xr:uid="{00000000-0005-0000-0000-0000AB0A0000}"/>
    <cellStyle name="Normal 4 12 3 2" xfId="5650" xr:uid="{B4BBFD31-CE8D-42A7-B2BB-2788ECE0C4A4}"/>
    <cellStyle name="Normal 4 12 3 2 2" xfId="7944" xr:uid="{BA9CED53-14BC-4AD1-8B76-9AC2EFC9E11F}"/>
    <cellStyle name="Normal 4 12 3 2 3" xfId="10599" xr:uid="{CC0861EC-563D-4CC6-BC6A-27DF3F016319}"/>
    <cellStyle name="Normal 4 12 3 2 4" xfId="16010" xr:uid="{8757E8BD-28AD-4B41-B203-8375A92AB8F8}"/>
    <cellStyle name="Normal 4 12 3 3" xfId="6628" xr:uid="{E4C3CDAE-770E-4809-9D53-65B7CB9DD5AC}"/>
    <cellStyle name="Normal 4 12 3 3 2" xfId="29252" xr:uid="{60FE2FFC-A76E-443C-943B-91B2D71F0FF5}"/>
    <cellStyle name="Normal 4 12 3 3 3" xfId="27976" xr:uid="{70AD5CCE-84FF-4E32-BE4B-701E14DE0802}"/>
    <cellStyle name="Normal 4 12 3 3 4" xfId="18769" xr:uid="{466E6455-9695-481D-A804-10B6FB2B3F02}"/>
    <cellStyle name="Normal 4 12 3 4" xfId="9424" xr:uid="{5A3A23F6-20D1-4C87-A960-04A407F68D91}"/>
    <cellStyle name="Normal 4 12 3 4 2" xfId="30015" xr:uid="{CAA48790-EFEF-44CA-ACA8-7CF957F61970}"/>
    <cellStyle name="Normal 4 12 3 4 3" xfId="21565" xr:uid="{1175108F-3986-4786-9704-D3AF0795013E}"/>
    <cellStyle name="Normal 4 12 3 5" xfId="26155" xr:uid="{D592FE7E-9377-42F4-BDEF-122AEF463CCD}"/>
    <cellStyle name="Normal 4 12 3 6" xfId="14770" xr:uid="{48C61699-3186-407F-8299-7CFE3B065305}"/>
    <cellStyle name="Normal 4 12 4" xfId="2692" xr:uid="{00000000-0005-0000-0000-0000AC0A0000}"/>
    <cellStyle name="Normal 4 12 4 2" xfId="5753" xr:uid="{469BD2F7-FBC3-44AC-BD38-52B560C471C8}"/>
    <cellStyle name="Normal 4 12 4 2 2" xfId="7945" xr:uid="{48A92B75-76F6-4F05-B9D4-AF46857A2A4D}"/>
    <cellStyle name="Normal 4 12 4 2 3" xfId="10600" xr:uid="{0AA48255-07D5-430B-920A-116143784E96}"/>
    <cellStyle name="Normal 4 12 4 3" xfId="6833" xr:uid="{DC914612-3E85-4A45-B531-FE045C5DD58A}"/>
    <cellStyle name="Normal 4 12 4 3 2" xfId="22084" xr:uid="{16C8C873-B183-421A-BE17-3CAA59D3E267}"/>
    <cellStyle name="Normal 4 12 4 4" xfId="9629" xr:uid="{262F5AB6-1854-4067-A620-11C8864F9DFB}"/>
    <cellStyle name="Normal 4 12 4 5" xfId="16528" xr:uid="{93461E3A-149F-483F-BCD1-845ABBBB1849}"/>
    <cellStyle name="Normal 4 12 5" xfId="4556" xr:uid="{A2873CEE-2927-42B4-ACCF-464C6B98BDBD}"/>
    <cellStyle name="Normal 4 12 5 2" xfId="7086" xr:uid="{5113F055-26ED-4141-BF7A-951CCD49027D}"/>
    <cellStyle name="Normal 4 12 5 2 2" xfId="29588" xr:uid="{75467431-A40E-4D13-B474-4C7987E8E780}"/>
    <cellStyle name="Normal 4 12 5 2 3" xfId="20572" xr:uid="{F6B4B18D-D894-4C0A-B948-EBD33D7573CF}"/>
    <cellStyle name="Normal 4 12 5 3" xfId="9935" xr:uid="{1493B723-B5F2-4F46-B86B-92DBC8F96F97}"/>
    <cellStyle name="Normal 4 12 5 3 2" xfId="23401" xr:uid="{4C03B2F5-9300-4CE8-9F80-F77B7E84437D}"/>
    <cellStyle name="Normal 4 12 5 4" xfId="26705" xr:uid="{66BB5AE1-3C29-4DBD-896E-6B84DC3199E2}"/>
    <cellStyle name="Normal 4 12 5 5" xfId="17779" xr:uid="{F1835D7A-22C0-422B-A563-CA2290445E9C}"/>
    <cellStyle name="Normal 4 12 6" xfId="5513" xr:uid="{65AEBB2A-6BD8-4318-A4B2-9A0EE21EB515}"/>
    <cellStyle name="Normal 4 12 6 2" xfId="27057" xr:uid="{FA67B5DA-F8C1-489E-A3F3-99B675B60388}"/>
    <cellStyle name="Normal 4 12 6 3" xfId="29074" xr:uid="{8CB7B784-B51B-4293-A609-5CCC136B7257}"/>
    <cellStyle name="Normal 4 12 6 4" xfId="16008" xr:uid="{FF08E1A8-0B1C-4F92-9788-D4B41560279C}"/>
    <cellStyle name="Normal 4 12 7" xfId="6192" xr:uid="{2EB2C592-1E1B-4C37-87EC-CBFB3043F810}"/>
    <cellStyle name="Normal 4 12 7 2" xfId="28083" xr:uid="{6C893707-0A73-428B-AF57-53AEF3FDCFE0}"/>
    <cellStyle name="Normal 4 12 7 3" xfId="18767" xr:uid="{0259C800-641B-4115-8826-932156ECB5AC}"/>
    <cellStyle name="Normal 4 12 8" xfId="8969" xr:uid="{53AEBBA5-1F8A-4373-8DF0-BD9584760814}"/>
    <cellStyle name="Normal 4 12 8 2" xfId="21563" xr:uid="{E754F7B1-E64A-4A0E-BB23-9092EBFCB8D7}"/>
    <cellStyle name="Normal 4 12 9" xfId="24828" xr:uid="{584CDE19-DD64-487B-A6E2-64D9967A1658}"/>
    <cellStyle name="Normal 4 13" xfId="570" xr:uid="{00000000-0005-0000-0000-00003A020000}"/>
    <cellStyle name="Normal 4 13 10" xfId="14069" xr:uid="{F362EB8E-A5A8-46D7-81FA-0EA23BB013A0}"/>
    <cellStyle name="Normal 4 13 2" xfId="2693" xr:uid="{00000000-0005-0000-0000-0000AD0A0000}"/>
    <cellStyle name="Normal 4 13 2 2" xfId="5652" xr:uid="{5442DEF9-DDE0-44DF-B444-FD2C6BF01263}"/>
    <cellStyle name="Normal 4 13 2 2 2" xfId="7946" xr:uid="{F19E6239-7B94-4D8A-8226-4907239F7B2E}"/>
    <cellStyle name="Normal 4 13 2 2 3" xfId="10601" xr:uid="{0307EC0E-3165-4A8A-994A-A794375BFF1F}"/>
    <cellStyle name="Normal 4 13 2 2 4" xfId="17346" xr:uid="{2C32316D-0106-4E0D-806A-D017C1B4B89F}"/>
    <cellStyle name="Normal 4 13 2 3" xfId="6630" xr:uid="{0B50034D-0EBE-4640-BDFA-49EE3F3AEBCE}"/>
    <cellStyle name="Normal 4 13 2 3 2" xfId="27625" xr:uid="{B8F93E62-06E7-4FC7-861D-26ED20A4D9DF}"/>
    <cellStyle name="Normal 4 13 2 3 3" xfId="29499" xr:uid="{10AE7F9D-DBB8-40E2-A5BC-34CB01CEE200}"/>
    <cellStyle name="Normal 4 13 2 3 4" xfId="20132" xr:uid="{006CC055-AEDA-46E7-9D7F-8AF941D9AC15}"/>
    <cellStyle name="Normal 4 13 2 4" xfId="9426" xr:uid="{EAE6E0ED-B648-44F2-8E15-48C9B4F5767B}"/>
    <cellStyle name="Normal 4 13 2 4 2" xfId="30082" xr:uid="{0F819227-3E4A-4A3F-A643-B35C6F733FF9}"/>
    <cellStyle name="Normal 4 13 2 4 3" xfId="22961" xr:uid="{D8700980-7352-436E-B1F4-4E7F981FCF3A}"/>
    <cellStyle name="Normal 4 13 2 5" xfId="26517" xr:uid="{8A0765BE-C5E4-47D7-B7D5-FF9EAC4F0B0B}"/>
    <cellStyle name="Normal 4 13 2 6" xfId="15359" xr:uid="{ABC0FA46-1076-4BBE-863D-B7EFE0480D92}"/>
    <cellStyle name="Normal 4 13 3" xfId="2694" xr:uid="{00000000-0005-0000-0000-0000AE0A0000}"/>
    <cellStyle name="Normal 4 13 3 2" xfId="5736" xr:uid="{D5C2695C-DCDF-49EA-86A9-E5D1A5BFC864}"/>
    <cellStyle name="Normal 4 13 3 2 2" xfId="7947" xr:uid="{FDF19480-3FAE-4530-9DBC-89E6D83BD99B}"/>
    <cellStyle name="Normal 4 13 3 2 3" xfId="10602" xr:uid="{EC627F50-9A81-4A8D-ADC0-744204EDA8EC}"/>
    <cellStyle name="Normal 4 13 3 3" xfId="6807" xr:uid="{3D3A64C0-69C6-4390-A825-D5E78ADC7450}"/>
    <cellStyle name="Normal 4 13 3 3 2" xfId="19663" xr:uid="{DEB2A645-64BF-485A-8237-9AFEC77FCF86}"/>
    <cellStyle name="Normal 4 13 3 4" xfId="9603" xr:uid="{62C9EC6F-B28D-4573-8FB0-76D4EB1B008F}"/>
    <cellStyle name="Normal 4 13 3 4 2" xfId="22492" xr:uid="{E5901E32-8BD6-496D-B551-45803C1FB24B}"/>
    <cellStyle name="Normal 4 13 3 5" xfId="25688" xr:uid="{B13B54A8-3068-41BC-8DAE-21E731EB99E4}"/>
    <cellStyle name="Normal 4 13 3 6" xfId="14767" xr:uid="{DA5000CC-B711-4CFA-84AA-20B8A40F0A67}"/>
    <cellStyle name="Normal 4 13 4" xfId="2695" xr:uid="{00000000-0005-0000-0000-0000AF0A0000}"/>
    <cellStyle name="Normal 4 13 4 2" xfId="7948" xr:uid="{B23AAE7A-B413-4A2D-88E0-15F81A2E8F44}"/>
    <cellStyle name="Normal 4 13 4 2 2" xfId="28271" xr:uid="{9D01F9A1-5594-47A8-85EE-81029E1779D3}"/>
    <cellStyle name="Normal 4 13 4 2 3" xfId="19200" xr:uid="{C4F0B710-7918-465F-9720-084D0FFACD88}"/>
    <cellStyle name="Normal 4 13 4 3" xfId="10603" xr:uid="{9B27A8DF-1C4F-42C5-8D9A-EAFFEDEBB41D}"/>
    <cellStyle name="Normal 4 13 4 3 2" xfId="22005" xr:uid="{743CF844-8A98-4133-96C7-E6E6B0D5D3A0}"/>
    <cellStyle name="Normal 4 13 4 4" xfId="24481" xr:uid="{A74620A5-7541-43F8-BF7E-DCA7C80799BC}"/>
    <cellStyle name="Normal 4 13 4 5" xfId="16449" xr:uid="{2CFA638D-1FC7-4737-B5DC-7275DF7338BF}"/>
    <cellStyle name="Normal 4 13 5" xfId="4553" xr:uid="{5DB0AF64-527A-4F52-BAE5-B65556388A10}"/>
    <cellStyle name="Normal 4 13 5 2" xfId="7088" xr:uid="{E3A5A9CA-CE81-433F-B658-FC620BB8EFF1}"/>
    <cellStyle name="Normal 4 13 5 2 2" xfId="20569" xr:uid="{3D5A04E9-03FF-4680-8A29-F0CB4F04871A}"/>
    <cellStyle name="Normal 4 13 5 3" xfId="9937" xr:uid="{227F7DEF-15B1-45B0-92E6-F971F4CA2E5C}"/>
    <cellStyle name="Normal 4 13 5 3 2" xfId="23398" xr:uid="{31244BB1-9A52-4F1B-BAA3-C3D61958BAF5}"/>
    <cellStyle name="Normal 4 13 5 4" xfId="28323" xr:uid="{F894CA50-728F-4B1C-BB5C-2E9BB889E246}"/>
    <cellStyle name="Normal 4 13 5 5" xfId="17776" xr:uid="{2E83DC35-6E38-491E-A91D-B9D1A70F9437}"/>
    <cellStyle name="Normal 4 13 6" xfId="6194" xr:uid="{89F7D0EA-B1CE-4899-8C9B-5558442369AA}"/>
    <cellStyle name="Normal 4 13 6 2" xfId="16011" xr:uid="{92A2C080-D8FB-4FA1-9DD4-69725E99C3BC}"/>
    <cellStyle name="Normal 4 13 7" xfId="8971" xr:uid="{C0F4AD63-6B66-4AF5-B221-C682420E2E00}"/>
    <cellStyle name="Normal 4 13 7 2" xfId="18770" xr:uid="{7B04C72E-7AFF-48B3-A2C4-9E1D0E6FC87D}"/>
    <cellStyle name="Normal 4 13 8" xfId="12090" xr:uid="{F5E769AD-72B0-4B6D-9229-172CE868188D}"/>
    <cellStyle name="Normal 4 13 8 2" xfId="21566" xr:uid="{DCCAC263-D526-4F4E-84A4-8C5BF82BF0FF}"/>
    <cellStyle name="Normal 4 13 9" xfId="24527" xr:uid="{4BB5DED7-5E29-425C-BFF0-7EFC260FA30A}"/>
    <cellStyle name="Normal 4 14" xfId="571" xr:uid="{00000000-0005-0000-0000-00003B020000}"/>
    <cellStyle name="Normal 4 14 2" xfId="2696" xr:uid="{00000000-0005-0000-0000-0000B00A0000}"/>
    <cellStyle name="Normal 4 14 2 2" xfId="5653" xr:uid="{F79FC20C-A34B-4765-8CB4-BB5906FBE417}"/>
    <cellStyle name="Normal 4 14 2 2 2" xfId="7949" xr:uid="{95106B49-12C0-4800-B5E9-3B3A4A94C4B0}"/>
    <cellStyle name="Normal 4 14 2 2 3" xfId="10604" xr:uid="{C99254D6-1BE0-4B81-8D30-79404609A740}"/>
    <cellStyle name="Normal 4 14 2 2 4" xfId="17347" xr:uid="{A1DA67CD-E291-44B1-ADC5-B060F0F6B8A6}"/>
    <cellStyle name="Normal 4 14 2 3" xfId="6631" xr:uid="{E6E5B745-899A-4C90-9BAA-726365B7D0FA}"/>
    <cellStyle name="Normal 4 14 2 3 2" xfId="29500" xr:uid="{217C6948-2BF7-44A6-848C-FB21AE1D7A9D}"/>
    <cellStyle name="Normal 4 14 2 3 3" xfId="20133" xr:uid="{E0C6C0BE-93A0-4089-9F5E-E3B237F844BF}"/>
    <cellStyle name="Normal 4 14 2 4" xfId="9427" xr:uid="{4CD31A4C-978C-4E9D-82E3-A1E9D482AFA6}"/>
    <cellStyle name="Normal 4 14 2 4 2" xfId="22962" xr:uid="{5A1E959D-C081-48F3-AC84-9F1CBE2031E4}"/>
    <cellStyle name="Normal 4 14 2 5" xfId="24758" xr:uid="{8520051B-589A-45A6-B087-E655761819BC}"/>
    <cellStyle name="Normal 4 14 2 6" xfId="15360" xr:uid="{B8371B92-A08F-47E9-BF36-7F374FC39764}"/>
    <cellStyle name="Normal 4 14 3" xfId="2697" xr:uid="{00000000-0005-0000-0000-0000B10A0000}"/>
    <cellStyle name="Normal 4 14 3 2" xfId="7950" xr:uid="{F573E281-0E59-470B-84DB-95181AD44E96}"/>
    <cellStyle name="Normal 4 14 3 2 2" xfId="29219" xr:uid="{B65647E3-4786-4D05-A41E-D89273F05DD3}"/>
    <cellStyle name="Normal 4 14 3 2 3" xfId="17010" xr:uid="{C9090274-14A8-48E7-829B-4C4C2C638BA6}"/>
    <cellStyle name="Normal 4 14 3 3" xfId="10605" xr:uid="{B84F3FB4-E409-41CB-8F59-F0FCA950D138}"/>
    <cellStyle name="Normal 4 14 3 3 2" xfId="19765" xr:uid="{EFF2A05C-CCF8-4C65-923E-4C03609935F5}"/>
    <cellStyle name="Normal 4 14 3 4" xfId="12859" xr:uid="{E9718D80-2481-4C3D-861B-94696C36699F}"/>
    <cellStyle name="Normal 4 14 3 4 2" xfId="22594" xr:uid="{0B6677FA-15F4-48CD-96A4-B036FF600075}"/>
    <cellStyle name="Normal 4 14 3 5" xfId="25903" xr:uid="{43616C9A-E578-4AED-9EB6-379B253BBD3B}"/>
    <cellStyle name="Normal 4 14 3 6" xfId="14913" xr:uid="{696B13B7-D344-4F4C-95EF-4199BE74F4B9}"/>
    <cellStyle name="Normal 4 14 4" xfId="4701" xr:uid="{CEA21E27-820F-4E0F-8BF2-94A49FEE26D0}"/>
    <cellStyle name="Normal 4 14 4 2" xfId="7089" xr:uid="{DB8C5025-A8BA-45B2-A869-B9BDDBE843C9}"/>
    <cellStyle name="Normal 4 14 4 2 2" xfId="29606" xr:uid="{6E535AA8-29D0-4115-B9E6-E6376C4B4080}"/>
    <cellStyle name="Normal 4 14 4 2 3" xfId="20668" xr:uid="{C412F203-8B58-4AD4-BF92-CA182DC6F529}"/>
    <cellStyle name="Normal 4 14 4 3" xfId="9938" xr:uid="{659D4079-1DBC-4763-AB27-B34F22D7B0DF}"/>
    <cellStyle name="Normal 4 14 4 3 2" xfId="23497" xr:uid="{FA448EF4-D29F-4723-94C6-93A4E2D6D9A5}"/>
    <cellStyle name="Normal 4 14 4 4" xfId="24703" xr:uid="{1278D7B5-9EA1-4FD5-8DFB-5E4C669AB5A9}"/>
    <cellStyle name="Normal 4 14 4 5" xfId="17875" xr:uid="{BBED5024-462C-44D7-8F20-3024B22E75DC}"/>
    <cellStyle name="Normal 4 14 5" xfId="6195" xr:uid="{AFB768CF-A54B-447B-9721-E90838942EDC}"/>
    <cellStyle name="Normal 4 14 5 2" xfId="27314" xr:uid="{530E5342-F275-4B10-BE2A-A48C3004C80A}"/>
    <cellStyle name="Normal 4 14 5 3" xfId="16012" xr:uid="{11AB4933-6509-488A-8AED-00CD68D616C6}"/>
    <cellStyle name="Normal 4 14 6" xfId="8972" xr:uid="{CC314469-6F4F-4A22-82E4-CD19F751EA37}"/>
    <cellStyle name="Normal 4 14 6 2" xfId="18771" xr:uid="{94529A9B-6B63-4FAC-9FB6-63C295557FDB}"/>
    <cellStyle name="Normal 4 14 7" xfId="12091" xr:uid="{CFAB071D-0115-4A1B-828C-C838B0E3C34F}"/>
    <cellStyle name="Normal 4 14 7 2" xfId="21567" xr:uid="{5482A036-CBEA-45FD-AC9B-792C2245FBF3}"/>
    <cellStyle name="Normal 4 14 8" xfId="25329" xr:uid="{0C2D4B8E-5F52-4502-B826-C7EA046C5334}"/>
    <cellStyle name="Normal 4 14 9" xfId="14227" xr:uid="{3AE2A6A7-E7BF-44C5-AC73-341BA269F44A}"/>
    <cellStyle name="Normal 4 15" xfId="2698" xr:uid="{00000000-0005-0000-0000-0000B20A0000}"/>
    <cellStyle name="Normal 4 15 2" xfId="5511" xr:uid="{AF599244-0DC9-45D5-953A-E4EAEA038EBF}"/>
    <cellStyle name="Normal 4 15 2 2" xfId="7951" xr:uid="{B570D688-8B5B-447D-91AD-E02A21790A24}"/>
    <cellStyle name="Normal 4 15 2 3" xfId="10606" xr:uid="{B7178885-7EF0-4E3F-AE50-82043D5E2D4B}"/>
    <cellStyle name="Normal 4 15 2 4" xfId="16013" xr:uid="{78C6169F-65EE-4622-95CF-14DFCCEEC63F}"/>
    <cellStyle name="Normal 4 15 3" xfId="6187" xr:uid="{10875589-A436-4160-9335-5CFEC34528AD}"/>
    <cellStyle name="Normal 4 15 3 2" xfId="26406" xr:uid="{BB3F1BE3-42C4-45E4-B699-0B329235339B}"/>
    <cellStyle name="Normal 4 15 3 3" xfId="29043" xr:uid="{96BC9C67-5B00-430B-814E-C200C17125FA}"/>
    <cellStyle name="Normal 4 15 3 4" xfId="18772" xr:uid="{5BB74C0F-CCD7-4349-81D5-7CC6357140EE}"/>
    <cellStyle name="Normal 4 15 4" xfId="8964" xr:uid="{8CD0FE87-516E-4755-B4CC-8C5483B6EDF9}"/>
    <cellStyle name="Normal 4 15 4 2" xfId="24861" xr:uid="{0AD970F7-C78D-4D0B-A549-80DC032A8326}"/>
    <cellStyle name="Normal 4 15 4 3" xfId="21568" xr:uid="{F7F6C51A-8A1C-41A9-A6FB-9900A4C22FC7}"/>
    <cellStyle name="Normal 4 15 5" xfId="25214" xr:uid="{08FCDF30-9E6A-4525-BB40-67D79E2D654B}"/>
    <cellStyle name="Normal 4 15 6" xfId="14917" xr:uid="{F7A5E00C-54D0-4ACB-B630-5DF3C0842A0F}"/>
    <cellStyle name="Normal 4 16" xfId="2699" xr:uid="{00000000-0005-0000-0000-0000B30A0000}"/>
    <cellStyle name="Normal 4 16 2" xfId="5646" xr:uid="{60F68E37-7355-4AEC-869E-38800C4F6128}"/>
    <cellStyle name="Normal 4 16 2 2" xfId="7952" xr:uid="{80C48884-41A0-47B1-A3EF-A20F2E8DAAAF}"/>
    <cellStyle name="Normal 4 16 2 3" xfId="10607" xr:uid="{6A8CA4AF-5575-4FA5-BC31-BB02E5C487A9}"/>
    <cellStyle name="Normal 4 16 3" xfId="6623" xr:uid="{CE964EBA-F6CA-41B5-9E25-76C88A29905F}"/>
    <cellStyle name="Normal 4 16 3 2" xfId="26760" xr:uid="{AE2CA0CE-C5AB-4506-8ACE-13356AA89232}"/>
    <cellStyle name="Normal 4 16 3 3" xfId="18773" xr:uid="{F86E8BBA-1883-4F4D-B71B-755C4F6119E6}"/>
    <cellStyle name="Normal 4 16 4" xfId="9419" xr:uid="{A1AC0ADD-A5D6-4033-BC3F-B8ED604E1E9D}"/>
    <cellStyle name="Normal 4 16 4 2" xfId="21569" xr:uid="{E5F76E30-77E6-4981-BDBD-85C3ABE68441}"/>
    <cellStyle name="Normal 4 16 5" xfId="26265" xr:uid="{CF06556A-DF48-4406-8E9D-EE8FE6D2DB2C}"/>
    <cellStyle name="Normal 4 16 6" xfId="14385" xr:uid="{31D90FCC-AC57-4E80-BA18-0C263DFC9AEA}"/>
    <cellStyle name="Normal 4 17" xfId="2700" xr:uid="{00000000-0005-0000-0000-0000B40A0000}"/>
    <cellStyle name="Normal 4 17 2" xfId="5722" xr:uid="{ED084608-686E-4457-8C76-9F1E7D8CA89D}"/>
    <cellStyle name="Normal 4 17 2 2" xfId="7953" xr:uid="{EA2E90A3-6137-4620-8709-611E403CB32C}"/>
    <cellStyle name="Normal 4 17 2 3" xfId="10608" xr:uid="{A7B39D73-EE81-4F13-AEF1-78C17A820085}"/>
    <cellStyle name="Normal 4 17 3" xfId="6791" xr:uid="{5CF51078-3F21-4B0C-97FF-3EE5FF3B47F8}"/>
    <cellStyle name="Normal 4 17 3 2" xfId="26726" xr:uid="{C78EBDB1-4824-4A2E-993D-B78C10B31896}"/>
    <cellStyle name="Normal 4 17 3 3" xfId="21570" xr:uid="{5526EEB5-8C6D-4952-813A-539DC3A6457B}"/>
    <cellStyle name="Normal 4 17 4" xfId="9587" xr:uid="{0E985597-3F70-4684-9BBD-7BE1B574FA1B}"/>
    <cellStyle name="Normal 4 17 5" xfId="16014" xr:uid="{772B05CE-9027-4867-B7D1-ADE740153B70}"/>
    <cellStyle name="Normal 4 18" xfId="4378" xr:uid="{E52C739F-AFB8-4F36-81B1-51B8625C1027}"/>
    <cellStyle name="Normal 4 18 2" xfId="7082" xr:uid="{FA96F797-E308-4C78-B761-22B5387D4C88}"/>
    <cellStyle name="Normal 4 18 2 2" xfId="26828" xr:uid="{92DD5AA7-501B-4C25-97F3-3825074325B5}"/>
    <cellStyle name="Normal 4 18 2 3" xfId="20402" xr:uid="{32225964-01F2-4F97-B1E5-E12828752829}"/>
    <cellStyle name="Normal 4 18 3" xfId="9930" xr:uid="{CFD8818B-7A96-4E7F-AE68-ECEB6F78CC9E}"/>
    <cellStyle name="Normal 4 18 3 2" xfId="26845" xr:uid="{9F570E11-4363-4D3B-A23B-D7A11A8F8E1F}"/>
    <cellStyle name="Normal 4 18 3 3" xfId="23231" xr:uid="{BEACADC2-564B-458D-8ABF-A75DB362B6F9}"/>
    <cellStyle name="Normal 4 18 4" xfId="26777" xr:uid="{501E859C-6EAD-4C1B-B98A-503E9E45DFE6}"/>
    <cellStyle name="Normal 4 18 5" xfId="17609" xr:uid="{AE48B605-E81E-44FB-81BD-0AD76807D678}"/>
    <cellStyle name="Normal 4 19" xfId="5448" xr:uid="{CDE27C54-7A92-4467-A028-E59928D9A249}"/>
    <cellStyle name="Normal 4 19 2" xfId="26727" xr:uid="{086F1BFA-1E09-452A-9A3C-D53A7F668374}"/>
    <cellStyle name="Normal 4 19 3" xfId="25942" xr:uid="{B390F8AC-98AD-43C5-A89A-9CC6AF4E1704}"/>
    <cellStyle name="Normal 4 19 4" xfId="25175" xr:uid="{AFA0654A-8E8B-4800-87AC-B512C72E686B}"/>
    <cellStyle name="Normal 4 19 5" xfId="15999" xr:uid="{EE5FAAC5-8F12-411F-B40B-26C10CE7ED8E}"/>
    <cellStyle name="Normal 4 2" xfId="572" xr:uid="{00000000-0005-0000-0000-00003C020000}"/>
    <cellStyle name="Normal 4 2 10" xfId="573" xr:uid="{00000000-0005-0000-0000-00003D020000}"/>
    <cellStyle name="Normal 4 2 10 10" xfId="14151" xr:uid="{DDE20CFE-7BFD-46AB-BAC3-A4D1C12A66EA}"/>
    <cellStyle name="Normal 4 2 10 2" xfId="574" xr:uid="{00000000-0005-0000-0000-00003E020000}"/>
    <cellStyle name="Normal 4 2 10 2 2" xfId="2701" xr:uid="{00000000-0005-0000-0000-0000B50A0000}"/>
    <cellStyle name="Normal 4 2 10 2 2 2" xfId="5656" xr:uid="{0ECE229F-96B3-4DF1-AB2B-A2D639865B73}"/>
    <cellStyle name="Normal 4 2 10 2 2 2 2" xfId="7954" xr:uid="{955E0694-4CBC-464A-9E80-A35C600CB31D}"/>
    <cellStyle name="Normal 4 2 10 2 2 2 3" xfId="10609" xr:uid="{3076A885-1E31-4C03-ADF4-528215F9515A}"/>
    <cellStyle name="Normal 4 2 10 2 2 2 4" xfId="17051" xr:uid="{CEE96F2A-8334-4009-ADB2-62DC0947A381}"/>
    <cellStyle name="Normal 4 2 10 2 2 3" xfId="6634" xr:uid="{FE61CFDA-DD28-4E60-A0FB-2D684E7B174A}"/>
    <cellStyle name="Normal 4 2 10 2 2 3 2" xfId="27755" xr:uid="{C0922780-E807-4018-BB2C-5B68D08D7F73}"/>
    <cellStyle name="Normal 4 2 10 2 2 3 3" xfId="19817" xr:uid="{97FA40B8-69C0-4ADA-B0B7-96FDFF78D1A6}"/>
    <cellStyle name="Normal 4 2 10 2 2 4" xfId="9430" xr:uid="{5E68EEBD-5064-4894-AA59-1C6964DFB6A5}"/>
    <cellStyle name="Normal 4 2 10 2 2 4 2" xfId="22646" xr:uid="{4D82DBB7-5091-444D-A0A9-CCB98E2087AE}"/>
    <cellStyle name="Normal 4 2 10 2 2 5" xfId="25202" xr:uid="{9243D798-574B-4C80-9820-E8B148384FE1}"/>
    <cellStyle name="Normal 4 2 10 2 2 6" xfId="14977" xr:uid="{99C613DF-B757-401A-BB09-65A77BB0A464}"/>
    <cellStyle name="Normal 4 2 10 2 3" xfId="5411" xr:uid="{38294493-E31C-473F-ABAA-CD7902C334E7}"/>
    <cellStyle name="Normal 4 2 10 2 3 2" xfId="7092" xr:uid="{54256680-FCD2-4C4A-BC5B-BE8B373D0116}"/>
    <cellStyle name="Normal 4 2 10 2 3 3" xfId="9941" xr:uid="{E766D86F-9BC7-4978-BBD4-94C36E08AA12}"/>
    <cellStyle name="Normal 4 2 10 2 3 4" xfId="16017" xr:uid="{A851B2F4-6BE5-493C-A558-479BCDE3DB9B}"/>
    <cellStyle name="Normal 4 2 10 2 4" xfId="5517" xr:uid="{9A15EF29-44F6-477B-A260-4B6B15F5FC96}"/>
    <cellStyle name="Normal 4 2 10 2 4 2" xfId="28891" xr:uid="{92AAA83B-41C4-49B8-90D5-4EECD7F60688}"/>
    <cellStyle name="Normal 4 2 10 2 4 3" xfId="27113" xr:uid="{6713BBE6-7ECE-4E47-8AD3-922030FB0C14}"/>
    <cellStyle name="Normal 4 2 10 2 4 4" xfId="18776" xr:uid="{72EA8BB9-F97C-4EEA-9A1E-8AC754E550D9}"/>
    <cellStyle name="Normal 4 2 10 2 5" xfId="6198" xr:uid="{248B889A-CE78-40B7-A56E-496A35BD521B}"/>
    <cellStyle name="Normal 4 2 10 2 5 2" xfId="30016" xr:uid="{A9112C45-0E25-433A-A528-8D1200EB559C}"/>
    <cellStyle name="Normal 4 2 10 2 5 3" xfId="21573" xr:uid="{F7E6268E-8B67-45A9-A85C-BEAC19737224}"/>
    <cellStyle name="Normal 4 2 10 2 6" xfId="8975" xr:uid="{6A11B8FC-15EA-48FD-AA48-B459AFE1723B}"/>
    <cellStyle name="Normal 4 2 10 2 7" xfId="14309" xr:uid="{CC0D6219-E649-405C-9FA2-50D13DC4F0B1}"/>
    <cellStyle name="Normal 4 2 10 3" xfId="2702" xr:uid="{00000000-0005-0000-0000-0000B60A0000}"/>
    <cellStyle name="Normal 4 2 10 3 2" xfId="5655" xr:uid="{A21E497F-8516-4D02-9CA2-8C751A6A545D}"/>
    <cellStyle name="Normal 4 2 10 3 2 2" xfId="7955" xr:uid="{53BE6576-85D2-477F-B501-FCA9D4FC3975}"/>
    <cellStyle name="Normal 4 2 10 3 2 3" xfId="10610" xr:uid="{018B2A93-05C7-4159-B55F-582D289F874F}"/>
    <cellStyle name="Normal 4 2 10 3 2 4" xfId="16018" xr:uid="{72E08445-83CF-48F3-8B9F-A21353308CE1}"/>
    <cellStyle name="Normal 4 2 10 3 3" xfId="6633" xr:uid="{7C4D5B5F-AE65-4B7B-9EC3-18CE188C5FFE}"/>
    <cellStyle name="Normal 4 2 10 3 3 2" xfId="28140" xr:uid="{BA420BE6-4ECB-4737-9A77-F5179D9ED636}"/>
    <cellStyle name="Normal 4 2 10 3 3 3" xfId="27777" xr:uid="{4CE46F75-8361-4758-8A66-A8E26B349D67}"/>
    <cellStyle name="Normal 4 2 10 3 3 4" xfId="18777" xr:uid="{01CA87DC-485F-4CDA-A19E-803015C9256D}"/>
    <cellStyle name="Normal 4 2 10 3 4" xfId="9429" xr:uid="{944A3D32-C976-4540-B13C-D1BB5D12CBDF}"/>
    <cellStyle name="Normal 4 2 10 3 4 2" xfId="30017" xr:uid="{DA411E8F-F621-4CA4-8E33-02EEFF7FB45A}"/>
    <cellStyle name="Normal 4 2 10 3 4 3" xfId="21574" xr:uid="{D8D41583-2DC9-43F9-9BC0-6A3BD068745C}"/>
    <cellStyle name="Normal 4 2 10 3 5" xfId="25127" xr:uid="{568EA8C7-E144-4A2C-98FA-1E1BAD97EC63}"/>
    <cellStyle name="Normal 4 2 10 3 6" xfId="14772" xr:uid="{EB6E174C-9B3D-436E-8243-4EC4D3AD4DF0}"/>
    <cellStyle name="Normal 4 2 10 4" xfId="2703" xr:uid="{00000000-0005-0000-0000-0000B70A0000}"/>
    <cellStyle name="Normal 4 2 10 4 2" xfId="5754" xr:uid="{80238E37-4E5B-4114-A51A-732920C3B693}"/>
    <cellStyle name="Normal 4 2 10 4 2 2" xfId="7956" xr:uid="{B79292D9-0759-49AF-AEAC-6E0AD4B1A097}"/>
    <cellStyle name="Normal 4 2 10 4 2 3" xfId="10611" xr:uid="{59727C54-2CD9-4F6D-86B5-81F54B7E87D5}"/>
    <cellStyle name="Normal 4 2 10 4 3" xfId="6834" xr:uid="{4B9E48FA-FB07-4E9C-A374-D0F972E2E8F7}"/>
    <cellStyle name="Normal 4 2 10 4 3 2" xfId="22085" xr:uid="{8A0D6BEF-6CBA-457F-AAB9-863CCC95CD9E}"/>
    <cellStyle name="Normal 4 2 10 4 4" xfId="9630" xr:uid="{FF778ACE-538F-42D3-9052-47B1F82C0E59}"/>
    <cellStyle name="Normal 4 2 10 4 5" xfId="16529" xr:uid="{AFC8322D-6BC4-4AD9-BBD1-09E6462A7F9A}"/>
    <cellStyle name="Normal 4 2 10 5" xfId="4558" xr:uid="{9DBA3828-6D42-4509-B214-B31DD6F8C4E9}"/>
    <cellStyle name="Normal 4 2 10 5 2" xfId="7091" xr:uid="{07822BA6-92BF-4AC1-8D85-F80D7CF656CF}"/>
    <cellStyle name="Normal 4 2 10 5 2 2" xfId="29589" xr:uid="{EEBFE166-D98F-4EE4-ACDB-2228B959911B}"/>
    <cellStyle name="Normal 4 2 10 5 2 3" xfId="20574" xr:uid="{51B78651-F24B-4776-8B59-57E8EC335957}"/>
    <cellStyle name="Normal 4 2 10 5 3" xfId="9940" xr:uid="{BCE0F61F-CFDF-4EC3-911C-D7E438118A95}"/>
    <cellStyle name="Normal 4 2 10 5 3 2" xfId="23403" xr:uid="{B579BD0D-0DA3-4953-A9A3-0F9BAE3A059D}"/>
    <cellStyle name="Normal 4 2 10 5 4" xfId="24270" xr:uid="{FF3E07C0-2107-4D73-B66D-DA8F691C8E29}"/>
    <cellStyle name="Normal 4 2 10 5 5" xfId="17781" xr:uid="{EC373F17-6DE5-4071-BE9C-5956E5CE84F8}"/>
    <cellStyle name="Normal 4 2 10 6" xfId="5516" xr:uid="{330B4815-BCDC-4AB1-98E3-DB4E5319A45C}"/>
    <cellStyle name="Normal 4 2 10 6 2" xfId="28242" xr:uid="{4CE7294F-04E0-4B33-BCFE-51697AF7A54A}"/>
    <cellStyle name="Normal 4 2 10 6 3" xfId="27686" xr:uid="{B334EB4F-C1F8-452E-9CAC-16FFF3314553}"/>
    <cellStyle name="Normal 4 2 10 6 4" xfId="16016" xr:uid="{DB4FF49F-5872-43F9-9F1A-07884FBFCFB3}"/>
    <cellStyle name="Normal 4 2 10 7" xfId="6197" xr:uid="{0A2CE54D-F330-4D6B-A5B7-93ED89AA726C}"/>
    <cellStyle name="Normal 4 2 10 7 2" xfId="28156" xr:uid="{2101A3FF-61D3-49D7-B3C5-CE4D18A6BF77}"/>
    <cellStyle name="Normal 4 2 10 7 3" xfId="18775" xr:uid="{3F9D247A-20B4-4113-9556-33EF1EC991AD}"/>
    <cellStyle name="Normal 4 2 10 8" xfId="8974" xr:uid="{A81909FA-C3A3-4250-810C-4C730AC22F0B}"/>
    <cellStyle name="Normal 4 2 10 8 2" xfId="21572" xr:uid="{C20F42B0-95BA-40D0-ADF8-9D4126201B30}"/>
    <cellStyle name="Normal 4 2 10 9" xfId="25619" xr:uid="{BA9DE280-0D18-4A97-B668-B894243E98AC}"/>
    <cellStyle name="Normal 4 2 11" xfId="575" xr:uid="{00000000-0005-0000-0000-00003F020000}"/>
    <cellStyle name="Normal 4 2 11 10" xfId="14070" xr:uid="{BADF71FE-F83A-44CE-8F5C-A7A8BB4484B3}"/>
    <cellStyle name="Normal 4 2 11 2" xfId="2704" xr:uid="{00000000-0005-0000-0000-0000B80A0000}"/>
    <cellStyle name="Normal 4 2 11 2 2" xfId="5657" xr:uid="{02498AA8-24D7-45ED-86E5-5C985E4534DE}"/>
    <cellStyle name="Normal 4 2 11 2 2 2" xfId="7957" xr:uid="{79F4379A-8222-4152-A11A-E3B5FA3B9D51}"/>
    <cellStyle name="Normal 4 2 11 2 2 3" xfId="10612" xr:uid="{C60D6A65-7FF5-4453-BEA9-AA6D9E937BBD}"/>
    <cellStyle name="Normal 4 2 11 2 2 4" xfId="17348" xr:uid="{A904250C-0DC8-4F3F-BE2F-AF9FF5F12D0E}"/>
    <cellStyle name="Normal 4 2 11 2 3" xfId="6635" xr:uid="{C3EC744A-22EF-4EBB-93B8-6DEE206D05AE}"/>
    <cellStyle name="Normal 4 2 11 2 3 2" xfId="28699" xr:uid="{F398F04D-3B99-490C-AEFA-61416399DE1E}"/>
    <cellStyle name="Normal 4 2 11 2 3 3" xfId="29501" xr:uid="{EF1557E3-746A-4222-A72C-C90454358DDB}"/>
    <cellStyle name="Normal 4 2 11 2 3 4" xfId="20134" xr:uid="{F2DFDFD3-06AF-4F9D-936A-EEE6173A1031}"/>
    <cellStyle name="Normal 4 2 11 2 4" xfId="9431" xr:uid="{A4CB9946-69F6-4C33-A5D3-F902F22D7B8E}"/>
    <cellStyle name="Normal 4 2 11 2 4 2" xfId="30083" xr:uid="{DA03F761-F95F-4151-BB66-35E375CFF612}"/>
    <cellStyle name="Normal 4 2 11 2 4 3" xfId="22963" xr:uid="{81C9E0F8-910C-485E-8304-379F23ED68B2}"/>
    <cellStyle name="Normal 4 2 11 2 5" xfId="24240" xr:uid="{F79A53CF-166C-4ADC-AB87-5660F1FF65E8}"/>
    <cellStyle name="Normal 4 2 11 2 6" xfId="15361" xr:uid="{35FFCCCE-487B-4F44-A521-0513AF03F61B}"/>
    <cellStyle name="Normal 4 2 11 3" xfId="2705" xr:uid="{00000000-0005-0000-0000-0000B90A0000}"/>
    <cellStyle name="Normal 4 2 11 3 2" xfId="5737" xr:uid="{7471FED2-0799-4FD1-82F5-A98473A12980}"/>
    <cellStyle name="Normal 4 2 11 3 2 2" xfId="7958" xr:uid="{F89695D8-14B1-4E0C-8135-39316077537E}"/>
    <cellStyle name="Normal 4 2 11 3 2 3" xfId="10613" xr:uid="{406A7CB0-24F0-4625-B563-2CB6020CB4C4}"/>
    <cellStyle name="Normal 4 2 11 3 3" xfId="6808" xr:uid="{4B58741B-0855-48F4-8C5C-02BF18BD555A}"/>
    <cellStyle name="Normal 4 2 11 3 3 2" xfId="19666" xr:uid="{FA8EC701-361C-4376-AC4D-B4F9636E8147}"/>
    <cellStyle name="Normal 4 2 11 3 4" xfId="9604" xr:uid="{916393A2-46BF-47CF-9FCA-88AE24F810E0}"/>
    <cellStyle name="Normal 4 2 11 3 4 2" xfId="22495" xr:uid="{514F1229-BB63-42A0-935C-6BCD6E2E102D}"/>
    <cellStyle name="Normal 4 2 11 3 5" xfId="24064" xr:uid="{DC826FC4-C06B-4825-B83B-AA99D11F41FF}"/>
    <cellStyle name="Normal 4 2 11 3 6" xfId="14771" xr:uid="{67E36619-84E5-4521-8EF2-E6D61B219079}"/>
    <cellStyle name="Normal 4 2 11 4" xfId="2706" xr:uid="{00000000-0005-0000-0000-0000BA0A0000}"/>
    <cellStyle name="Normal 4 2 11 4 2" xfId="7959" xr:uid="{E4F94AD1-1972-43A4-B56A-DB81007F3BB4}"/>
    <cellStyle name="Normal 4 2 11 4 2 2" xfId="27833" xr:uid="{8B15209E-F72B-404C-8AC4-1AE09B456193}"/>
    <cellStyle name="Normal 4 2 11 4 2 3" xfId="19201" xr:uid="{91F1B202-6540-4C78-8259-B58EF6ABEB52}"/>
    <cellStyle name="Normal 4 2 11 4 3" xfId="10614" xr:uid="{424BB9D6-6380-421B-AE7D-E6C0AEEBE039}"/>
    <cellStyle name="Normal 4 2 11 4 3 2" xfId="22006" xr:uid="{F7E6A72F-5B9F-4271-A83F-C50C8E6FC6C1}"/>
    <cellStyle name="Normal 4 2 11 4 4" xfId="24109" xr:uid="{CA7243BE-9475-44DF-B6E0-37E15D90595B}"/>
    <cellStyle name="Normal 4 2 11 4 5" xfId="16450" xr:uid="{2DF881D5-02D6-4AC5-9DAB-C2C780AB43C1}"/>
    <cellStyle name="Normal 4 2 11 5" xfId="4557" xr:uid="{2727707F-2FED-4360-A7FA-66F6A66194F9}"/>
    <cellStyle name="Normal 4 2 11 5 2" xfId="7093" xr:uid="{311DF039-8E97-41E3-8BFF-3CF93939ADE9}"/>
    <cellStyle name="Normal 4 2 11 5 2 2" xfId="20573" xr:uid="{DC17A7F2-2F21-41CC-8F42-7301A515D4CF}"/>
    <cellStyle name="Normal 4 2 11 5 3" xfId="9942" xr:uid="{B2F66F5E-E3B3-4658-A6CB-6C1B3917E991}"/>
    <cellStyle name="Normal 4 2 11 5 3 2" xfId="23402" xr:uid="{7E66C06D-14F4-4907-9D5E-C104F283CA35}"/>
    <cellStyle name="Normal 4 2 11 5 4" xfId="29122" xr:uid="{B7496CE8-259C-4EE5-ADA8-C1AC054B5398}"/>
    <cellStyle name="Normal 4 2 11 5 5" xfId="17780" xr:uid="{EAE77872-5FBA-4A99-B0E2-DDF228B735FD}"/>
    <cellStyle name="Normal 4 2 11 6" xfId="6199" xr:uid="{CB27A6B6-6C63-49CB-B194-F164EF03695B}"/>
    <cellStyle name="Normal 4 2 11 6 2" xfId="16019" xr:uid="{7880CA82-B1F8-47E1-A4A3-7DD2BE763C67}"/>
    <cellStyle name="Normal 4 2 11 7" xfId="8976" xr:uid="{F6D7ACB9-A96D-4FBD-AD16-72F26D8788B9}"/>
    <cellStyle name="Normal 4 2 11 7 2" xfId="18778" xr:uid="{BE685D52-0DB8-4677-A730-71FB7BFBFB3C}"/>
    <cellStyle name="Normal 4 2 11 8" xfId="12092" xr:uid="{7AF1DD1C-AAE6-467B-9844-B7D5E2502DB1}"/>
    <cellStyle name="Normal 4 2 11 8 2" xfId="21575" xr:uid="{E584FA2D-6A28-4BD7-AF68-8B491CEC44CC}"/>
    <cellStyle name="Normal 4 2 11 9" xfId="26569" xr:uid="{42AB2F7D-E222-4D30-BD05-D0264E5E80B3}"/>
    <cellStyle name="Normal 4 2 12" xfId="576" xr:uid="{00000000-0005-0000-0000-000040020000}"/>
    <cellStyle name="Normal 4 2 12 2" xfId="2707" xr:uid="{00000000-0005-0000-0000-0000BB0A0000}"/>
    <cellStyle name="Normal 4 2 12 2 2" xfId="5658" xr:uid="{47B889E2-B86B-44E0-8E9E-09491283D0C5}"/>
    <cellStyle name="Normal 4 2 12 2 2 2" xfId="7960" xr:uid="{11B4CA39-F91D-4DC3-B767-3B816F0E8615}"/>
    <cellStyle name="Normal 4 2 12 2 2 3" xfId="10615" xr:uid="{BB9B95BB-F2EC-4576-81D1-BAA82052295E}"/>
    <cellStyle name="Normal 4 2 12 2 3" xfId="6636" xr:uid="{4C730C3D-5451-463B-9BA1-24D52AAAA7B7}"/>
    <cellStyle name="Normal 4 2 12 2 3 2" xfId="20135" xr:uid="{FF1912FC-572E-4D1A-B233-E365B1758231}"/>
    <cellStyle name="Normal 4 2 12 2 4" xfId="9432" xr:uid="{402DA612-8758-4A27-AC16-D07EA0FBDCA6}"/>
    <cellStyle name="Normal 4 2 12 2 4 2" xfId="22964" xr:uid="{747B378F-321F-49BB-A2DC-5E02CAFA3424}"/>
    <cellStyle name="Normal 4 2 12 2 5" xfId="25439" xr:uid="{43DCB307-5569-4375-BDF7-35325D72D1CC}"/>
    <cellStyle name="Normal 4 2 12 2 6" xfId="15362" xr:uid="{A28C774D-0D23-435E-A0A4-5680EF502110}"/>
    <cellStyle name="Normal 4 2 12 3" xfId="4702" xr:uid="{2C8CD6E5-8500-483B-BDBA-E84CBE17FD2B}"/>
    <cellStyle name="Normal 4 2 12 3 2" xfId="7094" xr:uid="{4743DBCE-105E-466B-9D8C-48C8A2885626}"/>
    <cellStyle name="Normal 4 2 12 3 2 2" xfId="29607" xr:uid="{D1EBC21A-6357-42DD-A5D0-EA242470E8DF}"/>
    <cellStyle name="Normal 4 2 12 3 2 3" xfId="20669" xr:uid="{1C0EE26C-C82F-4240-BD89-87AC084FB47C}"/>
    <cellStyle name="Normal 4 2 12 3 3" xfId="9943" xr:uid="{5EB3491F-4C45-421D-9F99-EB3A4244B8D9}"/>
    <cellStyle name="Normal 4 2 12 3 3 2" xfId="23498" xr:uid="{98D31E63-B4D7-4373-AA13-F56FF12225A6}"/>
    <cellStyle name="Normal 4 2 12 3 4" xfId="25842" xr:uid="{4B03588B-2729-46E4-8672-683AB54FBD5F}"/>
    <cellStyle name="Normal 4 2 12 3 5" xfId="17876" xr:uid="{6D558007-9380-4753-B963-740660086AAE}"/>
    <cellStyle name="Normal 4 2 12 4" xfId="5518" xr:uid="{C4EB2EE9-9C48-4634-A3B1-913DC03BFCB7}"/>
    <cellStyle name="Normal 4 2 12 4 2" xfId="26081" xr:uid="{13457272-11E4-4CFC-A5D6-4C4423DFE61B}"/>
    <cellStyle name="Normal 4 2 12 4 3" xfId="27135" xr:uid="{69F680A5-375E-4F7E-8852-6ECA06B484F4}"/>
    <cellStyle name="Normal 4 2 12 4 4" xfId="16020" xr:uid="{C97DB590-C17A-4F99-938D-5DA996986E92}"/>
    <cellStyle name="Normal 4 2 12 5" xfId="6200" xr:uid="{DCE8D043-926C-4E91-A6EB-3BF51AC9183E}"/>
    <cellStyle name="Normal 4 2 12 5 2" xfId="27509" xr:uid="{30C639BB-CDF0-4E09-8897-3B573C1F6F1E}"/>
    <cellStyle name="Normal 4 2 12 5 3" xfId="18779" xr:uid="{E6962FC4-7351-4D12-98CC-16B3AE8A6B0D}"/>
    <cellStyle name="Normal 4 2 12 6" xfId="8977" xr:uid="{FB382BDC-E024-4FEA-9BC8-1E8A5C0D5501}"/>
    <cellStyle name="Normal 4 2 12 6 2" xfId="21576" xr:uid="{315C4779-049B-4B38-8EDC-24DA1C115099}"/>
    <cellStyle name="Normal 4 2 12 7" xfId="25644" xr:uid="{AE56F89A-D627-4912-B38B-87EFA4C7FDC0}"/>
    <cellStyle name="Normal 4 2 12 8" xfId="14228" xr:uid="{210208B3-87D8-401A-8055-DD8341FF3880}"/>
    <cellStyle name="Normal 4 2 13" xfId="2708" xr:uid="{00000000-0005-0000-0000-0000BC0A0000}"/>
    <cellStyle name="Normal 4 2 13 2" xfId="5515" xr:uid="{C48729C1-E5E8-49E0-AE52-078481BFE52C}"/>
    <cellStyle name="Normal 4 2 13 2 2" xfId="7961" xr:uid="{E11C124B-3E31-4FFA-95F1-436E5C0CBE7C}"/>
    <cellStyle name="Normal 4 2 13 2 3" xfId="10616" xr:uid="{28E7794F-7724-426D-9222-885593D88F6D}"/>
    <cellStyle name="Normal 4 2 13 2 4" xfId="16021" xr:uid="{6BDFEAD3-9D6E-4668-BA3E-DCD17A266E23}"/>
    <cellStyle name="Normal 4 2 13 3" xfId="6196" xr:uid="{807F721F-2FCC-416B-9704-41AD1D70C9B4}"/>
    <cellStyle name="Normal 4 2 13 3 2" xfId="24273" xr:uid="{A7363F41-95D9-4CB9-83FF-0E74228090CC}"/>
    <cellStyle name="Normal 4 2 13 3 3" xfId="18780" xr:uid="{EAC76138-36C9-4B5D-85A5-ED28D880975C}"/>
    <cellStyle name="Normal 4 2 13 4" xfId="8973" xr:uid="{360F96CB-3FF4-4FC6-9A23-AD003D1A573A}"/>
    <cellStyle name="Normal 4 2 13 4 2" xfId="21577" xr:uid="{59F78F0A-D176-467B-B488-115DB709E501}"/>
    <cellStyle name="Normal 4 2 13 5" xfId="24538" xr:uid="{E5CA60D0-9385-4888-9CB6-C3CB4D1A138A}"/>
    <cellStyle name="Normal 4 2 13 6" xfId="14918" xr:uid="{2C6528A5-8F53-47F4-8924-EDB1D497EBBC}"/>
    <cellStyle name="Normal 4 2 14" xfId="2709" xr:uid="{00000000-0005-0000-0000-0000BD0A0000}"/>
    <cellStyle name="Normal 4 2 14 2" xfId="5654" xr:uid="{925423CC-228F-4B7A-BAF3-94C252BF50FB}"/>
    <cellStyle name="Normal 4 2 14 2 2" xfId="7962" xr:uid="{49D12ACF-F549-48ED-BF0A-34DB5B2978CD}"/>
    <cellStyle name="Normal 4 2 14 2 3" xfId="10617" xr:uid="{E1776215-B286-45A1-87C0-C03B985A7BC7}"/>
    <cellStyle name="Normal 4 2 14 3" xfId="6632" xr:uid="{E8218216-7753-4D0E-994B-7C6D59D63B91}"/>
    <cellStyle name="Normal 4 2 14 3 2" xfId="19338" xr:uid="{AD1BC7DC-8CD3-40EF-984B-34225BFEAB1C}"/>
    <cellStyle name="Normal 4 2 14 4" xfId="9428" xr:uid="{55735842-285C-4698-B899-41205B6D5AAE}"/>
    <cellStyle name="Normal 4 2 14 4 2" xfId="22166" xr:uid="{2C1B8B72-4162-41B0-B55B-65BD969A95B5}"/>
    <cellStyle name="Normal 4 2 14 5" xfId="25032" xr:uid="{FBD1E689-452A-47D5-9338-7DD0817CB26B}"/>
    <cellStyle name="Normal 4 2 14 6" xfId="14386" xr:uid="{EE9698D7-4869-401A-9DC2-E1AF9F770A3E}"/>
    <cellStyle name="Normal 4 2 15" xfId="2710" xr:uid="{00000000-0005-0000-0000-0000BE0A0000}"/>
    <cellStyle name="Normal 4 2 15 2" xfId="5723" xr:uid="{02C05AAD-AECC-46B3-A789-6884E52F0129}"/>
    <cellStyle name="Normal 4 2 15 2 2" xfId="7963" xr:uid="{5E6B11EF-A181-4812-BB92-7145CFFEEF10}"/>
    <cellStyle name="Normal 4 2 15 2 3" xfId="10618" xr:uid="{8FA911D7-0891-473C-9DCD-72B7104D6206}"/>
    <cellStyle name="Normal 4 2 15 3" xfId="6792" xr:uid="{BBD4EED3-31DB-4A15-B0DF-2EC0AEDAD21F}"/>
    <cellStyle name="Normal 4 2 15 3 2" xfId="21895" xr:uid="{6B072EF4-4885-4F24-9391-4A486A068371}"/>
    <cellStyle name="Normal 4 2 15 4" xfId="9588" xr:uid="{E8D66BA0-C3F6-40B6-A560-7954E26F3816}"/>
    <cellStyle name="Normal 4 2 15 5" xfId="16339" xr:uid="{81363505-7249-4D69-A976-45BC8A98607E}"/>
    <cellStyle name="Normal 4 2 16" xfId="4379" xr:uid="{89CD7DEF-4634-47B0-84D1-D9173659DC1F}"/>
    <cellStyle name="Normal 4 2 16 2" xfId="7090" xr:uid="{0A8D2E20-E50E-4C65-8AE2-D1596C30A4CF}"/>
    <cellStyle name="Normal 4 2 16 2 2" xfId="20403" xr:uid="{BC9BF76D-E3C8-46C4-912D-1F720557D427}"/>
    <cellStyle name="Normal 4 2 16 3" xfId="9939" xr:uid="{0EF7C84E-780F-40C6-9513-B2548D6BFAB5}"/>
    <cellStyle name="Normal 4 2 16 3 2" xfId="23232" xr:uid="{C2DE7BA8-04B0-46BC-BB41-916FC232C096}"/>
    <cellStyle name="Normal 4 2 16 4" xfId="26821" xr:uid="{E76E9E90-E38D-46BD-8581-5980BEAD555D}"/>
    <cellStyle name="Normal 4 2 16 5" xfId="17610" xr:uid="{31F4A5E3-76A8-42FE-94C6-44B2CFE6010B}"/>
    <cellStyle name="Normal 4 2 17" xfId="5449" xr:uid="{43E8B53F-C154-434A-880D-352F5FEC86D7}"/>
    <cellStyle name="Normal 4 2 17 2" xfId="16015" xr:uid="{BD05BA50-8D85-48C7-BF09-9B00F2F2636E}"/>
    <cellStyle name="Normal 4 2 18" xfId="5907" xr:uid="{248E786B-2987-4255-8130-3340626AB246}"/>
    <cellStyle name="Normal 4 2 18 2" xfId="18774" xr:uid="{63E6D9ED-54FB-432C-96C9-E212635C4CF3}"/>
    <cellStyle name="Normal 4 2 19" xfId="8647" xr:uid="{E5A1856A-0C80-485D-85A0-AA631801B38D}"/>
    <cellStyle name="Normal 4 2 19 2" xfId="21571" xr:uid="{C3A5B09C-CB4F-4696-A77D-0DEAFFEF0009}"/>
    <cellStyle name="Normal 4 2 2" xfId="577" xr:uid="{00000000-0005-0000-0000-000041020000}"/>
    <cellStyle name="Normal 4 2 2 10" xfId="578" xr:uid="{00000000-0005-0000-0000-000042020000}"/>
    <cellStyle name="Normal 4 2 2 10 2" xfId="2711" xr:uid="{00000000-0005-0000-0000-0000BF0A0000}"/>
    <cellStyle name="Normal 4 2 2 10 2 2" xfId="5660" xr:uid="{2EA6734F-525B-4B00-B789-AE2CE73BEA19}"/>
    <cellStyle name="Normal 4 2 2 10 2 2 2" xfId="7964" xr:uid="{DD25CF42-655F-43D2-A97E-3089D1477B8E}"/>
    <cellStyle name="Normal 4 2 2 10 2 2 3" xfId="10619" xr:uid="{19296CC2-01B0-41BD-98D5-4286E26E1791}"/>
    <cellStyle name="Normal 4 2 2 10 2 3" xfId="6638" xr:uid="{5D71A198-FFAC-4025-8E5F-F50ADF624AB4}"/>
    <cellStyle name="Normal 4 2 2 10 2 3 2" xfId="20136" xr:uid="{215B3F63-1087-4C36-B2A8-3A7D8A638B1E}"/>
    <cellStyle name="Normal 4 2 2 10 2 4" xfId="9434" xr:uid="{FDF35F0F-FBDB-4983-93FA-8A35569C5FD2}"/>
    <cellStyle name="Normal 4 2 2 10 2 4 2" xfId="22965" xr:uid="{A72F1131-DF3C-45E3-828E-0969AA8C89D0}"/>
    <cellStyle name="Normal 4 2 2 10 2 5" xfId="25257" xr:uid="{DD09F6D9-A24F-4FC1-9FBE-1D47994ADAA8}"/>
    <cellStyle name="Normal 4 2 2 10 2 6" xfId="15363" xr:uid="{55F840B8-51AE-4ED0-A6BF-5CB5E752EB1C}"/>
    <cellStyle name="Normal 4 2 2 10 3" xfId="4765" xr:uid="{68D4EE9B-E596-443F-B549-73C3F654EE0A}"/>
    <cellStyle name="Normal 4 2 2 10 3 2" xfId="7096" xr:uid="{65D2287A-F974-4B69-9C3F-29C0EB2002C6}"/>
    <cellStyle name="Normal 4 2 2 10 3 2 2" xfId="29645" xr:uid="{81D6F24A-8F8B-4C90-B779-7ABDA8C971A3}"/>
    <cellStyle name="Normal 4 2 2 10 3 2 3" xfId="20732" xr:uid="{FE84B7FD-6A58-45C4-AE7B-804DB2C83DAB}"/>
    <cellStyle name="Normal 4 2 2 10 3 3" xfId="9945" xr:uid="{3CA0B4EB-19C6-43F9-8F8F-FA5550BFECCB}"/>
    <cellStyle name="Normal 4 2 2 10 3 3 2" xfId="23561" xr:uid="{EE432232-38FB-46C6-8C28-C4C991029623}"/>
    <cellStyle name="Normal 4 2 2 10 3 4" xfId="24907" xr:uid="{2BCB1A18-9EC5-4244-9F9A-792498DD5A15}"/>
    <cellStyle name="Normal 4 2 2 10 3 5" xfId="17939" xr:uid="{E08263BC-DBD1-423B-961D-81FF6C449695}"/>
    <cellStyle name="Normal 4 2 2 10 4" xfId="5520" xr:uid="{A75F33F6-3831-458A-B2DF-6F1FB8312629}"/>
    <cellStyle name="Normal 4 2 2 10 4 2" xfId="26672" xr:uid="{316BEDB2-B5B9-4A9B-A509-E6C6FAA2C2E8}"/>
    <cellStyle name="Normal 4 2 2 10 4 3" xfId="27257" xr:uid="{2ACDB05D-4504-4C54-B8E3-7D18EC24433D}"/>
    <cellStyle name="Normal 4 2 2 10 4 4" xfId="16023" xr:uid="{74BC5496-A566-407B-90AD-B1DF0FE598B9}"/>
    <cellStyle name="Normal 4 2 2 10 5" xfId="6202" xr:uid="{D32E3D74-2A06-44E6-BE9A-6DF1A657FA3D}"/>
    <cellStyle name="Normal 4 2 2 10 5 2" xfId="27265" xr:uid="{1CB369B2-7B3B-462D-96DF-0AA402010B77}"/>
    <cellStyle name="Normal 4 2 2 10 5 3" xfId="18782" xr:uid="{BDCC501A-9203-47F5-9D97-78B1E43DE5B6}"/>
    <cellStyle name="Normal 4 2 2 10 6" xfId="8979" xr:uid="{14AFDCE1-A03D-4C92-A5F9-459F61506F15}"/>
    <cellStyle name="Normal 4 2 2 10 6 2" xfId="21579" xr:uid="{44BFFF6D-5601-4F2E-B95A-D7D10523B757}"/>
    <cellStyle name="Normal 4 2 2 10 7" xfId="24363" xr:uid="{27E5FAB6-2548-4B1F-AE72-FAE4FB36D7FF}"/>
    <cellStyle name="Normal 4 2 2 10 8" xfId="14310" xr:uid="{CD7F12B3-BAD8-40B2-A8DB-D6EB0BF16543}"/>
    <cellStyle name="Normal 4 2 2 11" xfId="2712" xr:uid="{00000000-0005-0000-0000-0000C00A0000}"/>
    <cellStyle name="Normal 4 2 2 11 2" xfId="5519" xr:uid="{48BFD457-CA95-4F70-A068-A09FC8A49026}"/>
    <cellStyle name="Normal 4 2 2 11 2 2" xfId="7965" xr:uid="{E237EED0-C3A4-40D5-A8D4-28CD09449CD2}"/>
    <cellStyle name="Normal 4 2 2 11 2 3" xfId="10620" xr:uid="{24957AC8-5088-4FBA-8E99-2032B26A1313}"/>
    <cellStyle name="Normal 4 2 2 11 2 4" xfId="16024" xr:uid="{DB2441BB-A31D-4822-90E0-DEC72CC1F642}"/>
    <cellStyle name="Normal 4 2 2 11 3" xfId="6201" xr:uid="{B6E38094-9E4D-4FAC-92B1-749015E62096}"/>
    <cellStyle name="Normal 4 2 2 11 3 2" xfId="27900" xr:uid="{BD21B260-FC2F-4332-95C4-15B5442A793B}"/>
    <cellStyle name="Normal 4 2 2 11 3 3" xfId="18783" xr:uid="{1B2B6CBD-CC97-40C6-A885-E69837113930}"/>
    <cellStyle name="Normal 4 2 2 11 4" xfId="8978" xr:uid="{2FE0D539-7960-45AB-8FA3-B4402933F041}"/>
    <cellStyle name="Normal 4 2 2 11 4 2" xfId="21580" xr:uid="{18653822-A731-4B01-9DAE-EAED2BFC8DC3}"/>
    <cellStyle name="Normal 4 2 2 11 5" xfId="24997" xr:uid="{06A184B4-60F4-4811-AD75-BCC91F76D22C}"/>
    <cellStyle name="Normal 4 2 2 11 6" xfId="14978" xr:uid="{FB6381C4-A56F-4248-94ED-17D592BD05FD}"/>
    <cellStyle name="Normal 4 2 2 12" xfId="2713" xr:uid="{00000000-0005-0000-0000-0000C10A0000}"/>
    <cellStyle name="Normal 4 2 2 12 2" xfId="5659" xr:uid="{6440AA35-037A-4464-8076-3F86234B0801}"/>
    <cellStyle name="Normal 4 2 2 12 2 2" xfId="7966" xr:uid="{829956E4-B194-4237-8717-D888A18C4C57}"/>
    <cellStyle name="Normal 4 2 2 12 2 3" xfId="10621" xr:uid="{8488599B-163E-405C-9B30-E1E34F3B5998}"/>
    <cellStyle name="Normal 4 2 2 12 3" xfId="6637" xr:uid="{F0257B8D-4262-491F-91E1-F9D690B3C86C}"/>
    <cellStyle name="Normal 4 2 2 12 3 2" xfId="19345" xr:uid="{715DD43E-F5AC-4AE2-A99C-43187FFC5492}"/>
    <cellStyle name="Normal 4 2 2 12 4" xfId="9433" xr:uid="{A3B0C5E1-087E-4F77-8FC1-C8D8A94373E2}"/>
    <cellStyle name="Normal 4 2 2 12 4 2" xfId="22174" xr:uid="{98C65B56-4FA8-4C21-A9BA-9ABB1DF790CC}"/>
    <cellStyle name="Normal 4 2 2 12 5" xfId="24375" xr:uid="{D978C799-0455-40B2-8E96-3CC079339C41}"/>
    <cellStyle name="Normal 4 2 2 12 6" xfId="14391" xr:uid="{CADEF7C6-BE10-4746-80A7-FC46D9521AFD}"/>
    <cellStyle name="Normal 4 2 2 13" xfId="2714" xr:uid="{00000000-0005-0000-0000-0000C20A0000}"/>
    <cellStyle name="Normal 4 2 2 13 2" xfId="5731" xr:uid="{A7DF26C0-183F-4F48-9CA6-8075896DC397}"/>
    <cellStyle name="Normal 4 2 2 13 2 2" xfId="7967" xr:uid="{239EE659-8F39-4DAF-9010-2B7E818464AD}"/>
    <cellStyle name="Normal 4 2 2 13 2 3" xfId="10622" xr:uid="{1E25C294-E2E6-4B2B-ABBE-65966EC4FECC}"/>
    <cellStyle name="Normal 4 2 2 13 3" xfId="6800" xr:uid="{44271E89-4800-4E71-B9B9-8ED688884EC7}"/>
    <cellStyle name="Normal 4 2 2 13 3 2" xfId="21906" xr:uid="{A63CBC8D-9A25-4D01-92E8-E31B11264335}"/>
    <cellStyle name="Normal 4 2 2 13 4" xfId="9596" xr:uid="{18ED53EF-F163-4F38-9BC7-A51079E056DA}"/>
    <cellStyle name="Normal 4 2 2 13 5" xfId="16350" xr:uid="{7A6DBBF8-BA8A-4EFB-B04B-E75654265CA2}"/>
    <cellStyle name="Normal 4 2 2 14" xfId="4559" xr:uid="{2F6458C7-71DD-4210-85D1-EDC0A1DD471A}"/>
    <cellStyle name="Normal 4 2 2 14 2" xfId="7095" xr:uid="{9E3EF79D-2030-4428-BD41-C9E14EB4F72A}"/>
    <cellStyle name="Normal 4 2 2 14 2 2" xfId="20575" xr:uid="{97A0E634-2C74-4A6E-8DF0-2A54053B8E07}"/>
    <cellStyle name="Normal 4 2 2 14 3" xfId="9944" xr:uid="{DDB8F0F1-E7C4-49AF-87E7-66CB608CE75B}"/>
    <cellStyle name="Normal 4 2 2 14 3 2" xfId="23404" xr:uid="{18C38E5D-3B88-4E14-A7FB-0A6FC8D07477}"/>
    <cellStyle name="Normal 4 2 2 14 4" xfId="28929" xr:uid="{DA4B30CE-2E42-47E7-8168-0CAF0A706859}"/>
    <cellStyle name="Normal 4 2 2 14 5" xfId="17782" xr:uid="{289F1108-5837-4CD5-A45B-E94ABA3A77C3}"/>
    <cellStyle name="Normal 4 2 2 15" xfId="5458" xr:uid="{C8C8F18F-58AC-4AA9-9A3E-DD65C8E451CF}"/>
    <cellStyle name="Normal 4 2 2 15 2" xfId="16022" xr:uid="{B481D839-5860-480B-9121-F0DF535E5410}"/>
    <cellStyle name="Normal 4 2 2 16" xfId="5917" xr:uid="{930E4E73-FD98-4BF2-B8FE-DF0249ED0FFD}"/>
    <cellStyle name="Normal 4 2 2 16 2" xfId="18781" xr:uid="{96C6A97A-64E7-4607-903E-8030EB60E771}"/>
    <cellStyle name="Normal 4 2 2 17" xfId="8657" xr:uid="{425DB1DE-D487-45A5-8B25-6850856D8C63}"/>
    <cellStyle name="Normal 4 2 2 17 2" xfId="21578" xr:uid="{D8F4EC2B-AD44-46D4-8264-1AFAEA544606}"/>
    <cellStyle name="Normal 4 2 2 18" xfId="24944" xr:uid="{736B25FB-45C0-4D81-8427-F762D0EA6FA4}"/>
    <cellStyle name="Normal 4 2 2 19" xfId="13970" xr:uid="{BFBA8930-47C9-4E2B-8854-EFBA9E520254}"/>
    <cellStyle name="Normal 4 2 2 2" xfId="579" xr:uid="{00000000-0005-0000-0000-000043020000}"/>
    <cellStyle name="Normal 4 2 2 2 10" xfId="6203" xr:uid="{DAAC471C-048F-4D38-AD20-C8C1F6E44797}"/>
    <cellStyle name="Normal 4 2 2 2 10 2" xfId="16025" xr:uid="{8CCA4BF5-E380-405F-A72B-5042CDFB4D96}"/>
    <cellStyle name="Normal 4 2 2 2 11" xfId="8980" xr:uid="{FCFF06C4-F838-446C-AD6F-8FD4443E28AC}"/>
    <cellStyle name="Normal 4 2 2 2 11 2" xfId="18784" xr:uid="{19A8323C-FA28-4B1B-B456-E739DB51078D}"/>
    <cellStyle name="Normal 4 2 2 2 12" xfId="12093" xr:uid="{CF2CA81F-9C32-4F6E-9230-CDF2520D5563}"/>
    <cellStyle name="Normal 4 2 2 2 12 2" xfId="21581" xr:uid="{81761CA4-DE3C-4216-BEC2-26290FEE5302}"/>
    <cellStyle name="Normal 4 2 2 2 13" xfId="25947" xr:uid="{54AEDC4A-0AC9-4E7C-8730-BA6A1E5977CE}"/>
    <cellStyle name="Normal 4 2 2 2 14" xfId="13993" xr:uid="{EE69A73D-AAC0-42C3-85E8-40FA119DF35A}"/>
    <cellStyle name="Normal 4 2 2 2 2" xfId="580" xr:uid="{00000000-0005-0000-0000-000044020000}"/>
    <cellStyle name="Normal 4 2 2 2 2 10" xfId="8981" xr:uid="{4C97F18E-AE06-45F4-A968-67139B0F03F4}"/>
    <cellStyle name="Normal 4 2 2 2 2 10 2" xfId="18785" xr:uid="{65740470-155B-4AB4-8C14-33F675DE5DB4}"/>
    <cellStyle name="Normal 4 2 2 2 2 11" xfId="12094" xr:uid="{264F77D5-48AA-4A38-B77F-34CF80648E2B}"/>
    <cellStyle name="Normal 4 2 2 2 2 11 2" xfId="21582" xr:uid="{56611F4C-BC84-4229-939B-DDB273397B28}"/>
    <cellStyle name="Normal 4 2 2 2 2 12" xfId="25662" xr:uid="{1498011C-1DAB-463D-8D4E-75CF5333FB58}"/>
    <cellStyle name="Normal 4 2 2 2 2 13" xfId="14053" xr:uid="{764F483F-E247-4A22-A363-749DC71EDD43}"/>
    <cellStyle name="Normal 4 2 2 2 2 2" xfId="2715" xr:uid="{00000000-0005-0000-0000-0000C30A0000}"/>
    <cellStyle name="Normal 4 2 2 2 2 2 10" xfId="14614" xr:uid="{E2EA0701-3003-4E7C-B19E-14EF970D2DF8}"/>
    <cellStyle name="Normal 4 2 2 2 2 2 2" xfId="2716" xr:uid="{00000000-0005-0000-0000-0000C40A0000}"/>
    <cellStyle name="Normal 4 2 2 2 2 2 2 2" xfId="2717" xr:uid="{00000000-0005-0000-0000-0000C50A0000}"/>
    <cellStyle name="Normal 4 2 2 2 2 2 2 2 2" xfId="7968" xr:uid="{7D5B0911-2FD4-49A5-8D46-3D19D382AD4C}"/>
    <cellStyle name="Normal 4 2 2 2 2 2 2 2 2 2" xfId="28621" xr:uid="{A31BAD66-B9E7-4564-A5F0-D4C0B42A2D34}"/>
    <cellStyle name="Normal 4 2 2 2 2 2 2 2 2 3" xfId="17351" xr:uid="{AD26B264-1CB2-4FC5-85D5-5DF6300C7B29}"/>
    <cellStyle name="Normal 4 2 2 2 2 2 2 2 3" xfId="10625" xr:uid="{A3088D8F-B978-4D24-A564-05112CEEF4BC}"/>
    <cellStyle name="Normal 4 2 2 2 2 2 2 2 3 2" xfId="20139" xr:uid="{5E28CD18-18FF-4403-8931-A185530FD96E}"/>
    <cellStyle name="Normal 4 2 2 2 2 2 2 2 4" xfId="13139" xr:uid="{364EDB74-1DF1-4D95-8A65-30EFDDE1136F}"/>
    <cellStyle name="Normal 4 2 2 2 2 2 2 2 4 2" xfId="22968" xr:uid="{52EB5E06-49D3-4B5B-9E77-2D28AA6DBD53}"/>
    <cellStyle name="Normal 4 2 2 2 2 2 2 2 5" xfId="26537" xr:uid="{6BC0DD61-BD8B-497C-9DD3-749BD9BA10FC}"/>
    <cellStyle name="Normal 4 2 2 2 2 2 2 2 6" xfId="15366" xr:uid="{A1D390D4-D482-4E61-A2AB-1595BC87EA0C}"/>
    <cellStyle name="Normal 4 2 2 2 2 2 2 3" xfId="4909" xr:uid="{BE0EC561-E18A-43FA-BFEB-FFCFAEA34513}"/>
    <cellStyle name="Normal 4 2 2 2 2 2 2 3 2" xfId="10624" xr:uid="{09759A7D-8800-440B-AE20-3C5861EC7AD7}"/>
    <cellStyle name="Normal 4 2 2 2 2 2 2 3 2 2" xfId="29742" xr:uid="{221E99D6-7779-4542-B1A3-0BBB389130B0}"/>
    <cellStyle name="Normal 4 2 2 2 2 2 2 3 2 3" xfId="20876" xr:uid="{F21B952B-F1A9-460E-981D-BB9A6106CE23}"/>
    <cellStyle name="Normal 4 2 2 2 2 2 2 3 3" xfId="13768" xr:uid="{7F40E4A1-13A1-4F02-BD33-2F130C466B1D}"/>
    <cellStyle name="Normal 4 2 2 2 2 2 2 3 3 2" xfId="23705" xr:uid="{97C35823-2C58-4D4D-84C0-4221D4DECF91}"/>
    <cellStyle name="Normal 4 2 2 2 2 2 2 3 4" xfId="25219" xr:uid="{733C818B-0344-4BD8-9608-7A2DD3446D9B}"/>
    <cellStyle name="Normal 4 2 2 2 2 2 2 3 5" xfId="18083" xr:uid="{F0CCBC9A-E605-4D8B-B3EF-FA4678EAE73F}"/>
    <cellStyle name="Normal 4 2 2 2 2 2 2 4" xfId="6369" xr:uid="{E9485AD0-FE33-42DE-B736-DF59E312D635}"/>
    <cellStyle name="Normal 4 2 2 2 2 2 2 4 2" xfId="28851" xr:uid="{D19D65DD-2C92-430A-BE6D-E4011DA0E2D8}"/>
    <cellStyle name="Normal 4 2 2 2 2 2 2 4 3" xfId="16922" xr:uid="{B690F3CA-1BDC-4DD3-B469-05940903336C}"/>
    <cellStyle name="Normal 4 2 2 2 2 2 2 5" xfId="9146" xr:uid="{D35B80D7-174B-41F0-A50C-6F8164A62958}"/>
    <cellStyle name="Normal 4 2 2 2 2 2 2 5 2" xfId="19670" xr:uid="{897F1DB7-6D75-4AE4-9234-3B423D20DACE}"/>
    <cellStyle name="Normal 4 2 2 2 2 2 2 6" xfId="12771" xr:uid="{4E8ABBD2-C68E-4E84-BF30-7E55B4709173}"/>
    <cellStyle name="Normal 4 2 2 2 2 2 2 6 2" xfId="22499" xr:uid="{8F5D05ED-6E15-4DB9-892D-A0145CFF0837}"/>
    <cellStyle name="Normal 4 2 2 2 2 2 2 7" xfId="25628" xr:uid="{F49A40B7-013E-4493-B03E-2E3AD6D94906}"/>
    <cellStyle name="Normal 4 2 2 2 2 2 2 8" xfId="14776" xr:uid="{8FB83728-4D3A-42D4-AF50-953050E88174}"/>
    <cellStyle name="Normal 4 2 2 2 2 2 3" xfId="2718" xr:uid="{00000000-0005-0000-0000-0000C60A0000}"/>
    <cellStyle name="Normal 4 2 2 2 2 2 3 2" xfId="5090" xr:uid="{A342E107-BA63-40C9-B91B-F062A45BDC3B}"/>
    <cellStyle name="Normal 4 2 2 2 2 2 3 2 2" xfId="11845" xr:uid="{EF5C6FF7-22A1-4B47-BCF0-FE22B6418837}"/>
    <cellStyle name="Normal 4 2 2 2 2 2 3 2 2 2" xfId="21057" xr:uid="{D6B6D66B-0198-4057-81A0-D00DDE9F8590}"/>
    <cellStyle name="Normal 4 2 2 2 2 2 3 2 3" xfId="13901" xr:uid="{86740F1F-714F-4102-972A-212505D3B311}"/>
    <cellStyle name="Normal 4 2 2 2 2 2 3 2 3 2" xfId="23886" xr:uid="{C87175A2-A596-4B69-BF4E-606307688F6A}"/>
    <cellStyle name="Normal 4 2 2 2 2 2 3 2 4" xfId="27654" xr:uid="{0BC0FAD8-D337-4014-9164-83BD1A43CF66}"/>
    <cellStyle name="Normal 4 2 2 2 2 2 3 2 5" xfId="18264" xr:uid="{CD391631-CDFF-4B46-90A0-877A2C96E086}"/>
    <cellStyle name="Normal 4 2 2 2 2 2 3 3" xfId="10626" xr:uid="{D45CDC68-43C3-44B1-8B59-AE1F87726479}"/>
    <cellStyle name="Normal 4 2 2 2 2 2 3 3 2" xfId="17352" xr:uid="{B08A4224-6FC1-4071-82F4-FA947E5AF2B5}"/>
    <cellStyle name="Normal 4 2 2 2 2 2 3 4" xfId="11667" xr:uid="{9BC0188C-565B-4DCE-8450-CEBCFE816D7D}"/>
    <cellStyle name="Normal 4 2 2 2 2 2 3 4 2" xfId="20140" xr:uid="{AF1651E4-FCF6-4E91-923B-85552AE58AB8}"/>
    <cellStyle name="Normal 4 2 2 2 2 2 3 5" xfId="13140" xr:uid="{46829EA5-49B5-4DDD-9DA0-9C69F0E30117}"/>
    <cellStyle name="Normal 4 2 2 2 2 2 3 5 2" xfId="22969" xr:uid="{969F644D-3AA5-42B0-ADFF-B51F72169BD5}"/>
    <cellStyle name="Normal 4 2 2 2 2 2 3 6" xfId="25239" xr:uid="{3D76A55B-6A03-4A5C-AA0F-EA5B482B937A}"/>
    <cellStyle name="Normal 4 2 2 2 2 2 3 7" xfId="15367" xr:uid="{7F03064E-C404-44FD-8C79-68C7D316A55B}"/>
    <cellStyle name="Normal 4 2 2 2 2 2 4" xfId="2719" xr:uid="{00000000-0005-0000-0000-0000C70A0000}"/>
    <cellStyle name="Normal 4 2 2 2 2 2 4 2" xfId="10627" xr:uid="{7D1C4C29-635C-4306-929B-65937EC77E44}"/>
    <cellStyle name="Normal 4 2 2 2 2 2 4 2 2" xfId="27550" xr:uid="{8788EDDA-1028-44EE-8E56-6D748680289D}"/>
    <cellStyle name="Normal 4 2 2 2 2 2 4 2 3" xfId="17350" xr:uid="{F63A800E-6985-4538-8812-96CCF0AC59FF}"/>
    <cellStyle name="Normal 4 2 2 2 2 2 4 3" xfId="11666" xr:uid="{B1986F1C-DC0F-489F-AF7F-F0965AD3FE2E}"/>
    <cellStyle name="Normal 4 2 2 2 2 2 4 3 2" xfId="20138" xr:uid="{C4D8CB9E-0F5F-4B1E-AAAD-EDEE76C7676A}"/>
    <cellStyle name="Normal 4 2 2 2 2 2 4 4" xfId="13138" xr:uid="{EF146988-8B0A-4AF0-BF59-F26FB41D9A81}"/>
    <cellStyle name="Normal 4 2 2 2 2 2 4 4 2" xfId="22967" xr:uid="{48A43E73-E7DA-49A6-8BD7-5D57DA57129E}"/>
    <cellStyle name="Normal 4 2 2 2 2 2 4 5" xfId="25920" xr:uid="{81815AB6-BD79-4759-A6F9-BF68BFAB1D5C}"/>
    <cellStyle name="Normal 4 2 2 2 2 2 4 6" xfId="15365" xr:uid="{5C2DEE91-FD13-46B1-86DE-3AD95927F017}"/>
    <cellStyle name="Normal 4 2 2 2 2 2 5" xfId="4834" xr:uid="{367D059A-1D3B-43D4-B514-50455A71CA2D}"/>
    <cellStyle name="Normal 4 2 2 2 2 2 5 2" xfId="10623" xr:uid="{E19E693C-EFC4-466B-A6C2-C7714116C988}"/>
    <cellStyle name="Normal 4 2 2 2 2 2 5 2 2" xfId="29695" xr:uid="{AA22D396-9D42-46B4-971D-93C7B91A3BDA}"/>
    <cellStyle name="Normal 4 2 2 2 2 2 5 2 3" xfId="20801" xr:uid="{966820DE-FC2C-4641-A9BD-33236C0B125C}"/>
    <cellStyle name="Normal 4 2 2 2 2 2 5 3" xfId="13693" xr:uid="{D58008B0-272C-41EE-8089-8CADB806619E}"/>
    <cellStyle name="Normal 4 2 2 2 2 2 5 3 2" xfId="23630" xr:uid="{F18357AF-8205-413B-876E-ABC2D57685A0}"/>
    <cellStyle name="Normal 4 2 2 2 2 2 5 4" xfId="26558" xr:uid="{0FABFEAB-7609-4D03-A9E5-D7E89660F1D7}"/>
    <cellStyle name="Normal 4 2 2 2 2 2 5 5" xfId="18008" xr:uid="{6C67776D-127C-4F19-8124-D91106A02E8D}"/>
    <cellStyle name="Normal 4 2 2 2 2 2 6" xfId="5960" xr:uid="{F74F5A58-41F4-45F5-8F79-79788B22DC0E}"/>
    <cellStyle name="Normal 4 2 2 2 2 2 6 2" xfId="27094" xr:uid="{A9CBECEF-FBB0-4FDE-A383-9A07ABE0954C}"/>
    <cellStyle name="Normal 4 2 2 2 2 2 6 3" xfId="16027" xr:uid="{192433FD-2454-44F0-9DEE-156513F878D6}"/>
    <cellStyle name="Normal 4 2 2 2 2 2 7" xfId="8706" xr:uid="{402B14F9-6459-4DC5-A9F1-E5A98DA7481E}"/>
    <cellStyle name="Normal 4 2 2 2 2 2 7 2" xfId="18786" xr:uid="{8ACEE5BE-F87B-49D3-A1FF-B7FA283C054C}"/>
    <cellStyle name="Normal 4 2 2 2 2 2 8" xfId="12095" xr:uid="{398F90A8-3512-4948-B2EC-157657D834D9}"/>
    <cellStyle name="Normal 4 2 2 2 2 2 8 2" xfId="21583" xr:uid="{F532631E-F6B1-4BF3-A0E4-FA376D63CC23}"/>
    <cellStyle name="Normal 4 2 2 2 2 2 9" xfId="24182" xr:uid="{A71D26A0-64BF-4BB4-8BE3-3DB7859E703A}"/>
    <cellStyle name="Normal 4 2 2 2 2 3" xfId="2720" xr:uid="{00000000-0005-0000-0000-0000C80A0000}"/>
    <cellStyle name="Normal 4 2 2 2 2 3 2" xfId="2721" xr:uid="{00000000-0005-0000-0000-0000C90A0000}"/>
    <cellStyle name="Normal 4 2 2 2 2 3 2 2" xfId="7969" xr:uid="{4BD112FA-1C71-474F-BE6F-8B1D55C08D2B}"/>
    <cellStyle name="Normal 4 2 2 2 2 3 2 2 2" xfId="28963" xr:uid="{C33FA95B-35ED-4BB4-9152-DBBEC68EED22}"/>
    <cellStyle name="Normal 4 2 2 2 2 3 2 2 3" xfId="17353" xr:uid="{EEEB9316-00F7-4459-8B2B-4E2503EE650B}"/>
    <cellStyle name="Normal 4 2 2 2 2 3 2 3" xfId="10629" xr:uid="{ECC02CD3-DB70-46CA-B411-B40CABDAF34A}"/>
    <cellStyle name="Normal 4 2 2 2 2 3 2 3 2" xfId="20141" xr:uid="{198D317B-08F3-4D49-A380-C62CDDD59DE3}"/>
    <cellStyle name="Normal 4 2 2 2 2 3 2 4" xfId="13141" xr:uid="{81113DBB-1CE5-4595-9DCD-2785628177D2}"/>
    <cellStyle name="Normal 4 2 2 2 2 3 2 4 2" xfId="22970" xr:uid="{8094F40A-2053-48C8-B991-0E2847BC7E03}"/>
    <cellStyle name="Normal 4 2 2 2 2 3 2 5" xfId="25085" xr:uid="{E91F067F-98D2-4F50-8349-EC29D0411CBF}"/>
    <cellStyle name="Normal 4 2 2 2 2 3 2 6" xfId="15368" xr:uid="{81E6A171-88AA-442F-98A5-38350A726099}"/>
    <cellStyle name="Normal 4 2 2 2 2 3 3" xfId="4908" xr:uid="{19CBEBA0-093D-4486-9221-2F66A27151F7}"/>
    <cellStyle name="Normal 4 2 2 2 2 3 3 2" xfId="10628" xr:uid="{16BD2D59-2A95-4E18-AFC5-E31951E4020D}"/>
    <cellStyle name="Normal 4 2 2 2 2 3 3 2 2" xfId="29741" xr:uid="{417E6DD2-6F82-4EB5-8DA3-42D59045635E}"/>
    <cellStyle name="Normal 4 2 2 2 2 3 3 2 3" xfId="20875" xr:uid="{8B6E62EC-49C7-4608-B239-3A6B8CE042F9}"/>
    <cellStyle name="Normal 4 2 2 2 2 3 3 3" xfId="13767" xr:uid="{828B4C03-D9EA-4C31-A21E-ACC56D68BDBD}"/>
    <cellStyle name="Normal 4 2 2 2 2 3 3 3 2" xfId="23704" xr:uid="{D1DF442A-2240-4A26-A06E-E1A95F808960}"/>
    <cellStyle name="Normal 4 2 2 2 2 3 3 4" xfId="25160" xr:uid="{BF1D0707-A33D-4639-B6F6-2A64215CD16E}"/>
    <cellStyle name="Normal 4 2 2 2 2 3 3 5" xfId="18082" xr:uid="{0343B0C9-1E3E-4F78-BF11-9DE3896F7C63}"/>
    <cellStyle name="Normal 4 2 2 2 2 3 4" xfId="6368" xr:uid="{7DBC8E08-29BB-4D10-BFB8-337C6A91A92E}"/>
    <cellStyle name="Normal 4 2 2 2 2 3 4 2" xfId="29183" xr:uid="{136D24C3-29DF-41DA-9DEF-EA4771D6DB0C}"/>
    <cellStyle name="Normal 4 2 2 2 2 3 4 3" xfId="16921" xr:uid="{ADC86C11-2B35-4F98-B6DD-DB40F200B686}"/>
    <cellStyle name="Normal 4 2 2 2 2 3 5" xfId="9145" xr:uid="{8FCE3E0D-963F-422E-BF01-74EE0ED2E7AC}"/>
    <cellStyle name="Normal 4 2 2 2 2 3 5 2" xfId="19669" xr:uid="{6F46811D-0464-4F06-BC0D-0DAF835971F0}"/>
    <cellStyle name="Normal 4 2 2 2 2 3 6" xfId="12770" xr:uid="{65BB6203-0782-4F2A-BA36-7FFC7BDF0E2E}"/>
    <cellStyle name="Normal 4 2 2 2 2 3 6 2" xfId="22498" xr:uid="{EDC74C0D-C47E-4B5F-8099-2748624C4769}"/>
    <cellStyle name="Normal 4 2 2 2 2 3 7" xfId="25124" xr:uid="{0D1EE728-99C5-4452-99A8-149A920D105D}"/>
    <cellStyle name="Normal 4 2 2 2 2 3 8" xfId="14775" xr:uid="{68870CB1-3FC3-4216-AB52-291E94181F4C}"/>
    <cellStyle name="Normal 4 2 2 2 2 4" xfId="2722" xr:uid="{00000000-0005-0000-0000-0000CA0A0000}"/>
    <cellStyle name="Normal 4 2 2 2 2 4 2" xfId="5091" xr:uid="{578F0B92-5190-453D-AB65-8814F93D9DC9}"/>
    <cellStyle name="Normal 4 2 2 2 2 4 2 2" xfId="7970" xr:uid="{85FEED8F-003A-45F5-A75F-8932DBA7F007}"/>
    <cellStyle name="Normal 4 2 2 2 2 4 2 2 2" xfId="21058" xr:uid="{63A4FFB4-1DC6-45E1-94DE-31D8B33AA813}"/>
    <cellStyle name="Normal 4 2 2 2 2 4 2 3" xfId="10630" xr:uid="{2C74A983-3C34-4852-936E-BF34BB23C5A4}"/>
    <cellStyle name="Normal 4 2 2 2 2 4 2 3 2" xfId="23887" xr:uid="{622ABA93-C399-4F8F-BB4F-6B853E0EF77B}"/>
    <cellStyle name="Normal 4 2 2 2 2 4 2 4" xfId="28674" xr:uid="{0354F641-69C5-4328-BDA2-C9239DA4653D}"/>
    <cellStyle name="Normal 4 2 2 2 2 4 2 5" xfId="18265" xr:uid="{C357B501-5E23-4058-BD2D-2C28C3E92A84}"/>
    <cellStyle name="Normal 4 2 2 2 2 4 3" xfId="6640" xr:uid="{C29BB05A-89E1-40C7-9045-1D3852D260AD}"/>
    <cellStyle name="Normal 4 2 2 2 2 4 3 2" xfId="17354" xr:uid="{E77FC6CF-B798-457B-8B34-595870AFCE70}"/>
    <cellStyle name="Normal 4 2 2 2 2 4 4" xfId="9436" xr:uid="{A7A52716-B67B-4E93-ACBD-0CD9CA0C99CC}"/>
    <cellStyle name="Normal 4 2 2 2 2 4 4 2" xfId="20142" xr:uid="{ACD330D5-DBCC-4834-A2D3-2FEF9C09B4F1}"/>
    <cellStyle name="Normal 4 2 2 2 2 4 5" xfId="13142" xr:uid="{DBD64C4A-221C-4F0B-A0DC-5A327B65D536}"/>
    <cellStyle name="Normal 4 2 2 2 2 4 5 2" xfId="22971" xr:uid="{5A486C5C-93EE-4440-B18E-1CC71159088D}"/>
    <cellStyle name="Normal 4 2 2 2 2 4 6" xfId="24841" xr:uid="{B8049034-78E6-4A37-A9CC-ABC0CD2B2397}"/>
    <cellStyle name="Normal 4 2 2 2 2 4 7" xfId="15369" xr:uid="{B59DD481-9AC3-4C93-BA64-8BB1FC788441}"/>
    <cellStyle name="Normal 4 2 2 2 2 5" xfId="2723" xr:uid="{00000000-0005-0000-0000-0000CB0A0000}"/>
    <cellStyle name="Normal 4 2 2 2 2 5 2" xfId="7971" xr:uid="{EC036EF0-0E65-4C12-B1E9-5EC6EC788E5B}"/>
    <cellStyle name="Normal 4 2 2 2 2 5 2 2" xfId="28723" xr:uid="{3B507BDC-7551-4323-8851-BF4F9D9DA394}"/>
    <cellStyle name="Normal 4 2 2 2 2 5 2 3" xfId="17349" xr:uid="{EEDD8CF4-6A59-44E7-B3FA-365DBCE6F2CF}"/>
    <cellStyle name="Normal 4 2 2 2 2 5 3" xfId="10631" xr:uid="{927912D5-B9DC-4CD2-AC2C-22BBB6B749D6}"/>
    <cellStyle name="Normal 4 2 2 2 2 5 3 2" xfId="20137" xr:uid="{3AC97B67-0DD2-4F9E-8EC5-7ACFA0A633C9}"/>
    <cellStyle name="Normal 4 2 2 2 2 5 4" xfId="13137" xr:uid="{70B45741-FB5F-48BD-9004-5E2F13030A35}"/>
    <cellStyle name="Normal 4 2 2 2 2 5 4 2" xfId="22966" xr:uid="{1B7BC82F-EE61-47BF-89FC-5691701D4192}"/>
    <cellStyle name="Normal 4 2 2 2 2 5 5" xfId="25473" xr:uid="{63D18A13-CD1B-4CA1-AD4D-E38111AF5B7D}"/>
    <cellStyle name="Normal 4 2 2 2 2 5 6" xfId="15364" xr:uid="{3862C9EF-986D-4AF3-87B1-A0B7E936081F}"/>
    <cellStyle name="Normal 4 2 2 2 2 6" xfId="2724" xr:uid="{00000000-0005-0000-0000-0000CC0A0000}"/>
    <cellStyle name="Normal 4 2 2 2 2 6 2" xfId="7972" xr:uid="{D44368BE-9584-4085-9FF6-310FE10DFA6D}"/>
    <cellStyle name="Normal 4 2 2 2 2 6 2 2" xfId="28052" xr:uid="{6743BE36-26D2-4B25-B444-ADE1DFBCF5F0}"/>
    <cellStyle name="Normal 4 2 2 2 2 6 2 3" xfId="16727" xr:uid="{F3FF3E6D-F0B0-4F01-8CE7-28B3A45EC3F5}"/>
    <cellStyle name="Normal 4 2 2 2 2 6 3" xfId="10632" xr:uid="{C80623D6-A697-41C0-99BF-B692168F23C2}"/>
    <cellStyle name="Normal 4 2 2 2 2 6 3 2" xfId="19464" xr:uid="{EE96AC18-6095-42A7-81F3-42B96A5C3877}"/>
    <cellStyle name="Normal 4 2 2 2 2 6 4" xfId="12576" xr:uid="{5BFC21F5-2B03-40D2-9ABA-A6E940F2BD19}"/>
    <cellStyle name="Normal 4 2 2 2 2 6 4 2" xfId="22293" xr:uid="{700BBC31-C80F-4331-BB6A-47B0DF6551B8}"/>
    <cellStyle name="Normal 4 2 2 2 2 6 5" xfId="26089" xr:uid="{E58EC711-A5B6-4225-A1E5-881C096644F1}"/>
    <cellStyle name="Normal 4 2 2 2 2 6 6" xfId="14511" xr:uid="{1B68ECE0-B219-4696-88FC-A3DDF77A6489}"/>
    <cellStyle name="Normal 4 2 2 2 2 7" xfId="2725" xr:uid="{00000000-0005-0000-0000-0000CD0A0000}"/>
    <cellStyle name="Normal 4 2 2 2 2 7 2" xfId="10633" xr:uid="{FFEF58BC-EBEE-4611-AE6D-9C989836566F}"/>
    <cellStyle name="Normal 4 2 2 2 2 7 2 2" xfId="19184" xr:uid="{3C3CFF1C-1820-4A14-A020-7ADFC6500C5E}"/>
    <cellStyle name="Normal 4 2 2 2 2 7 3" xfId="12361" xr:uid="{59F2F41B-22FB-4F41-B386-BC29EE5F881B}"/>
    <cellStyle name="Normal 4 2 2 2 2 7 3 2" xfId="21989" xr:uid="{CCAB26E2-3ED1-4957-A52A-F4F4736F1BD1}"/>
    <cellStyle name="Normal 4 2 2 2 2 7 4" xfId="24169" xr:uid="{BFBB791A-E8D6-43DA-ADB7-9B23498A428E}"/>
    <cellStyle name="Normal 4 2 2 2 2 7 5" xfId="16433" xr:uid="{FF2F2D96-3FC5-48A5-B57D-8D9F6900E40A}"/>
    <cellStyle name="Normal 4 2 2 2 2 8" xfId="4396" xr:uid="{B32173BA-3802-40AE-B719-053878EEFFC5}"/>
    <cellStyle name="Normal 4 2 2 2 2 8 2" xfId="9947" xr:uid="{1FDDE59C-36F3-4849-8961-D627082863F2}"/>
    <cellStyle name="Normal 4 2 2 2 2 8 2 2" xfId="20420" xr:uid="{DDBEE7BF-6DF7-4B6E-A6BB-5FEF67B4B243}"/>
    <cellStyle name="Normal 4 2 2 2 2 8 3" xfId="13400" xr:uid="{0D70CDEC-13AF-4B4D-B19F-D7750D8FA58E}"/>
    <cellStyle name="Normal 4 2 2 2 2 8 3 2" xfId="23249" xr:uid="{D4DB2A82-2651-444A-A2D1-8AB71588D9F4}"/>
    <cellStyle name="Normal 4 2 2 2 2 8 4" xfId="17627" xr:uid="{0F21B487-337F-4554-A1DE-BE5F9F849C1F}"/>
    <cellStyle name="Normal 4 2 2 2 2 9" xfId="6204" xr:uid="{CE2AA3EA-5C5C-4125-9587-C06972FBE1C1}"/>
    <cellStyle name="Normal 4 2 2 2 2 9 2" xfId="16026" xr:uid="{A9A18E9E-19E5-4364-8A4E-1E2FD86EDD49}"/>
    <cellStyle name="Normal 4 2 2 2 3" xfId="2726" xr:uid="{00000000-0005-0000-0000-0000CE0A0000}"/>
    <cellStyle name="Normal 4 2 2 2 3 10" xfId="12096" xr:uid="{69A44C7B-F0D3-45E2-9530-B6855F6C066C}"/>
    <cellStyle name="Normal 4 2 2 2 3 10 2" xfId="21584" xr:uid="{0A8C6FCF-489D-4298-AB5D-AB6B5674FAE2}"/>
    <cellStyle name="Normal 4 2 2 2 3 11" xfId="25040" xr:uid="{05A2D124-39AC-4700-9FF3-4FB0DC4537A1}"/>
    <cellStyle name="Normal 4 2 2 2 3 12" xfId="14153" xr:uid="{86F8485D-C6A9-4514-90A1-C2249D15B594}"/>
    <cellStyle name="Normal 4 2 2 2 3 2" xfId="2727" xr:uid="{00000000-0005-0000-0000-0000CF0A0000}"/>
    <cellStyle name="Normal 4 2 2 2 3 2 2" xfId="2728" xr:uid="{00000000-0005-0000-0000-0000D00A0000}"/>
    <cellStyle name="Normal 4 2 2 2 3 2 2 2" xfId="7973" xr:uid="{F2BF7C74-D0DF-4F63-B06A-A2566D8706BC}"/>
    <cellStyle name="Normal 4 2 2 2 3 2 2 2 2" xfId="28794" xr:uid="{50FE35DE-111F-48E1-A195-6D1F57ADA560}"/>
    <cellStyle name="Normal 4 2 2 2 3 2 2 2 3" xfId="17356" xr:uid="{567B3652-8314-4C07-BF83-320DDCA02CD6}"/>
    <cellStyle name="Normal 4 2 2 2 3 2 2 3" xfId="10636" xr:uid="{9F4AA241-4C67-4168-8DBF-93982D3119A2}"/>
    <cellStyle name="Normal 4 2 2 2 3 2 2 3 2" xfId="20144" xr:uid="{F1BB3A64-4D7D-48D6-906E-A40DA4A74DF9}"/>
    <cellStyle name="Normal 4 2 2 2 3 2 2 4" xfId="13144" xr:uid="{1B4394AE-2D77-4260-9833-5071D8505E9A}"/>
    <cellStyle name="Normal 4 2 2 2 3 2 2 4 2" xfId="22973" xr:uid="{1D2A79CD-CEC9-4375-8DE1-0F23FA3FD173}"/>
    <cellStyle name="Normal 4 2 2 2 3 2 2 5" xfId="25294" xr:uid="{73B53F54-816F-4B67-AAC0-E36C374517AF}"/>
    <cellStyle name="Normal 4 2 2 2 3 2 2 6" xfId="15371" xr:uid="{5E9671F9-D338-4A4D-A36F-D030D70693A7}"/>
    <cellStyle name="Normal 4 2 2 2 3 2 3" xfId="4910" xr:uid="{EC03626F-0E04-47B9-B1C1-F482BAED0D7A}"/>
    <cellStyle name="Normal 4 2 2 2 3 2 3 2" xfId="10635" xr:uid="{7A0BDF99-D7B8-42D1-A93C-0673C05E4FFD}"/>
    <cellStyle name="Normal 4 2 2 2 3 2 3 2 2" xfId="29743" xr:uid="{6BD6B81B-E7E5-4235-8D7F-F63FBB1E979D}"/>
    <cellStyle name="Normal 4 2 2 2 3 2 3 2 3" xfId="20877" xr:uid="{37D5316B-F7BE-46B6-941D-3AB2565E8847}"/>
    <cellStyle name="Normal 4 2 2 2 3 2 3 3" xfId="13769" xr:uid="{4EBFFAF5-E1A3-4402-BB88-77EE6119D476}"/>
    <cellStyle name="Normal 4 2 2 2 3 2 3 3 2" xfId="23706" xr:uid="{9C610266-7DE9-419C-9DEC-64E94B456E04}"/>
    <cellStyle name="Normal 4 2 2 2 3 2 3 4" xfId="25247" xr:uid="{B2F6DE66-40B5-4BA7-BC43-BEEEDA7D7854}"/>
    <cellStyle name="Normal 4 2 2 2 3 2 3 5" xfId="18084" xr:uid="{5891E3F3-C4FE-42D3-BEC6-43050FEC8DE5}"/>
    <cellStyle name="Normal 4 2 2 2 3 2 4" xfId="6370" xr:uid="{E7F3B755-8009-41F6-B57E-45348D8960B8}"/>
    <cellStyle name="Normal 4 2 2 2 3 2 4 2" xfId="27175" xr:uid="{1EE1D2F5-3C3E-4F9E-8FFA-A4A50E43E1C4}"/>
    <cellStyle name="Normal 4 2 2 2 3 2 4 3" xfId="16923" xr:uid="{DCF895A7-6350-4728-AFB8-86FCEF71DA86}"/>
    <cellStyle name="Normal 4 2 2 2 3 2 5" xfId="9147" xr:uid="{BC43CF8B-9B4F-425D-942D-1209753E092B}"/>
    <cellStyle name="Normal 4 2 2 2 3 2 5 2" xfId="19671" xr:uid="{AFAD5139-C0AA-49CF-A7CF-A8CC3CE6EE15}"/>
    <cellStyle name="Normal 4 2 2 2 3 2 6" xfId="12772" xr:uid="{B8FAAE99-0008-4D80-A140-35ACB969C29A}"/>
    <cellStyle name="Normal 4 2 2 2 3 2 6 2" xfId="22500" xr:uid="{B6FB2BF0-0D2D-4C50-BF27-02D7A8ABA262}"/>
    <cellStyle name="Normal 4 2 2 2 3 2 7" xfId="25788" xr:uid="{2EB23400-573D-4BDA-AE42-40E2BD83DA85}"/>
    <cellStyle name="Normal 4 2 2 2 3 2 8" xfId="14777" xr:uid="{0D86EDDA-AA92-4842-B60D-B538FFA84279}"/>
    <cellStyle name="Normal 4 2 2 2 3 3" xfId="2729" xr:uid="{00000000-0005-0000-0000-0000D10A0000}"/>
    <cellStyle name="Normal 4 2 2 2 3 3 2" xfId="5092" xr:uid="{AC37D9E4-BF83-4E8A-ABE7-8BB771F53508}"/>
    <cellStyle name="Normal 4 2 2 2 3 3 2 2" xfId="11846" xr:uid="{7E85FB29-4DD9-4ED5-8AEA-56D92E459749}"/>
    <cellStyle name="Normal 4 2 2 2 3 3 2 2 2" xfId="29863" xr:uid="{5125709C-AC46-4E60-86A1-6F401BC74892}"/>
    <cellStyle name="Normal 4 2 2 2 3 3 2 2 3" xfId="21059" xr:uid="{024D143D-F947-431F-AEB5-87346BD85961}"/>
    <cellStyle name="Normal 4 2 2 2 3 3 2 3" xfId="13902" xr:uid="{1E05C4AE-75FB-4F3D-9A9A-69331463A600}"/>
    <cellStyle name="Normal 4 2 2 2 3 3 2 3 2" xfId="23888" xr:uid="{27C1B577-32B6-4752-BAFD-79F1C10A9F81}"/>
    <cellStyle name="Normal 4 2 2 2 3 3 2 4" xfId="26189" xr:uid="{F052AA5F-5953-4CF6-A6CE-EA9EDF824C63}"/>
    <cellStyle name="Normal 4 2 2 2 3 3 2 5" xfId="18266" xr:uid="{642C142A-7DFB-4E8D-B9EA-AE998163DF76}"/>
    <cellStyle name="Normal 4 2 2 2 3 3 3" xfId="10637" xr:uid="{CD87EB50-831B-4679-942B-68F5C1025B2B}"/>
    <cellStyle name="Normal 4 2 2 2 3 3 3 2" xfId="27145" xr:uid="{42779F2E-CCDB-42A5-A6AA-2F2B0C8D73C8}"/>
    <cellStyle name="Normal 4 2 2 2 3 3 3 3" xfId="17357" xr:uid="{C5E119A5-2AD7-411E-9ADA-16E8F0C1F2DE}"/>
    <cellStyle name="Normal 4 2 2 2 3 3 4" xfId="11669" xr:uid="{3E59C591-244C-4FCC-85FD-642B27D0546C}"/>
    <cellStyle name="Normal 4 2 2 2 3 3 4 2" xfId="20145" xr:uid="{37105E81-F962-42B4-B70F-B39CC04400E6}"/>
    <cellStyle name="Normal 4 2 2 2 3 3 5" xfId="13145" xr:uid="{790A377D-794C-482A-8FD0-E9224AD90849}"/>
    <cellStyle name="Normal 4 2 2 2 3 3 5 2" xfId="22974" xr:uid="{7292C114-7756-41B0-9B54-B2B9EDFA9E6A}"/>
    <cellStyle name="Normal 4 2 2 2 3 3 6" xfId="26152" xr:uid="{D9932165-E5B0-48AE-A304-5EDC29925B97}"/>
    <cellStyle name="Normal 4 2 2 2 3 3 7" xfId="15372" xr:uid="{53C44C8A-677E-4A3D-9372-ABFAB1B25B39}"/>
    <cellStyle name="Normal 4 2 2 2 3 4" xfId="2730" xr:uid="{00000000-0005-0000-0000-0000D20A0000}"/>
    <cellStyle name="Normal 4 2 2 2 3 4 2" xfId="10638" xr:uid="{EB263872-81AE-4071-8622-691FB7087202}"/>
    <cellStyle name="Normal 4 2 2 2 3 4 2 2" xfId="27560" xr:uid="{3F486D9E-5FA6-450A-BCA8-1D4E4C49E411}"/>
    <cellStyle name="Normal 4 2 2 2 3 4 2 3" xfId="17355" xr:uid="{469921FB-A86B-4292-A515-E93E9EB2E352}"/>
    <cellStyle name="Normal 4 2 2 2 3 4 3" xfId="11668" xr:uid="{DFBE58AE-B067-416C-B2BE-D641DA828910}"/>
    <cellStyle name="Normal 4 2 2 2 3 4 3 2" xfId="20143" xr:uid="{08B72622-48F0-4958-8B5B-8CFC10178168}"/>
    <cellStyle name="Normal 4 2 2 2 3 4 4" xfId="13143" xr:uid="{43F2F29E-1E3D-45DB-A27F-96933DEDA8C8}"/>
    <cellStyle name="Normal 4 2 2 2 3 4 4 2" xfId="22972" xr:uid="{CD4CE105-4A48-4BA5-B6E7-7C363CB7AFF2}"/>
    <cellStyle name="Normal 4 2 2 2 3 4 5" xfId="26061" xr:uid="{2FDBD518-2128-4159-B889-E37D9082ADF7}"/>
    <cellStyle name="Normal 4 2 2 2 3 4 6" xfId="15370" xr:uid="{831B3F3D-8ADF-4D4E-A542-6F87C067B92C}"/>
    <cellStyle name="Normal 4 2 2 2 3 5" xfId="2731" xr:uid="{00000000-0005-0000-0000-0000D30A0000}"/>
    <cellStyle name="Normal 4 2 2 2 3 5 2" xfId="10639" xr:uid="{83117351-E22A-45AC-AA57-EB7E29393A3C}"/>
    <cellStyle name="Normal 4 2 2 2 3 5 2 2" xfId="28756" xr:uid="{105227C4-35EB-4918-8F61-66914C2D9EAB}"/>
    <cellStyle name="Normal 4 2 2 2 3 5 2 3" xfId="16770" xr:uid="{20C43136-2198-41B3-8B0A-05099FB98EBF}"/>
    <cellStyle name="Normal 4 2 2 2 3 5 3" xfId="11541" xr:uid="{EE0D9669-3413-4E2E-A2E1-A86C1CA08A99}"/>
    <cellStyle name="Normal 4 2 2 2 3 5 3 2" xfId="19507" xr:uid="{8C0F2219-A3C6-4AF2-A787-A4C3027D5781}"/>
    <cellStyle name="Normal 4 2 2 2 3 5 4" xfId="12619" xr:uid="{B29AF7A5-82BB-4C5B-B8CD-286FB2ACBE34}"/>
    <cellStyle name="Normal 4 2 2 2 3 5 4 2" xfId="22336" xr:uid="{999BFE22-9F48-45E5-883E-ED2701B33387}"/>
    <cellStyle name="Normal 4 2 2 2 3 5 5" xfId="26451" xr:uid="{3C8423C9-62C5-4B62-83FD-A9EF9BDF0F5A}"/>
    <cellStyle name="Normal 4 2 2 2 3 5 6" xfId="14554" xr:uid="{44D5B742-F857-436E-BB83-9BECFB28336A}"/>
    <cellStyle name="Normal 4 2 2 2 3 6" xfId="2732" xr:uid="{00000000-0005-0000-0000-0000D40A0000}"/>
    <cellStyle name="Normal 4 2 2 2 3 6 2" xfId="10640" xr:uid="{573A678C-EB17-4A67-BB97-CEFEE545D35E}"/>
    <cellStyle name="Normal 4 2 2 2 3 6 2 2" xfId="19271" xr:uid="{4CC1ECBF-C36C-413F-8438-57A471DA03B6}"/>
    <cellStyle name="Normal 4 2 2 2 3 6 3" xfId="12418" xr:uid="{E17FBF48-1A5B-4EEB-BF3B-B0B067FA2881}"/>
    <cellStyle name="Normal 4 2 2 2 3 6 3 2" xfId="22087" xr:uid="{1C72D8C3-4C79-4AFC-9032-0450B3B4A48B}"/>
    <cellStyle name="Normal 4 2 2 2 3 6 4" xfId="26505" xr:uid="{DBB1A100-3FF2-4A2F-9847-26D085886754}"/>
    <cellStyle name="Normal 4 2 2 2 3 6 5" xfId="16531" xr:uid="{890112FE-101A-4CEB-AAE0-3ED20FB963F2}"/>
    <cellStyle name="Normal 4 2 2 2 3 7" xfId="4470" xr:uid="{91B7E197-7059-4437-8C3B-4B2242BF0ECE}"/>
    <cellStyle name="Normal 4 2 2 2 3 7 2" xfId="10634" xr:uid="{85667316-8322-45EF-B9EE-BA92269D3629}"/>
    <cellStyle name="Normal 4 2 2 2 3 7 2 2" xfId="20493" xr:uid="{69E472DC-49BA-4B7C-A91A-5365CF41D26A}"/>
    <cellStyle name="Normal 4 2 2 2 3 7 3" xfId="13469" xr:uid="{D9FEFC21-347F-426D-8921-520D82A36941}"/>
    <cellStyle name="Normal 4 2 2 2 3 7 3 2" xfId="23322" xr:uid="{923AEE70-36DC-422D-BCB2-11A0D55DD285}"/>
    <cellStyle name="Normal 4 2 2 2 3 7 4" xfId="17700" xr:uid="{D92E44F6-1908-4372-8067-508BBD9CE44D}"/>
    <cellStyle name="Normal 4 2 2 2 3 8" xfId="5931" xr:uid="{92845158-35B3-4289-8EDD-63913A532671}"/>
    <cellStyle name="Normal 4 2 2 2 3 8 2" xfId="16028" xr:uid="{6706F09F-4AD6-4E6B-87C6-D98929CC9A41}"/>
    <cellStyle name="Normal 4 2 2 2 3 9" xfId="8672" xr:uid="{D82A5DBF-12B8-43A1-A04B-DA2853B68D4B}"/>
    <cellStyle name="Normal 4 2 2 2 3 9 2" xfId="18787" xr:uid="{BCF15D24-7629-483D-807F-BED2EE464509}"/>
    <cellStyle name="Normal 4 2 2 2 4" xfId="2733" xr:uid="{00000000-0005-0000-0000-0000D50A0000}"/>
    <cellStyle name="Normal 4 2 2 2 4 2" xfId="2734" xr:uid="{00000000-0005-0000-0000-0000D60A0000}"/>
    <cellStyle name="Normal 4 2 2 2 4 2 2" xfId="7974" xr:uid="{28DA1250-3AAA-4D75-A4E3-81D68D41394C}"/>
    <cellStyle name="Normal 4 2 2 2 4 2 2 2" xfId="27985" xr:uid="{E8EBC7BC-82BC-41AD-81BA-C78679E1524E}"/>
    <cellStyle name="Normal 4 2 2 2 4 2 2 3" xfId="17358" xr:uid="{8DEC2DD1-8B58-4B51-89F3-FE4F22B5304E}"/>
    <cellStyle name="Normal 4 2 2 2 4 2 3" xfId="10642" xr:uid="{DA8734BB-DB01-4183-BE32-CAEA3237C5DF}"/>
    <cellStyle name="Normal 4 2 2 2 4 2 3 2" xfId="20146" xr:uid="{81BDDED6-7A41-47B2-B730-3BEDC6376B01}"/>
    <cellStyle name="Normal 4 2 2 2 4 2 4" xfId="13146" xr:uid="{9A86F184-6047-42F1-9CF1-4661902081E6}"/>
    <cellStyle name="Normal 4 2 2 2 4 2 4 2" xfId="22975" xr:uid="{4B986590-E868-4392-97EF-68F2A01FB94F}"/>
    <cellStyle name="Normal 4 2 2 2 4 2 5" xfId="26502" xr:uid="{74A8D071-2857-4A23-A83F-6DC979196E17}"/>
    <cellStyle name="Normal 4 2 2 2 4 2 6" xfId="15373" xr:uid="{F75FF5C3-EF13-42FE-9D81-39D0C386EC88}"/>
    <cellStyle name="Normal 4 2 2 2 4 3" xfId="2735" xr:uid="{00000000-0005-0000-0000-0000D70A0000}"/>
    <cellStyle name="Normal 4 2 2 2 4 3 2" xfId="10643" xr:uid="{00FB010F-09F8-4C92-BB63-A9466394D856}"/>
    <cellStyle name="Normal 4 2 2 2 4 3 2 2" xfId="29142" xr:uid="{809F149C-217B-4832-BF78-B4A3A92FAE48}"/>
    <cellStyle name="Normal 4 2 2 2 4 3 2 3" xfId="16920" xr:uid="{3AD79FD0-D298-498D-A834-7CDB0317F5EC}"/>
    <cellStyle name="Normal 4 2 2 2 4 3 3" xfId="11584" xr:uid="{02152655-22BB-453A-8D8E-C672DF6E9F19}"/>
    <cellStyle name="Normal 4 2 2 2 4 3 3 2" xfId="19668" xr:uid="{E07EC1D3-B281-4DA5-ADCE-A4FA2CC836FA}"/>
    <cellStyle name="Normal 4 2 2 2 4 3 4" xfId="12769" xr:uid="{4447C32F-33A9-4326-BF6D-31D654B9730B}"/>
    <cellStyle name="Normal 4 2 2 2 4 3 4 2" xfId="22497" xr:uid="{1FE6A19F-0988-4794-8634-E1EA01499DDB}"/>
    <cellStyle name="Normal 4 2 2 2 4 3 5" xfId="25481" xr:uid="{1173DC70-4BF2-4515-870D-276A4981D07E}"/>
    <cellStyle name="Normal 4 2 2 2 4 3 6" xfId="14774" xr:uid="{A1B25208-B366-4385-9DD8-5A25C211DF3B}"/>
    <cellStyle name="Normal 4 2 2 2 4 4" xfId="4766" xr:uid="{C0FCCDBA-287A-4795-89FD-21BFAB0A65A3}"/>
    <cellStyle name="Normal 4 2 2 2 4 4 2" xfId="10641" xr:uid="{D7A7B173-87FE-4DF7-9FE7-4511DDEFE398}"/>
    <cellStyle name="Normal 4 2 2 2 4 4 2 2" xfId="20733" xr:uid="{92B76BE5-584A-4BB4-A96A-126318C7AC34}"/>
    <cellStyle name="Normal 4 2 2 2 4 4 3" xfId="13646" xr:uid="{F90F20D3-1C4B-4F84-86B2-2EBCEFC41AE3}"/>
    <cellStyle name="Normal 4 2 2 2 4 4 3 2" xfId="23562" xr:uid="{8626117A-90CE-4D63-A7FA-22EA3D33328F}"/>
    <cellStyle name="Normal 4 2 2 2 4 4 4" xfId="24157" xr:uid="{385F3847-F79E-4E71-AC02-00357E733F5E}"/>
    <cellStyle name="Normal 4 2 2 2 4 4 5" xfId="17940" xr:uid="{8731133C-9287-468F-BAEA-DC663D469209}"/>
    <cellStyle name="Normal 4 2 2 2 4 5" xfId="6367" xr:uid="{B0AA6C4A-AB8D-4FF8-A8DC-D9845024D5A0}"/>
    <cellStyle name="Normal 4 2 2 2 4 5 2" xfId="16029" xr:uid="{7F46DD1A-D68E-443B-9DE9-E90EA1EA8064}"/>
    <cellStyle name="Normal 4 2 2 2 4 6" xfId="9144" xr:uid="{79088951-3244-461A-BDEC-5BD047E8EF4A}"/>
    <cellStyle name="Normal 4 2 2 2 4 6 2" xfId="18788" xr:uid="{40871B17-A488-450C-8948-59AC80DA2F93}"/>
    <cellStyle name="Normal 4 2 2 2 4 7" xfId="12097" xr:uid="{24BB0DA4-4420-4EA2-A880-D68CC9A68CD7}"/>
    <cellStyle name="Normal 4 2 2 2 4 7 2" xfId="21585" xr:uid="{24E1B5F1-51B5-4272-B06E-E23AC85BC8B1}"/>
    <cellStyle name="Normal 4 2 2 2 4 8" xfId="26045" xr:uid="{97B4C5C9-07B7-4354-9153-6EC3B57F4515}"/>
    <cellStyle name="Normal 4 2 2 2 4 9" xfId="14311" xr:uid="{E3ABB568-0BCA-4F4C-AC4C-00454248F40F}"/>
    <cellStyle name="Normal 4 2 2 2 5" xfId="2736" xr:uid="{00000000-0005-0000-0000-0000D80A0000}"/>
    <cellStyle name="Normal 4 2 2 2 5 2" xfId="5093" xr:uid="{10E08D03-260E-4DC9-9140-F5A7A0C16A61}"/>
    <cellStyle name="Normal 4 2 2 2 5 2 2" xfId="7975" xr:uid="{4F929016-27A2-41F7-8D7A-EB43BDA4FD5F}"/>
    <cellStyle name="Normal 4 2 2 2 5 2 2 2" xfId="29864" xr:uid="{733D38F5-C4CF-4450-9BB4-344F68DF3CDB}"/>
    <cellStyle name="Normal 4 2 2 2 5 2 2 3" xfId="21060" xr:uid="{CEB7B5F6-B7A0-4F2A-8B28-87B898551AF9}"/>
    <cellStyle name="Normal 4 2 2 2 5 2 3" xfId="10644" xr:uid="{32BEA413-471F-4B88-8D2E-EBD2E6BCDB37}"/>
    <cellStyle name="Normal 4 2 2 2 5 2 3 2" xfId="23889" xr:uid="{90612320-6853-43AC-8CFB-8E4769D4A32D}"/>
    <cellStyle name="Normal 4 2 2 2 5 2 4" xfId="24740" xr:uid="{A7FB7004-642C-45C8-A422-DFA28AC93E37}"/>
    <cellStyle name="Normal 4 2 2 2 5 2 5" xfId="18267" xr:uid="{B1079BB1-8725-4B36-B559-5EBEFE33C074}"/>
    <cellStyle name="Normal 4 2 2 2 5 3" xfId="6639" xr:uid="{5AB3524C-353E-4194-A55E-6DAAFC80A263}"/>
    <cellStyle name="Normal 4 2 2 2 5 3 2" xfId="28429" xr:uid="{E1BC542A-7F05-45C7-BD6C-975C997E1974}"/>
    <cellStyle name="Normal 4 2 2 2 5 3 3" xfId="17359" xr:uid="{2495818B-8D91-485F-8E45-69A961DC7103}"/>
    <cellStyle name="Normal 4 2 2 2 5 4" xfId="9435" xr:uid="{274112ED-80CC-4A7B-B91D-EC93DE08FDF9}"/>
    <cellStyle name="Normal 4 2 2 2 5 4 2" xfId="20147" xr:uid="{41B1D950-7027-4E12-97C7-1D4A596A08E8}"/>
    <cellStyle name="Normal 4 2 2 2 5 5" xfId="13147" xr:uid="{EADFF209-4300-451E-BB46-EA20067BC1C2}"/>
    <cellStyle name="Normal 4 2 2 2 5 5 2" xfId="22976" xr:uid="{36E187AC-A18C-4086-85D0-DE6F39E47D55}"/>
    <cellStyle name="Normal 4 2 2 2 5 6" xfId="24922" xr:uid="{CDE3E6F5-6A27-4CE0-907F-0052F3D9FD32}"/>
    <cellStyle name="Normal 4 2 2 2 5 7" xfId="15374" xr:uid="{73A1E4BD-4820-4C01-B585-1BEF2E8C77C6}"/>
    <cellStyle name="Normal 4 2 2 2 6" xfId="2737" xr:uid="{00000000-0005-0000-0000-0000D90A0000}"/>
    <cellStyle name="Normal 4 2 2 2 6 2" xfId="5859" xr:uid="{3FB72F68-4908-4076-87C8-3C7141169A10}"/>
    <cellStyle name="Normal 4 2 2 2 6 2 2" xfId="7976" xr:uid="{3D4C58B6-26E9-4DC0-9A00-0647B76A8421}"/>
    <cellStyle name="Normal 4 2 2 2 6 2 3" xfId="10645" xr:uid="{EC71B256-59AE-4351-8150-D1BEAACAB4AE}"/>
    <cellStyle name="Normal 4 2 2 2 6 3" xfId="6957" xr:uid="{068E5747-E819-40E5-BE43-F6241A49A841}"/>
    <cellStyle name="Normal 4 2 2 2 6 3 2" xfId="19818" xr:uid="{15D136EF-C484-4836-B2A2-6F76CFB01A4F}"/>
    <cellStyle name="Normal 4 2 2 2 6 4" xfId="9753" xr:uid="{A3EEC180-52FD-4592-AA0E-D824410EA735}"/>
    <cellStyle name="Normal 4 2 2 2 6 4 2" xfId="22647" xr:uid="{B542548E-EF2A-4903-884B-13F2D61FEFAC}"/>
    <cellStyle name="Normal 4 2 2 2 6 5" xfId="24039" xr:uid="{BAF8822D-544A-4A67-BF7F-204897A2147C}"/>
    <cellStyle name="Normal 4 2 2 2 6 6" xfId="14979" xr:uid="{8867EADC-9330-423F-9453-1DE6F945DC16}"/>
    <cellStyle name="Normal 4 2 2 2 7" xfId="2738" xr:uid="{00000000-0005-0000-0000-0000DA0A0000}"/>
    <cellStyle name="Normal 4 2 2 2 7 2" xfId="7977" xr:uid="{17FC7628-C8AF-479B-8171-9E0483CE73D6}"/>
    <cellStyle name="Normal 4 2 2 2 7 2 2" xfId="27658" xr:uid="{328557F5-EFBC-41FC-922C-EA87A2A4AC42}"/>
    <cellStyle name="Normal 4 2 2 2 7 2 3" xfId="16667" xr:uid="{85563E73-C470-4F83-8B7B-563451DAF7EE}"/>
    <cellStyle name="Normal 4 2 2 2 7 3" xfId="10646" xr:uid="{981788DF-1263-4D98-98F8-CCFE51847EA3}"/>
    <cellStyle name="Normal 4 2 2 2 7 3 2" xfId="19404" xr:uid="{1D3F5E2F-5C18-413A-BE0A-D0A3310E0311}"/>
    <cellStyle name="Normal 4 2 2 2 7 4" xfId="12516" xr:uid="{EEF44F53-356B-4E32-B37B-6E0DDAA63B50}"/>
    <cellStyle name="Normal 4 2 2 2 7 4 2" xfId="22233" xr:uid="{AAEB320D-E93D-4CB5-9EB1-B2E6588B94F1}"/>
    <cellStyle name="Normal 4 2 2 2 7 5" xfId="26295" xr:uid="{7EBA1CAE-5D30-4DE1-9268-28EC513350C2}"/>
    <cellStyle name="Normal 4 2 2 2 7 6" xfId="14451" xr:uid="{F7E052A4-8347-43C3-9822-804FF1FE7EE3}"/>
    <cellStyle name="Normal 4 2 2 2 8" xfId="2739" xr:uid="{00000000-0005-0000-0000-0000DB0A0000}"/>
    <cellStyle name="Normal 4 2 2 2 8 2" xfId="7978" xr:uid="{7EC14576-3952-4F43-B02D-546CFD4BEED9}"/>
    <cellStyle name="Normal 4 2 2 2 8 2 2" xfId="19124" xr:uid="{692B1342-674A-4727-94A1-550C2C6C8E4E}"/>
    <cellStyle name="Normal 4 2 2 2 8 3" xfId="10647" xr:uid="{E85D96A3-16E6-47D3-9FD1-A78A40C073E9}"/>
    <cellStyle name="Normal 4 2 2 2 8 3 2" xfId="21929" xr:uid="{9CAEA328-4C55-47C6-B7AA-1BA2E61BCE12}"/>
    <cellStyle name="Normal 4 2 2 2 8 4" xfId="24239" xr:uid="{4FD70E71-CEA9-48F4-BEA3-71AAC2A225DD}"/>
    <cellStyle name="Normal 4 2 2 2 8 5" xfId="16373" xr:uid="{7317DA50-4A7E-4D25-881A-97408A00D47C}"/>
    <cellStyle name="Normal 4 2 2 2 9" xfId="4560" xr:uid="{DCC8C83B-4725-4E60-98DB-69CD47621BC6}"/>
    <cellStyle name="Normal 4 2 2 2 9 2" xfId="9946" xr:uid="{FDC94FB5-4D30-4ADA-BB61-6F51CE68185E}"/>
    <cellStyle name="Normal 4 2 2 2 9 2 2" xfId="20576" xr:uid="{CA925FE9-A644-4E99-B499-D3EC16C372BD}"/>
    <cellStyle name="Normal 4 2 2 2 9 3" xfId="13527" xr:uid="{6BA6FC2A-47B0-40CB-AF8D-E92F98840EC5}"/>
    <cellStyle name="Normal 4 2 2 2 9 3 2" xfId="23405" xr:uid="{B3EF850A-A8A1-45F3-8CFE-5FCACDF2F0D3}"/>
    <cellStyle name="Normal 4 2 2 2 9 4" xfId="17783" xr:uid="{1C35608F-A107-4D28-9DC2-6FAC7CA7B940}"/>
    <cellStyle name="Normal 4 2 2 3" xfId="581" xr:uid="{00000000-0005-0000-0000-000045020000}"/>
    <cellStyle name="Normal 4 2 2 3 10" xfId="6205" xr:uid="{53F8F36C-8AAB-42F5-8A74-CB0AC0251672}"/>
    <cellStyle name="Normal 4 2 2 3 10 2" xfId="16030" xr:uid="{8F6E4E79-279F-42B5-BBBB-475AD6CEF742}"/>
    <cellStyle name="Normal 4 2 2 3 11" xfId="8982" xr:uid="{FCF8BFB9-E5B0-41C3-8936-93C75F7C5C04}"/>
    <cellStyle name="Normal 4 2 2 3 11 2" xfId="18789" xr:uid="{00753DE1-382C-49C7-A7D0-5DD2C8132E0F}"/>
    <cellStyle name="Normal 4 2 2 3 12" xfId="12098" xr:uid="{CB7DC7DF-3151-472A-85AF-39FCDD9BA73A}"/>
    <cellStyle name="Normal 4 2 2 3 12 2" xfId="21586" xr:uid="{8ECED886-4C88-4A65-BE39-63FE833B9F46}"/>
    <cellStyle name="Normal 4 2 2 3 13" xfId="24954" xr:uid="{3525906A-1978-4937-99C8-2C759ED490EB}"/>
    <cellStyle name="Normal 4 2 2 3 14" xfId="14030" xr:uid="{6E0EE307-5E3C-4922-8E36-1B2FAB7B34EE}"/>
    <cellStyle name="Normal 4 2 2 3 2" xfId="582" xr:uid="{00000000-0005-0000-0000-000046020000}"/>
    <cellStyle name="Normal 4 2 2 3 2 10" xfId="12099" xr:uid="{B71E8A01-9A8C-44EF-93BC-73B771B24B3D}"/>
    <cellStyle name="Normal 4 2 2 3 2 10 2" xfId="21587" xr:uid="{D1CDA4D1-82C0-494D-B9B8-259EA3DF0A83}"/>
    <cellStyle name="Normal 4 2 2 3 2 11" xfId="26583" xr:uid="{D62968B5-3993-4B60-BE5F-01EA34DFB18D}"/>
    <cellStyle name="Normal 4 2 2 3 2 12" xfId="14154" xr:uid="{2A124595-009D-4EF7-A972-1AA25CC1A683}"/>
    <cellStyle name="Normal 4 2 2 3 2 2" xfId="2740" xr:uid="{00000000-0005-0000-0000-0000DC0A0000}"/>
    <cellStyle name="Normal 4 2 2 3 2 2 2" xfId="2741" xr:uid="{00000000-0005-0000-0000-0000DD0A0000}"/>
    <cellStyle name="Normal 4 2 2 3 2 2 2 2" xfId="7979" xr:uid="{D4FE1B8C-25F3-450B-9A2A-26CF3FD54AED}"/>
    <cellStyle name="Normal 4 2 2 3 2 2 2 2 2" xfId="28108" xr:uid="{CD93237C-17BB-479E-BAFC-6233A69E9625}"/>
    <cellStyle name="Normal 4 2 2 3 2 2 2 2 3" xfId="27698" xr:uid="{DF53F060-6E43-4CB0-A2DF-6DEC75D7541F}"/>
    <cellStyle name="Normal 4 2 2 3 2 2 2 2 4" xfId="17361" xr:uid="{AB81071F-9B44-4D13-9FF0-864DE5C33570}"/>
    <cellStyle name="Normal 4 2 2 3 2 2 2 3" xfId="10649" xr:uid="{71A7A988-3AB0-482B-B273-1C2057B6806A}"/>
    <cellStyle name="Normal 4 2 2 3 2 2 2 3 2" xfId="29502" xr:uid="{2DB3FD03-2034-4CFC-9D4B-C9756D37AA2F}"/>
    <cellStyle name="Normal 4 2 2 3 2 2 2 3 3" xfId="20149" xr:uid="{EF110F12-88B4-4D88-A767-AA96DCED6F4B}"/>
    <cellStyle name="Normal 4 2 2 3 2 2 2 4" xfId="13149" xr:uid="{974078F8-C1C8-40C1-B6E8-706043DE5AC6}"/>
    <cellStyle name="Normal 4 2 2 3 2 2 2 4 2" xfId="22978" xr:uid="{BB2E8012-0724-4501-9CCD-BAC2513AC0ED}"/>
    <cellStyle name="Normal 4 2 2 3 2 2 2 5" xfId="24834" xr:uid="{8D6D42F9-7067-4493-9D9E-0187141CAC4C}"/>
    <cellStyle name="Normal 4 2 2 3 2 2 2 6" xfId="15376" xr:uid="{1BAABECC-D819-4992-8AC7-D901F0823CFF}"/>
    <cellStyle name="Normal 4 2 2 3 2 2 3" xfId="4912" xr:uid="{BE995038-E284-4CB6-BE23-E0CC5133BF87}"/>
    <cellStyle name="Normal 4 2 2 3 2 2 3 2" xfId="10648" xr:uid="{BD7E4DC3-DAD1-49BE-97A0-578AEE81257F}"/>
    <cellStyle name="Normal 4 2 2 3 2 2 3 2 2" xfId="29745" xr:uid="{BEB18CEB-BB50-42B3-B325-38888D45DA92}"/>
    <cellStyle name="Normal 4 2 2 3 2 2 3 2 3" xfId="20879" xr:uid="{CBE21136-95AF-4264-9857-2B40C43859E8}"/>
    <cellStyle name="Normal 4 2 2 3 2 2 3 3" xfId="13771" xr:uid="{7C1429A7-3EA0-4391-97C8-FE1B306DD44C}"/>
    <cellStyle name="Normal 4 2 2 3 2 2 3 3 2" xfId="23708" xr:uid="{DA1E0C09-F2F9-483E-A4ED-B8B605C41A84}"/>
    <cellStyle name="Normal 4 2 2 3 2 2 3 4" xfId="26589" xr:uid="{1A3A0183-DA26-469B-A9DE-8CB5CAA81F49}"/>
    <cellStyle name="Normal 4 2 2 3 2 2 3 5" xfId="18086" xr:uid="{6643C325-DC66-4EFA-949A-BC15BF9D0BB8}"/>
    <cellStyle name="Normal 4 2 2 3 2 2 4" xfId="6372" xr:uid="{E8BDD01E-F96C-481B-AC7D-D0DC289C8B03}"/>
    <cellStyle name="Normal 4 2 2 3 2 2 4 2" xfId="27710" xr:uid="{DA423772-BD18-4365-AA65-A51841DBED68}"/>
    <cellStyle name="Normal 4 2 2 3 2 2 4 3" xfId="16032" xr:uid="{05722537-06F8-44DC-B239-14EA226B707A}"/>
    <cellStyle name="Normal 4 2 2 3 2 2 5" xfId="9149" xr:uid="{A9698ED4-2165-410B-A19E-150C993A7FE9}"/>
    <cellStyle name="Normal 4 2 2 3 2 2 5 2" xfId="18791" xr:uid="{44396274-91FD-468B-AC9D-D6EFB13FCC52}"/>
    <cellStyle name="Normal 4 2 2 3 2 2 6" xfId="12100" xr:uid="{3CAF0AAA-4BAE-4759-BD9A-94476A712946}"/>
    <cellStyle name="Normal 4 2 2 3 2 2 6 2" xfId="21588" xr:uid="{E044FBF9-4369-412C-9680-600B98EE6B91}"/>
    <cellStyle name="Normal 4 2 2 3 2 2 7" xfId="25623" xr:uid="{2BC19051-438D-42EB-97B2-BDBB3EA1180C}"/>
    <cellStyle name="Normal 4 2 2 3 2 2 8" xfId="14779" xr:uid="{F2651734-684D-43B8-8D76-7A9E91AE56B2}"/>
    <cellStyle name="Normal 4 2 2 3 2 3" xfId="2742" xr:uid="{00000000-0005-0000-0000-0000DE0A0000}"/>
    <cellStyle name="Normal 4 2 2 3 2 3 2" xfId="5094" xr:uid="{7CB4B13D-5F44-43FB-906E-6A2EC756C145}"/>
    <cellStyle name="Normal 4 2 2 3 2 3 2 2" xfId="7980" xr:uid="{21459B43-BBCC-4A55-B94E-E8F85630D604}"/>
    <cellStyle name="Normal 4 2 2 3 2 3 2 2 2" xfId="29865" xr:uid="{F1A0BFCE-BC9A-4318-AFE2-58C93F5B35A3}"/>
    <cellStyle name="Normal 4 2 2 3 2 3 2 2 3" xfId="21061" xr:uid="{DE70CB59-098D-4033-A667-7A1FC8F04223}"/>
    <cellStyle name="Normal 4 2 2 3 2 3 2 3" xfId="10650" xr:uid="{B3904748-23E3-45CF-B5B1-9FE4740B87C1}"/>
    <cellStyle name="Normal 4 2 2 3 2 3 2 3 2" xfId="23890" xr:uid="{9FA51AFD-DC2C-4E71-AF30-02CEA1AA8F3B}"/>
    <cellStyle name="Normal 4 2 2 3 2 3 2 4" xfId="26017" xr:uid="{D0FF9F9D-E67E-43DC-AD6A-45F5B45C2272}"/>
    <cellStyle name="Normal 4 2 2 3 2 3 2 5" xfId="18268" xr:uid="{8D54DC8C-F1E3-441B-85DA-5232A1601F01}"/>
    <cellStyle name="Normal 4 2 2 3 2 3 3" xfId="6642" xr:uid="{4B7E11C2-0C0D-4585-A39F-C2A7D5140504}"/>
    <cellStyle name="Normal 4 2 2 3 2 3 3 2" xfId="28999" xr:uid="{98D42160-3CBD-45AE-9E44-1B7C6271E79C}"/>
    <cellStyle name="Normal 4 2 2 3 2 3 3 3" xfId="17362" xr:uid="{EA02E978-F68F-4743-98D7-4C8CA6EA7350}"/>
    <cellStyle name="Normal 4 2 2 3 2 3 4" xfId="9438" xr:uid="{2786C49A-4BFD-4167-BBC7-D52FEA840ADA}"/>
    <cellStyle name="Normal 4 2 2 3 2 3 4 2" xfId="20150" xr:uid="{CDBCDFA3-485A-4E7D-B677-F8CCA0D7FEDF}"/>
    <cellStyle name="Normal 4 2 2 3 2 3 5" xfId="13150" xr:uid="{98BEB9D7-018C-4817-B6BC-3E74F64C1335}"/>
    <cellStyle name="Normal 4 2 2 3 2 3 5 2" xfId="22979" xr:uid="{89A4EFBF-1495-44E9-BBE6-07587B10F792}"/>
    <cellStyle name="Normal 4 2 2 3 2 3 6" xfId="24096" xr:uid="{BE82509D-CDB8-49F3-B81C-E3D25C18109C}"/>
    <cellStyle name="Normal 4 2 2 3 2 3 7" xfId="15377" xr:uid="{25F2E83A-9D04-4C67-8960-494EDC1065E8}"/>
    <cellStyle name="Normal 4 2 2 3 2 4" xfId="2743" xr:uid="{00000000-0005-0000-0000-0000DF0A0000}"/>
    <cellStyle name="Normal 4 2 2 3 2 4 2" xfId="7981" xr:uid="{2B1E57EC-83E4-4C7F-A349-DBB371EE837C}"/>
    <cellStyle name="Normal 4 2 2 3 2 4 2 2" xfId="29119" xr:uid="{6E3B333C-9E3C-43DD-88FD-CECBC2875963}"/>
    <cellStyle name="Normal 4 2 2 3 2 4 2 3" xfId="17360" xr:uid="{707F9061-0278-40B8-8BE4-6D7E4FACB605}"/>
    <cellStyle name="Normal 4 2 2 3 2 4 3" xfId="10651" xr:uid="{387F1840-064E-4DB2-9CD5-E6D12ECAA894}"/>
    <cellStyle name="Normal 4 2 2 3 2 4 3 2" xfId="20148" xr:uid="{FA104562-68B0-499C-BDED-C198FC4E5B71}"/>
    <cellStyle name="Normal 4 2 2 3 2 4 4" xfId="13148" xr:uid="{0CAAF200-B097-43D5-8CF6-18C75174CF69}"/>
    <cellStyle name="Normal 4 2 2 3 2 4 4 2" xfId="22977" xr:uid="{3CB79407-247B-4E89-A2AE-4835A6438C50}"/>
    <cellStyle name="Normal 4 2 2 3 2 4 5" xfId="25431" xr:uid="{3F137C40-C38E-49C7-AC6F-8D86A3A0A255}"/>
    <cellStyle name="Normal 4 2 2 3 2 4 6" xfId="15375" xr:uid="{14425829-FDCB-4F56-B564-EA1A85A1E138}"/>
    <cellStyle name="Normal 4 2 2 3 2 5" xfId="2744" xr:uid="{00000000-0005-0000-0000-0000E00A0000}"/>
    <cellStyle name="Normal 4 2 2 3 2 5 2" xfId="7982" xr:uid="{61941F8F-F027-4BD7-9900-6D4DBA73660E}"/>
    <cellStyle name="Normal 4 2 2 3 2 5 2 2" xfId="27851" xr:uid="{1DB9ABBB-4BAE-4158-BFCD-BF5CADDE1377}"/>
    <cellStyle name="Normal 4 2 2 3 2 5 2 3" xfId="16704" xr:uid="{BCB36C6F-5AD2-43DB-B3D7-A4358DFD9BCE}"/>
    <cellStyle name="Normal 4 2 2 3 2 5 3" xfId="10652" xr:uid="{62652C37-E865-43F5-B99E-FE25C7D198AE}"/>
    <cellStyle name="Normal 4 2 2 3 2 5 3 2" xfId="19441" xr:uid="{44E0D886-78CF-45B7-8514-06AD92C54BC5}"/>
    <cellStyle name="Normal 4 2 2 3 2 5 4" xfId="12553" xr:uid="{511E5463-AE55-4770-98D9-111D311EE5D3}"/>
    <cellStyle name="Normal 4 2 2 3 2 5 4 2" xfId="22270" xr:uid="{FC1555A2-F3D1-4201-8F52-2CB4963BE1B6}"/>
    <cellStyle name="Normal 4 2 2 3 2 5 5" xfId="24619" xr:uid="{85AF48AB-57AB-485A-A360-39BA7EA59C9D}"/>
    <cellStyle name="Normal 4 2 2 3 2 5 6" xfId="14488" xr:uid="{0F9CC08A-47EA-4395-8702-CED6B47B878E}"/>
    <cellStyle name="Normal 4 2 2 3 2 6" xfId="2745" xr:uid="{00000000-0005-0000-0000-0000E10A0000}"/>
    <cellStyle name="Normal 4 2 2 3 2 6 2" xfId="10653" xr:uid="{82189E8C-6816-4874-8542-EE5A244A41BD}"/>
    <cellStyle name="Normal 4 2 2 3 2 6 2 2" xfId="19272" xr:uid="{32422A6D-FE4F-4E59-96B3-6DA3F62F7A05}"/>
    <cellStyle name="Normal 4 2 2 3 2 6 3" xfId="12419" xr:uid="{495A0026-0E3B-4CA9-B04E-C19F53E81046}"/>
    <cellStyle name="Normal 4 2 2 3 2 6 3 2" xfId="22088" xr:uid="{C3A6FBE5-653D-4967-97E6-39D9677EEA72}"/>
    <cellStyle name="Normal 4 2 2 3 2 6 4" xfId="25362" xr:uid="{780D15A5-F211-4E7F-BDF1-88F22DBA82FC}"/>
    <cellStyle name="Normal 4 2 2 3 2 6 5" xfId="16532" xr:uid="{CDDE6B21-B037-415A-8BE1-C21D5E9FC034}"/>
    <cellStyle name="Normal 4 2 2 3 2 7" xfId="4482" xr:uid="{DBB277F3-8986-49CA-A4BE-C37AE25CE509}"/>
    <cellStyle name="Normal 4 2 2 3 2 7 2" xfId="9949" xr:uid="{43F2D674-2408-4A6E-B4E5-1F8853EA28D9}"/>
    <cellStyle name="Normal 4 2 2 3 2 7 2 2" xfId="20505" xr:uid="{0B5F639F-0D43-496B-B2AF-5B4649940EEA}"/>
    <cellStyle name="Normal 4 2 2 3 2 7 3" xfId="13481" xr:uid="{568067AC-C9B0-4A35-9F0B-C5B3BB48D3DD}"/>
    <cellStyle name="Normal 4 2 2 3 2 7 3 2" xfId="23334" xr:uid="{B86A3DB6-33DE-429A-A8BB-868C0320FAAC}"/>
    <cellStyle name="Normal 4 2 2 3 2 7 4" xfId="17712" xr:uid="{D32A87DC-9FB1-45D8-BEA5-D928CF461952}"/>
    <cellStyle name="Normal 4 2 2 3 2 8" xfId="6206" xr:uid="{6696E42A-BE1E-4CA9-B1CA-4995513A1532}"/>
    <cellStyle name="Normal 4 2 2 3 2 8 2" xfId="16031" xr:uid="{FDC38BD7-50A3-42A3-82C2-5E9D7481F771}"/>
    <cellStyle name="Normal 4 2 2 3 2 9" xfId="8983" xr:uid="{9297B76E-21ED-4903-80AE-E6866B923B92}"/>
    <cellStyle name="Normal 4 2 2 3 2 9 2" xfId="18790" xr:uid="{76DE27B3-D7BB-4326-B425-B3F2B266B7EE}"/>
    <cellStyle name="Normal 4 2 2 3 3" xfId="2746" xr:uid="{00000000-0005-0000-0000-0000E20A0000}"/>
    <cellStyle name="Normal 4 2 2 3 3 10" xfId="25983" xr:uid="{7F87356C-F511-42FF-ACFC-2B9D96EBC135}"/>
    <cellStyle name="Normal 4 2 2 3 3 11" xfId="14312" xr:uid="{29852016-2E0D-40B8-87DE-B65EE546F8C1}"/>
    <cellStyle name="Normal 4 2 2 3 3 2" xfId="2747" xr:uid="{00000000-0005-0000-0000-0000E30A0000}"/>
    <cellStyle name="Normal 4 2 2 3 3 2 2" xfId="2748" xr:uid="{00000000-0005-0000-0000-0000E40A0000}"/>
    <cellStyle name="Normal 4 2 2 3 3 2 2 2" xfId="7983" xr:uid="{74BD0429-EFB0-4D55-ABF4-E2560162D387}"/>
    <cellStyle name="Normal 4 2 2 3 3 2 2 2 2" xfId="27248" xr:uid="{3EAECD48-7ED2-4BD6-834A-81E762A2B3DD}"/>
    <cellStyle name="Normal 4 2 2 3 3 2 2 2 3" xfId="17364" xr:uid="{11715474-CA78-4CEB-8C86-63359A9CA455}"/>
    <cellStyle name="Normal 4 2 2 3 3 2 2 3" xfId="10656" xr:uid="{3FC58476-307C-486C-AACD-962A787D9A86}"/>
    <cellStyle name="Normal 4 2 2 3 3 2 2 3 2" xfId="20152" xr:uid="{31E78D64-E3A1-4E51-810E-98B8A4EC9BF0}"/>
    <cellStyle name="Normal 4 2 2 3 3 2 2 4" xfId="13152" xr:uid="{2328176C-D01E-41EC-AED8-7CB43DAECF38}"/>
    <cellStyle name="Normal 4 2 2 3 3 2 2 4 2" xfId="22981" xr:uid="{D6DA1794-19B7-4FA4-B8B3-9520CAAC54E5}"/>
    <cellStyle name="Normal 4 2 2 3 3 2 2 5" xfId="25411" xr:uid="{368136DE-52F6-44D2-90B9-5288EF709458}"/>
    <cellStyle name="Normal 4 2 2 3 3 2 2 6" xfId="15379" xr:uid="{2F29BC89-A628-4E94-B96E-7B3AAF23CF35}"/>
    <cellStyle name="Normal 4 2 2 3 3 2 3" xfId="4913" xr:uid="{F972761D-C1F6-4230-AD1A-53B7C279E662}"/>
    <cellStyle name="Normal 4 2 2 3 3 2 3 2" xfId="10655" xr:uid="{3D202C6D-6F57-4855-BF16-3E9684E25D32}"/>
    <cellStyle name="Normal 4 2 2 3 3 2 3 2 2" xfId="29746" xr:uid="{C179108F-8A57-40C3-A927-8E7BF128629E}"/>
    <cellStyle name="Normal 4 2 2 3 3 2 3 2 3" xfId="20880" xr:uid="{0159C7BE-5599-4C36-95E5-C959D35090ED}"/>
    <cellStyle name="Normal 4 2 2 3 3 2 3 3" xfId="13772" xr:uid="{C79BDECD-8FD4-491D-8420-6C9522CD6C1F}"/>
    <cellStyle name="Normal 4 2 2 3 3 2 3 3 2" xfId="23709" xr:uid="{31476B14-CD8D-40F1-8B92-BCA2283BF141}"/>
    <cellStyle name="Normal 4 2 2 3 3 2 3 4" xfId="24514" xr:uid="{43681065-E174-4330-A5F2-335CDACDF165}"/>
    <cellStyle name="Normal 4 2 2 3 3 2 3 5" xfId="18087" xr:uid="{129B76DC-703C-4BEF-BA1A-20D1D7348ED0}"/>
    <cellStyle name="Normal 4 2 2 3 3 2 4" xfId="6373" xr:uid="{19E3A5B7-E5DB-4001-90F8-573C4CC1CA16}"/>
    <cellStyle name="Normal 4 2 2 3 3 2 4 2" xfId="27812" xr:uid="{D8316974-EC87-4188-A0DE-36D17ECA97F5}"/>
    <cellStyle name="Normal 4 2 2 3 3 2 4 3" xfId="16924" xr:uid="{B04B32D7-E49E-4552-A075-5CFADC9D4262}"/>
    <cellStyle name="Normal 4 2 2 3 3 2 5" xfId="9150" xr:uid="{4003B8F8-A359-4463-8433-705176CA9800}"/>
    <cellStyle name="Normal 4 2 2 3 3 2 5 2" xfId="19672" xr:uid="{29941A8E-1CE0-4917-B81A-75007CFEE88C}"/>
    <cellStyle name="Normal 4 2 2 3 3 2 6" xfId="12773" xr:uid="{61E44180-4AA6-4027-84F7-E2C050751370}"/>
    <cellStyle name="Normal 4 2 2 3 3 2 6 2" xfId="22501" xr:uid="{1F6A98C6-2ADC-465C-A525-F30D8552EA61}"/>
    <cellStyle name="Normal 4 2 2 3 3 2 7" xfId="24925" xr:uid="{CF16BEFF-2695-4A11-9FAC-701D06401307}"/>
    <cellStyle name="Normal 4 2 2 3 3 2 8" xfId="14780" xr:uid="{2AA8E231-3417-46E0-A2F6-BF7E70920030}"/>
    <cellStyle name="Normal 4 2 2 3 3 3" xfId="2749" xr:uid="{00000000-0005-0000-0000-0000E50A0000}"/>
    <cellStyle name="Normal 4 2 2 3 3 3 2" xfId="5095" xr:uid="{6E7C14FD-10BB-4872-B118-2EB017D0288B}"/>
    <cellStyle name="Normal 4 2 2 3 3 3 2 2" xfId="11847" xr:uid="{03134B34-EBE2-4509-A3C9-FF1D98867B95}"/>
    <cellStyle name="Normal 4 2 2 3 3 3 2 2 2" xfId="29866" xr:uid="{3D7FC180-05DD-4E0C-B073-1A06965E5669}"/>
    <cellStyle name="Normal 4 2 2 3 3 3 2 2 3" xfId="21062" xr:uid="{7AF89740-3C5D-4423-9515-CD81CA790135}"/>
    <cellStyle name="Normal 4 2 2 3 3 3 2 3" xfId="13903" xr:uid="{8197B414-D53E-44E1-BD12-D82E388D73E9}"/>
    <cellStyle name="Normal 4 2 2 3 3 3 2 3 2" xfId="23891" xr:uid="{6896D32E-58FB-4CEB-8317-B3B9852B94E3}"/>
    <cellStyle name="Normal 4 2 2 3 3 3 2 4" xfId="26789" xr:uid="{A7079292-875C-4FD2-8B0F-641F7192D1D6}"/>
    <cellStyle name="Normal 4 2 2 3 3 3 2 5" xfId="18269" xr:uid="{8108FDA4-A8F4-4499-A0F7-63F716DD870A}"/>
    <cellStyle name="Normal 4 2 2 3 3 3 3" xfId="10657" xr:uid="{3D293BA3-1012-48BE-82C7-4BD3FCA70649}"/>
    <cellStyle name="Normal 4 2 2 3 3 3 3 2" xfId="26975" xr:uid="{83C9A18C-7AAD-4B67-A10F-CCC6E10758A9}"/>
    <cellStyle name="Normal 4 2 2 3 3 3 3 3" xfId="17365" xr:uid="{BE408FE3-8972-493A-9A31-07D2ACA4D9A0}"/>
    <cellStyle name="Normal 4 2 2 3 3 3 4" xfId="11671" xr:uid="{727524DA-35A6-4A0B-85A7-5AF295F87564}"/>
    <cellStyle name="Normal 4 2 2 3 3 3 4 2" xfId="20153" xr:uid="{70DC1D2A-AFBC-43BF-8CA9-4CEE3A3A6AB1}"/>
    <cellStyle name="Normal 4 2 2 3 3 3 5" xfId="13153" xr:uid="{0250B565-47DC-46A9-A83B-BB19154B7F2C}"/>
    <cellStyle name="Normal 4 2 2 3 3 3 5 2" xfId="22982" xr:uid="{1443CD56-9713-4D5E-A40C-A7E0225F8B4D}"/>
    <cellStyle name="Normal 4 2 2 3 3 3 6" xfId="26104" xr:uid="{7E4F6BDA-598D-4689-AAB2-1706BABA0F00}"/>
    <cellStyle name="Normal 4 2 2 3 3 3 7" xfId="15380" xr:uid="{4D899C68-6AD4-4506-B46F-F0D9017ED364}"/>
    <cellStyle name="Normal 4 2 2 3 3 4" xfId="2750" xr:uid="{00000000-0005-0000-0000-0000E60A0000}"/>
    <cellStyle name="Normal 4 2 2 3 3 4 2" xfId="10658" xr:uid="{4E4DA15E-A574-41C9-A5C4-CB48ECAC1997}"/>
    <cellStyle name="Normal 4 2 2 3 3 4 2 2" xfId="28897" xr:uid="{BA030F43-E483-4BFF-BA0E-4F600DF63625}"/>
    <cellStyle name="Normal 4 2 2 3 3 4 2 3" xfId="17363" xr:uid="{638A9D2D-3403-4447-8A57-2487D5DCA643}"/>
    <cellStyle name="Normal 4 2 2 3 3 4 3" xfId="11670" xr:uid="{2C07178C-2442-4992-8CD5-B787700D6B5F}"/>
    <cellStyle name="Normal 4 2 2 3 3 4 3 2" xfId="20151" xr:uid="{A854E5A0-C3F5-41F8-8076-1D52427D3606}"/>
    <cellStyle name="Normal 4 2 2 3 3 4 4" xfId="13151" xr:uid="{B2D698FA-DD11-4770-8C0C-370987156771}"/>
    <cellStyle name="Normal 4 2 2 3 3 4 4 2" xfId="22980" xr:uid="{AFB87AB9-0149-4DD5-B872-F788944382AE}"/>
    <cellStyle name="Normal 4 2 2 3 3 4 5" xfId="24921" xr:uid="{AB50C0D2-F255-4C6D-89E3-88E2C00FC25B}"/>
    <cellStyle name="Normal 4 2 2 3 3 4 6" xfId="15378" xr:uid="{AB817674-0CEA-4474-8F73-59E851D70750}"/>
    <cellStyle name="Normal 4 2 2 3 3 5" xfId="2751" xr:uid="{00000000-0005-0000-0000-0000E70A0000}"/>
    <cellStyle name="Normal 4 2 2 3 3 5 2" xfId="10659" xr:uid="{A0436695-CA98-4772-BB89-6F4B95533547}"/>
    <cellStyle name="Normal 4 2 2 3 3 5 2 2" xfId="27901" xr:uid="{3C0DE47D-283F-49BB-B06B-A7707910464F}"/>
    <cellStyle name="Normal 4 2 2 3 3 5 2 3" xfId="16806" xr:uid="{74DAF4EA-4454-4A44-9BA1-C1DF67E328E3}"/>
    <cellStyle name="Normal 4 2 2 3 3 5 3" xfId="11559" xr:uid="{E8EDF6D6-4E10-4666-A645-BE0D9033AE17}"/>
    <cellStyle name="Normal 4 2 2 3 3 5 3 2" xfId="19543" xr:uid="{3F5CA2E8-BB5B-4E7B-BB55-E106A589C523}"/>
    <cellStyle name="Normal 4 2 2 3 3 5 4" xfId="12655" xr:uid="{64B702AE-8B00-4D84-9E64-E3B4B4B7E637}"/>
    <cellStyle name="Normal 4 2 2 3 3 5 4 2" xfId="22372" xr:uid="{3C870E0B-F927-46ED-93D6-F6618BADB90F}"/>
    <cellStyle name="Normal 4 2 2 3 3 5 5" xfId="25034" xr:uid="{A6568BE8-4D71-41F9-8545-BEDCA5A33EFC}"/>
    <cellStyle name="Normal 4 2 2 3 3 5 6" xfId="14591" xr:uid="{5B89835D-3FE1-4646-B12E-F6AF58FD2835}"/>
    <cellStyle name="Normal 4 2 2 3 3 6" xfId="4767" xr:uid="{38B0F7FE-E533-468F-99CC-9595ECFFCF6D}"/>
    <cellStyle name="Normal 4 2 2 3 3 6 2" xfId="10654" xr:uid="{4F355CD3-1145-4697-B268-A93218D70F44}"/>
    <cellStyle name="Normal 4 2 2 3 3 6 2 2" xfId="20734" xr:uid="{337ECF0C-4127-48F8-9EBD-51E2BAACC6A1}"/>
    <cellStyle name="Normal 4 2 2 3 3 6 3" xfId="13647" xr:uid="{F92A21E1-0182-4C73-9A6C-5EFFC0BC9EE0}"/>
    <cellStyle name="Normal 4 2 2 3 3 6 3 2" xfId="23563" xr:uid="{4A69181B-8133-499F-A86E-B8AFBE741F79}"/>
    <cellStyle name="Normal 4 2 2 3 3 6 4" xfId="26609" xr:uid="{F49EE28F-F2C5-41B4-B46F-ECD1A3FD88EF}"/>
    <cellStyle name="Normal 4 2 2 3 3 6 5" xfId="17941" xr:uid="{862098A8-BC1F-4F7F-93D8-7042ADB29B4F}"/>
    <cellStyle name="Normal 4 2 2 3 3 7" xfId="5946" xr:uid="{9C6E304A-E8E8-4B3D-A3EE-6101A7753B3C}"/>
    <cellStyle name="Normal 4 2 2 3 3 7 2" xfId="16033" xr:uid="{B6F5BA47-3485-4200-A5D9-432A1F3F1ACE}"/>
    <cellStyle name="Normal 4 2 2 3 3 8" xfId="8691" xr:uid="{493180E8-B8BA-42D7-A255-AFAC5A6BDE49}"/>
    <cellStyle name="Normal 4 2 2 3 3 8 2" xfId="18792" xr:uid="{2313DEC8-06E3-496F-ACEF-43A433C6A53B}"/>
    <cellStyle name="Normal 4 2 2 3 3 9" xfId="12101" xr:uid="{D75D950C-D596-410C-92D3-42EB7130F53F}"/>
    <cellStyle name="Normal 4 2 2 3 3 9 2" xfId="21589" xr:uid="{0932C3A6-F98F-4AAB-8155-B6B9C6FB8E93}"/>
    <cellStyle name="Normal 4 2 2 3 4" xfId="2752" xr:uid="{00000000-0005-0000-0000-0000E80A0000}"/>
    <cellStyle name="Normal 4 2 2 3 4 2" xfId="2753" xr:uid="{00000000-0005-0000-0000-0000E90A0000}"/>
    <cellStyle name="Normal 4 2 2 3 4 2 2" xfId="7984" xr:uid="{757C9510-C60E-4A2D-A538-DCE410496853}"/>
    <cellStyle name="Normal 4 2 2 3 4 2 2 2" xfId="27349" xr:uid="{09024A46-E912-456F-B632-2F5513401245}"/>
    <cellStyle name="Normal 4 2 2 3 4 2 2 3" xfId="17366" xr:uid="{3CA781E6-EB50-48C7-A72D-0C5FCEAED65B}"/>
    <cellStyle name="Normal 4 2 2 3 4 2 3" xfId="10661" xr:uid="{B5B384AF-A259-4DC7-9247-659DB3003D2E}"/>
    <cellStyle name="Normal 4 2 2 3 4 2 3 2" xfId="20154" xr:uid="{7363411F-6A5D-405E-8CEA-C8657EC41934}"/>
    <cellStyle name="Normal 4 2 2 3 4 2 4" xfId="13154" xr:uid="{A3405D30-5184-45D2-85F8-1F864515E063}"/>
    <cellStyle name="Normal 4 2 2 3 4 2 4 2" xfId="22983" xr:uid="{1B52EA2B-FBD4-4B1C-8FB9-E1A373A28866}"/>
    <cellStyle name="Normal 4 2 2 3 4 2 5" xfId="26195" xr:uid="{325DD459-18BD-4FE0-A396-4A1AF82A5595}"/>
    <cellStyle name="Normal 4 2 2 3 4 2 6" xfId="15381" xr:uid="{D3904B07-42A0-4BC1-A380-F1C762E04CBC}"/>
    <cellStyle name="Normal 4 2 2 3 4 3" xfId="4911" xr:uid="{4F7E37EA-E6C0-4CE4-954B-4E1957AB616F}"/>
    <cellStyle name="Normal 4 2 2 3 4 3 2" xfId="10660" xr:uid="{B61F3571-5919-47F2-95DC-C3EC1F6A90A3}"/>
    <cellStyle name="Normal 4 2 2 3 4 3 2 2" xfId="29744" xr:uid="{E08B1034-C5BB-4DC0-A913-919E22BB4D65}"/>
    <cellStyle name="Normal 4 2 2 3 4 3 2 3" xfId="20878" xr:uid="{4EDCCD2C-1D25-4ED1-BBA2-6A064452EC62}"/>
    <cellStyle name="Normal 4 2 2 3 4 3 3" xfId="13770" xr:uid="{514D1631-98BB-4970-98A2-92F3D5E7A760}"/>
    <cellStyle name="Normal 4 2 2 3 4 3 3 2" xfId="23707" xr:uid="{6F085C47-7790-4C0B-B18C-3A77EBE74157}"/>
    <cellStyle name="Normal 4 2 2 3 4 3 4" xfId="24689" xr:uid="{E019076B-22B5-40EF-ACFB-42696F49EB77}"/>
    <cellStyle name="Normal 4 2 2 3 4 3 5" xfId="18085" xr:uid="{1AC39010-056E-4ADE-99D6-ADA8381B395E}"/>
    <cellStyle name="Normal 4 2 2 3 4 4" xfId="6371" xr:uid="{EA401F13-6769-4F04-A087-A6028D1647CF}"/>
    <cellStyle name="Normal 4 2 2 3 4 4 2" xfId="27920" xr:uid="{334DB4FF-D30B-48A1-9380-BE263C618822}"/>
    <cellStyle name="Normal 4 2 2 3 4 4 3" xfId="16034" xr:uid="{4C665675-2BFE-43BA-BE1B-C84466D45BA4}"/>
    <cellStyle name="Normal 4 2 2 3 4 5" xfId="9148" xr:uid="{3100A878-6E45-43A7-BEC5-BBA7E52C0919}"/>
    <cellStyle name="Normal 4 2 2 3 4 5 2" xfId="18793" xr:uid="{336426DB-8F73-4612-A75D-EDA6EC973A73}"/>
    <cellStyle name="Normal 4 2 2 3 4 6" xfId="12102" xr:uid="{63B9F63B-F0FA-48F9-879C-1FCA556E75D0}"/>
    <cellStyle name="Normal 4 2 2 3 4 6 2" xfId="21590" xr:uid="{ACD2DDB4-62E6-422F-AC85-7FE289B48FCD}"/>
    <cellStyle name="Normal 4 2 2 3 4 7" xfId="25651" xr:uid="{63E49BAB-ED31-4C58-99D3-FE17DD0A725F}"/>
    <cellStyle name="Normal 4 2 2 3 4 8" xfId="14778" xr:uid="{CC6A9971-1D47-4EB2-A713-BF1ABE2489A0}"/>
    <cellStyle name="Normal 4 2 2 3 5" xfId="2754" xr:uid="{00000000-0005-0000-0000-0000EA0A0000}"/>
    <cellStyle name="Normal 4 2 2 3 5 2" xfId="5096" xr:uid="{63F5523F-93B9-4F7F-9225-4DBBC44FA364}"/>
    <cellStyle name="Normal 4 2 2 3 5 2 2" xfId="7985" xr:uid="{32C74D99-260D-45FE-95C7-2A7E2C037E97}"/>
    <cellStyle name="Normal 4 2 2 3 5 2 2 2" xfId="29867" xr:uid="{48B2118D-3A98-401A-9AFC-2DD39FED50F2}"/>
    <cellStyle name="Normal 4 2 2 3 5 2 2 3" xfId="21063" xr:uid="{87FF85B8-8F55-4603-B513-29C397028F75}"/>
    <cellStyle name="Normal 4 2 2 3 5 2 3" xfId="10662" xr:uid="{B501285F-03D7-4D8F-B468-77325A00CEE8}"/>
    <cellStyle name="Normal 4 2 2 3 5 2 3 2" xfId="23892" xr:uid="{DBD66A39-D254-4F92-873C-88F1716BEA15}"/>
    <cellStyle name="Normal 4 2 2 3 5 2 4" xfId="24710" xr:uid="{4CE50A98-F5C7-41E6-8ED9-F3EDDB7B07E9}"/>
    <cellStyle name="Normal 4 2 2 3 5 2 5" xfId="18270" xr:uid="{8F0D446C-9B43-41C9-B9F8-2D0F09FDD456}"/>
    <cellStyle name="Normal 4 2 2 3 5 3" xfId="6641" xr:uid="{62F9A78D-09F8-4995-A9AB-CF0E778821FD}"/>
    <cellStyle name="Normal 4 2 2 3 5 3 2" xfId="27874" xr:uid="{DA51A8C2-BC3E-4BC7-8E11-5A612E0E75E3}"/>
    <cellStyle name="Normal 4 2 2 3 5 3 3" xfId="17367" xr:uid="{E136303E-B859-48B8-BEE6-7C3A328CE5CB}"/>
    <cellStyle name="Normal 4 2 2 3 5 4" xfId="9437" xr:uid="{9DF3A17E-AC49-42BC-926D-F956E8BB17F5}"/>
    <cellStyle name="Normal 4 2 2 3 5 4 2" xfId="20155" xr:uid="{21B8138E-B6DE-4BDB-8A4D-356EA163D6DB}"/>
    <cellStyle name="Normal 4 2 2 3 5 5" xfId="13155" xr:uid="{70816A87-2E5D-46EB-9013-F89889A56D11}"/>
    <cellStyle name="Normal 4 2 2 3 5 5 2" xfId="22984" xr:uid="{F3BC4143-A774-47A5-9DC4-854586F5C300}"/>
    <cellStyle name="Normal 4 2 2 3 5 6" xfId="26416" xr:uid="{E20FBDEE-342D-4C68-B0D8-EF5BD885890A}"/>
    <cellStyle name="Normal 4 2 2 3 5 7" xfId="15382" xr:uid="{B2BC26E0-FC12-4251-B051-116C595ED26A}"/>
    <cellStyle name="Normal 4 2 2 3 6" xfId="2755" xr:uid="{00000000-0005-0000-0000-0000EB0A0000}"/>
    <cellStyle name="Normal 4 2 2 3 6 2" xfId="5841" xr:uid="{22381CBE-AE9A-46E6-A026-92FA2D1C8E4F}"/>
    <cellStyle name="Normal 4 2 2 3 6 2 2" xfId="7986" xr:uid="{0546AEEF-2427-45C9-A116-0C6044393CC8}"/>
    <cellStyle name="Normal 4 2 2 3 6 2 3" xfId="10663" xr:uid="{658ADBF8-82CB-4D82-AA6F-EA3B6E38EB3E}"/>
    <cellStyle name="Normal 4 2 2 3 6 3" xfId="6934" xr:uid="{DB6111BC-D1C8-416E-B103-25F7AF68C9D8}"/>
    <cellStyle name="Normal 4 2 2 3 6 3 2" xfId="19819" xr:uid="{DFA6CF69-7A6B-4F52-A101-CF48DD819229}"/>
    <cellStyle name="Normal 4 2 2 3 6 4" xfId="9730" xr:uid="{3DD013A0-966F-45AC-8583-D2EC2C10B7D4}"/>
    <cellStyle name="Normal 4 2 2 3 6 4 2" xfId="22648" xr:uid="{C2DA1D86-8AC4-4657-8D37-5FDB710AFB4F}"/>
    <cellStyle name="Normal 4 2 2 3 6 5" xfId="26513" xr:uid="{2FC6FC90-8F47-4272-911E-09D9AB98317F}"/>
    <cellStyle name="Normal 4 2 2 3 6 6" xfId="14980" xr:uid="{1F58658D-D909-431E-9BAB-D876F3F0A7F3}"/>
    <cellStyle name="Normal 4 2 2 3 7" xfId="2756" xr:uid="{00000000-0005-0000-0000-0000EC0A0000}"/>
    <cellStyle name="Normal 4 2 2 3 7 2" xfId="7987" xr:uid="{E1066ACE-20C6-4D7A-A627-68157F1A3C6F}"/>
    <cellStyle name="Normal 4 2 2 3 7 2 2" xfId="28712" xr:uid="{53C26E57-B047-44FB-B998-4A73BE6FC6B9}"/>
    <cellStyle name="Normal 4 2 2 3 7 2 3" xfId="16644" xr:uid="{5047A0F0-39B4-492D-9AD2-E46437D979FE}"/>
    <cellStyle name="Normal 4 2 2 3 7 3" xfId="10664" xr:uid="{9D7B60D4-694D-4FA1-B6AC-4AD08F2FDC8C}"/>
    <cellStyle name="Normal 4 2 2 3 7 3 2" xfId="19381" xr:uid="{9CC4529C-7D32-4275-885F-CE7DDDA37712}"/>
    <cellStyle name="Normal 4 2 2 3 7 4" xfId="12493" xr:uid="{BA5354FF-E6F5-492A-9274-EEC11CBC9F10}"/>
    <cellStyle name="Normal 4 2 2 3 7 4 2" xfId="22210" xr:uid="{F652A98A-AB0F-42A6-9A1C-DAB3DB2B172C}"/>
    <cellStyle name="Normal 4 2 2 3 7 5" xfId="24793" xr:uid="{8428E383-1458-4E28-B97E-F14BA30B2DE1}"/>
    <cellStyle name="Normal 4 2 2 3 7 6" xfId="14428" xr:uid="{EE5DDAD1-3C6C-4F6E-8318-B639518B5371}"/>
    <cellStyle name="Normal 4 2 2 3 8" xfId="2757" xr:uid="{00000000-0005-0000-0000-0000ED0A0000}"/>
    <cellStyle name="Normal 4 2 2 3 8 2" xfId="7988" xr:uid="{EA27FD05-96FB-4752-9B8A-19B1C51DA0BF}"/>
    <cellStyle name="Normal 4 2 2 3 8 2 2" xfId="19161" xr:uid="{DB66EA60-F9F4-4EF5-B07D-A08C0C5AFE37}"/>
    <cellStyle name="Normal 4 2 2 3 8 3" xfId="10665" xr:uid="{32F2007E-74B2-4932-9753-34517AF525A6}"/>
    <cellStyle name="Normal 4 2 2 3 8 3 2" xfId="21966" xr:uid="{6EADE4F1-41A9-4144-8817-1715761823B5}"/>
    <cellStyle name="Normal 4 2 2 3 8 4" xfId="24059" xr:uid="{55F4B0DB-03A9-43CF-A9FB-99FC4E130186}"/>
    <cellStyle name="Normal 4 2 2 3 8 5" xfId="16410" xr:uid="{E448E10C-7096-4940-844B-5B62CC72FED5}"/>
    <cellStyle name="Normal 4 2 2 3 9" xfId="4561" xr:uid="{CB0916CD-63A8-4612-ABDE-D084359C6AD0}"/>
    <cellStyle name="Normal 4 2 2 3 9 2" xfId="9948" xr:uid="{32DC85F7-7204-4253-8FFA-BD07CD6CDFAE}"/>
    <cellStyle name="Normal 4 2 2 3 9 2 2" xfId="20577" xr:uid="{B5245FF5-7CDF-40A4-80BF-ED43DB39D51F}"/>
    <cellStyle name="Normal 4 2 2 3 9 3" xfId="13528" xr:uid="{35DBF6AB-CF23-435F-8115-48A1F8E9EC85}"/>
    <cellStyle name="Normal 4 2 2 3 9 3 2" xfId="23406" xr:uid="{741D92B3-28B0-415A-93D0-95F0F3236008}"/>
    <cellStyle name="Normal 4 2 2 3 9 4" xfId="17784" xr:uid="{2144DA04-4B2B-49D1-887A-3EFC635CC15B}"/>
    <cellStyle name="Normal 4 2 2 4" xfId="583" xr:uid="{00000000-0005-0000-0000-000047020000}"/>
    <cellStyle name="Normal 4 2 2 4 10" xfId="8984" xr:uid="{5634290D-7DB0-4EBB-915C-7A0A5FFDD8CC}"/>
    <cellStyle name="Normal 4 2 2 4 10 2" xfId="18794" xr:uid="{5E030783-6082-49B3-9CD3-3FE73DE38773}"/>
    <cellStyle name="Normal 4 2 2 4 11" xfId="12103" xr:uid="{0FE60861-D9B9-4234-89A1-D80C46F0BC70}"/>
    <cellStyle name="Normal 4 2 2 4 11 2" xfId="21591" xr:uid="{3FE530B9-085D-4D9A-BE4B-F569A82E533F}"/>
    <cellStyle name="Normal 4 2 2 4 12" xfId="25137" xr:uid="{53C9C81F-C5A2-4981-A6C7-05B0C6F93DFF}"/>
    <cellStyle name="Normal 4 2 2 4 13" xfId="14010" xr:uid="{0313B850-0E36-4B43-8DC6-AD9EDC71183E}"/>
    <cellStyle name="Normal 4 2 2 4 2" xfId="584" xr:uid="{00000000-0005-0000-0000-000048020000}"/>
    <cellStyle name="Normal 4 2 2 4 2 10" xfId="12104" xr:uid="{1F001F5C-BE60-4E78-88B1-BD30459C72DA}"/>
    <cellStyle name="Normal 4 2 2 4 2 10 2" xfId="21592" xr:uid="{EC6665B9-AB4A-4BA0-A5E6-5F789AF2950E}"/>
    <cellStyle name="Normal 4 2 2 4 2 11" xfId="26254" xr:uid="{21775BBC-5D39-4FA5-9637-97BCE678E6D5}"/>
    <cellStyle name="Normal 4 2 2 4 2 12" xfId="14155" xr:uid="{AC788C8B-23AF-4BD8-9ED0-27D173EC2B78}"/>
    <cellStyle name="Normal 4 2 2 4 2 2" xfId="2758" xr:uid="{00000000-0005-0000-0000-0000EE0A0000}"/>
    <cellStyle name="Normal 4 2 2 4 2 2 2" xfId="2759" xr:uid="{00000000-0005-0000-0000-0000EF0A0000}"/>
    <cellStyle name="Normal 4 2 2 4 2 2 2 2" xfId="7989" xr:uid="{B6256CCC-9BB6-41B6-A8B9-730B4C259875}"/>
    <cellStyle name="Normal 4 2 2 4 2 2 2 2 2" xfId="27937" xr:uid="{331E190F-1F29-43FE-84C6-E223CD15330E}"/>
    <cellStyle name="Normal 4 2 2 4 2 2 2 2 3" xfId="28493" xr:uid="{06C40025-8455-4D12-9B5E-6EEE9FE93764}"/>
    <cellStyle name="Normal 4 2 2 4 2 2 2 2 4" xfId="17369" xr:uid="{7180300F-3A68-4465-8EDD-49F27DD687A8}"/>
    <cellStyle name="Normal 4 2 2 4 2 2 2 3" xfId="10667" xr:uid="{5D6EE6D9-C563-49F3-B374-8AE4216D93E6}"/>
    <cellStyle name="Normal 4 2 2 4 2 2 2 3 2" xfId="29503" xr:uid="{9D55965A-19E7-4D3B-B94C-03D59D83E46D}"/>
    <cellStyle name="Normal 4 2 2 4 2 2 2 3 3" xfId="20157" xr:uid="{8D5BC3A4-C28A-488F-811B-177E4B6FA977}"/>
    <cellStyle name="Normal 4 2 2 4 2 2 2 4" xfId="13157" xr:uid="{F7D68071-8B8D-4F5D-96A6-9C9100F88861}"/>
    <cellStyle name="Normal 4 2 2 4 2 2 2 4 2" xfId="22986" xr:uid="{37F513F2-F636-412A-8C08-5952201538EB}"/>
    <cellStyle name="Normal 4 2 2 4 2 2 2 5" xfId="24706" xr:uid="{FBFB040A-44E0-4574-8FEB-3C75FBE6BE07}"/>
    <cellStyle name="Normal 4 2 2 4 2 2 2 6" xfId="15384" xr:uid="{0014D522-4433-45B0-A1BD-1C3E359311F8}"/>
    <cellStyle name="Normal 4 2 2 4 2 2 3" xfId="4914" xr:uid="{F635D122-7F48-479A-B361-FE7CA0EFFC63}"/>
    <cellStyle name="Normal 4 2 2 4 2 2 3 2" xfId="10666" xr:uid="{908A2230-1539-4FEA-AF1C-776EE6544A2B}"/>
    <cellStyle name="Normal 4 2 2 4 2 2 3 2 2" xfId="29747" xr:uid="{4981DC21-BF39-4C37-87C1-46A0AF555D73}"/>
    <cellStyle name="Normal 4 2 2 4 2 2 3 2 3" xfId="20881" xr:uid="{B413D0D0-C6AE-480C-940E-3AA6E12CDFF4}"/>
    <cellStyle name="Normal 4 2 2 4 2 2 3 3" xfId="13773" xr:uid="{FEC56FF7-1014-4BB4-92B3-5BA81E3831F7}"/>
    <cellStyle name="Normal 4 2 2 4 2 2 3 3 2" xfId="23710" xr:uid="{27C55E96-D942-4B60-976C-7695E29127D8}"/>
    <cellStyle name="Normal 4 2 2 4 2 2 3 4" xfId="26621" xr:uid="{14BB593C-6FB4-4049-8693-3FC89C66C7A0}"/>
    <cellStyle name="Normal 4 2 2 4 2 2 3 5" xfId="18088" xr:uid="{742DF7CC-5EC0-429E-8E95-634A4F9B3DFA}"/>
    <cellStyle name="Normal 4 2 2 4 2 2 4" xfId="6378" xr:uid="{B159ABE2-4110-4B19-8AB1-378EEE8375D4}"/>
    <cellStyle name="Normal 4 2 2 4 2 2 4 2" xfId="28438" xr:uid="{CB5F7863-4C9A-4DF4-B18F-CC0D994038CC}"/>
    <cellStyle name="Normal 4 2 2 4 2 2 4 3" xfId="16037" xr:uid="{AFDBA917-7B56-4CC0-AD00-3654F001C42A}"/>
    <cellStyle name="Normal 4 2 2 4 2 2 5" xfId="9155" xr:uid="{086EA068-7BA3-42C0-8C0C-05D6F3A2C1F4}"/>
    <cellStyle name="Normal 4 2 2 4 2 2 5 2" xfId="18796" xr:uid="{AFF7AB42-EA56-45CE-BF8D-777FB6DBFBE3}"/>
    <cellStyle name="Normal 4 2 2 4 2 2 6" xfId="12105" xr:uid="{A0B24682-2F94-41B6-B0EF-03E9353FA843}"/>
    <cellStyle name="Normal 4 2 2 4 2 2 6 2" xfId="21593" xr:uid="{E15BF2C4-6EF9-416E-8BAA-68766D747BA0}"/>
    <cellStyle name="Normal 4 2 2 4 2 2 7" xfId="26019" xr:uid="{C1C5BDD6-9FA5-45AD-BA7A-5DD6EA96437E}"/>
    <cellStyle name="Normal 4 2 2 4 2 2 8" xfId="14782" xr:uid="{77D0311D-2711-4326-9609-ECA2114DAE2F}"/>
    <cellStyle name="Normal 4 2 2 4 2 3" xfId="2760" xr:uid="{00000000-0005-0000-0000-0000F00A0000}"/>
    <cellStyle name="Normal 4 2 2 4 2 3 2" xfId="5097" xr:uid="{1B59B71F-E5D2-4E87-BD92-2BC553D79AED}"/>
    <cellStyle name="Normal 4 2 2 4 2 3 2 2" xfId="7990" xr:uid="{2BB51244-9FA3-4126-A7DE-8F7FF355D1A1}"/>
    <cellStyle name="Normal 4 2 2 4 2 3 2 2 2" xfId="29868" xr:uid="{05B65CC4-E126-4FEE-BA78-4DF74EBF4545}"/>
    <cellStyle name="Normal 4 2 2 4 2 3 2 2 3" xfId="21064" xr:uid="{A409F4EF-6EA2-4AE9-B22F-AF989585CA5B}"/>
    <cellStyle name="Normal 4 2 2 4 2 3 2 3" xfId="10668" xr:uid="{B1846D54-66FF-4F46-91E4-D5676741F821}"/>
    <cellStyle name="Normal 4 2 2 4 2 3 2 3 2" xfId="23893" xr:uid="{7A599646-4119-4616-9FB2-7AE19DE85B40}"/>
    <cellStyle name="Normal 4 2 2 4 2 3 2 4" xfId="26372" xr:uid="{F667F996-D1B2-482A-8E62-1A742BA35749}"/>
    <cellStyle name="Normal 4 2 2 4 2 3 2 5" xfId="18271" xr:uid="{28516FEF-27EF-43BC-A47B-250A51A99800}"/>
    <cellStyle name="Normal 4 2 2 4 2 3 3" xfId="6644" xr:uid="{97A02F7C-195F-4096-B0F7-7411BC294A49}"/>
    <cellStyle name="Normal 4 2 2 4 2 3 3 2" xfId="28898" xr:uid="{C3FF19EE-08FE-49A9-B4A0-52928B242E1B}"/>
    <cellStyle name="Normal 4 2 2 4 2 3 3 3" xfId="17370" xr:uid="{152ED3C5-705F-4A44-BF2A-80A2767091ED}"/>
    <cellStyle name="Normal 4 2 2 4 2 3 4" xfId="9440" xr:uid="{296253A1-2F85-4697-948E-9232E13A2871}"/>
    <cellStyle name="Normal 4 2 2 4 2 3 4 2" xfId="20158" xr:uid="{98A456ED-66A5-4459-8FE7-07084864E5D3}"/>
    <cellStyle name="Normal 4 2 2 4 2 3 5" xfId="13158" xr:uid="{EA64B5E4-4D72-40C1-83E3-D2C1A833846E}"/>
    <cellStyle name="Normal 4 2 2 4 2 3 5 2" xfId="22987" xr:uid="{1E57D5DD-A7F8-4EE9-9F5F-E638C1E515FB}"/>
    <cellStyle name="Normal 4 2 2 4 2 3 6" xfId="24436" xr:uid="{573583B8-F6C7-4406-BB7A-A7A553EBA689}"/>
    <cellStyle name="Normal 4 2 2 4 2 3 7" xfId="15385" xr:uid="{C488BEDD-8DFA-460C-A6AE-1982382D79A1}"/>
    <cellStyle name="Normal 4 2 2 4 2 4" xfId="2761" xr:uid="{00000000-0005-0000-0000-0000F10A0000}"/>
    <cellStyle name="Normal 4 2 2 4 2 4 2" xfId="7991" xr:uid="{3D4C7307-71AC-454E-9294-3A5CE768DD13}"/>
    <cellStyle name="Normal 4 2 2 4 2 4 2 2" xfId="27220" xr:uid="{2EBE3D66-FDBA-47BF-B2B4-EAB01317A0C7}"/>
    <cellStyle name="Normal 4 2 2 4 2 4 2 3" xfId="17368" xr:uid="{E6E5F3DD-4121-4AF5-9FC6-762904767CA0}"/>
    <cellStyle name="Normal 4 2 2 4 2 4 3" xfId="10669" xr:uid="{B015A440-2F4C-4F75-AB11-A8C24CE397F7}"/>
    <cellStyle name="Normal 4 2 2 4 2 4 3 2" xfId="20156" xr:uid="{C578AB89-4ED1-4525-89F8-DC3BE537F9E6}"/>
    <cellStyle name="Normal 4 2 2 4 2 4 4" xfId="13156" xr:uid="{DCA4CF64-C4BC-4D9C-9EFB-D7E2F4AFD8E4}"/>
    <cellStyle name="Normal 4 2 2 4 2 4 4 2" xfId="22985" xr:uid="{26AD0168-4EB1-4FB1-9413-9B54C14DE692}"/>
    <cellStyle name="Normal 4 2 2 4 2 4 5" xfId="26489" xr:uid="{CA37AD1E-7ADA-4868-8411-6C61D4E5B67D}"/>
    <cellStyle name="Normal 4 2 2 4 2 4 6" xfId="15383" xr:uid="{0142B5DA-65FF-4B9C-BB83-AFC06496914A}"/>
    <cellStyle name="Normal 4 2 2 4 2 5" xfId="2762" xr:uid="{00000000-0005-0000-0000-0000F20A0000}"/>
    <cellStyle name="Normal 4 2 2 4 2 5 2" xfId="7992" xr:uid="{08D034F8-AEB8-4500-B534-8839BB551575}"/>
    <cellStyle name="Normal 4 2 2 4 2 5 2 2" xfId="26874" xr:uid="{6F6BDECF-5DF2-49F5-96B1-3F1B41F009CA}"/>
    <cellStyle name="Normal 4 2 2 4 2 5 2 3" xfId="16787" xr:uid="{20E4BCAC-5929-4BAF-B62E-C319C9756AAF}"/>
    <cellStyle name="Normal 4 2 2 4 2 5 3" xfId="10670" xr:uid="{672C7E37-9B87-4812-8B22-159B4A866587}"/>
    <cellStyle name="Normal 4 2 2 4 2 5 3 2" xfId="19524" xr:uid="{9CBBBEE7-ABB1-4641-BD5A-B5F89C205A09}"/>
    <cellStyle name="Normal 4 2 2 4 2 5 4" xfId="12636" xr:uid="{9A6A2539-6CA2-4CD1-902D-3DDC1B6E6A93}"/>
    <cellStyle name="Normal 4 2 2 4 2 5 4 2" xfId="22353" xr:uid="{E6CE0622-7264-4187-9A40-15D392CE806D}"/>
    <cellStyle name="Normal 4 2 2 4 2 5 5" xfId="26556" xr:uid="{1A1D9889-B511-4A1B-A0F3-CD95835B4028}"/>
    <cellStyle name="Normal 4 2 2 4 2 5 6" xfId="14571" xr:uid="{9B123AAB-EDC6-4981-8B47-615465C1D3C8}"/>
    <cellStyle name="Normal 4 2 2 4 2 6" xfId="2763" xr:uid="{00000000-0005-0000-0000-0000F30A0000}"/>
    <cellStyle name="Normal 4 2 2 4 2 6 2" xfId="10671" xr:uid="{27EDFC4C-33DA-468B-8FF1-FBB2FF2EA1FB}"/>
    <cellStyle name="Normal 4 2 2 4 2 6 2 2" xfId="19273" xr:uid="{EE76AEF5-5E5F-4287-BA91-8FAC906BE0BC}"/>
    <cellStyle name="Normal 4 2 2 4 2 6 3" xfId="12420" xr:uid="{D075AB79-1E78-4C43-8814-987E4E8683FF}"/>
    <cellStyle name="Normal 4 2 2 4 2 6 3 2" xfId="22089" xr:uid="{C1358B71-2E0B-470B-8084-D5CD1C93E611}"/>
    <cellStyle name="Normal 4 2 2 4 2 6 4" xfId="26032" xr:uid="{11BBD945-77DD-43FF-8B23-9EA1B54A3B7B}"/>
    <cellStyle name="Normal 4 2 2 4 2 6 5" xfId="16533" xr:uid="{90797CD7-B073-4466-AE96-643AC574D613}"/>
    <cellStyle name="Normal 4 2 2 4 2 7" xfId="4483" xr:uid="{A8F28E89-4F28-4492-98B1-B31AE0923097}"/>
    <cellStyle name="Normal 4 2 2 4 2 7 2" xfId="9951" xr:uid="{4A7A6F11-0BBB-4960-A569-9CE86FA47762}"/>
    <cellStyle name="Normal 4 2 2 4 2 7 2 2" xfId="20506" xr:uid="{A2D24FE2-0DD5-46CD-A457-01BCF35A732A}"/>
    <cellStyle name="Normal 4 2 2 4 2 7 3" xfId="13482" xr:uid="{6841B425-0096-48B7-859F-11DF23C91C3F}"/>
    <cellStyle name="Normal 4 2 2 4 2 7 3 2" xfId="23335" xr:uid="{36779B40-3F56-49D9-9E17-EDEC9AD78E28}"/>
    <cellStyle name="Normal 4 2 2 4 2 7 4" xfId="17713" xr:uid="{B29CA508-D67E-4124-BF1D-0E3E95B80DF1}"/>
    <cellStyle name="Normal 4 2 2 4 2 8" xfId="6208" xr:uid="{BA093078-1B63-42EB-A858-71EB7E6535AF}"/>
    <cellStyle name="Normal 4 2 2 4 2 8 2" xfId="16036" xr:uid="{8345E596-50AE-419D-8921-3A5AE87109D1}"/>
    <cellStyle name="Normal 4 2 2 4 2 9" xfId="8985" xr:uid="{450599D4-4BDF-4DE1-A5A1-699C57B6942A}"/>
    <cellStyle name="Normal 4 2 2 4 2 9 2" xfId="18795" xr:uid="{B7DACB8C-7CF9-476D-BF33-5C8E0662836B}"/>
    <cellStyle name="Normal 4 2 2 4 3" xfId="2764" xr:uid="{00000000-0005-0000-0000-0000F40A0000}"/>
    <cellStyle name="Normal 4 2 2 4 3 2" xfId="2765" xr:uid="{00000000-0005-0000-0000-0000F50A0000}"/>
    <cellStyle name="Normal 4 2 2 4 3 2 2" xfId="7993" xr:uid="{2E353C4E-2FFC-487F-8C66-556BCA81E5F0}"/>
    <cellStyle name="Normal 4 2 2 4 3 2 2 2" xfId="24471" xr:uid="{F341079F-A0F5-4C30-9028-8CEA0A780EE2}"/>
    <cellStyle name="Normal 4 2 2 4 3 2 2 3" xfId="28078" xr:uid="{F8FD1F95-9371-4182-9D6A-D9ED981E6AFA}"/>
    <cellStyle name="Normal 4 2 2 4 3 2 2 4" xfId="17371" xr:uid="{52241E6E-9076-4081-AB66-C0434570E3C9}"/>
    <cellStyle name="Normal 4 2 2 4 3 2 3" xfId="10673" xr:uid="{45B4E1E2-0529-490C-A30D-C9BF20D597B8}"/>
    <cellStyle name="Normal 4 2 2 4 3 2 3 2" xfId="29504" xr:uid="{AB231DBC-11F3-4898-BBEA-BA0EDAB3F311}"/>
    <cellStyle name="Normal 4 2 2 4 3 2 3 3" xfId="20159" xr:uid="{1001FE5E-7EDE-40EC-97DB-61BAF3C48913}"/>
    <cellStyle name="Normal 4 2 2 4 3 2 4" xfId="13159" xr:uid="{454C1B5B-D25F-4F1E-9198-9AFB7D8C9CED}"/>
    <cellStyle name="Normal 4 2 2 4 3 2 4 2" xfId="22988" xr:uid="{7A0FE104-AD12-4219-96E3-49A0AB4A4726}"/>
    <cellStyle name="Normal 4 2 2 4 3 2 5" xfId="24935" xr:uid="{8785522A-6052-419B-B00B-2A9C17EA8C34}"/>
    <cellStyle name="Normal 4 2 2 4 3 2 6" xfId="15386" xr:uid="{AEEA93A0-4D2C-415C-BCB9-140688976839}"/>
    <cellStyle name="Normal 4 2 2 4 3 3" xfId="2766" xr:uid="{00000000-0005-0000-0000-0000F60A0000}"/>
    <cellStyle name="Normal 4 2 2 4 3 3 2" xfId="10674" xr:uid="{67F4DEBB-C85E-48DD-A762-A6050AD7D53A}"/>
    <cellStyle name="Normal 4 2 2 4 3 3 2 2" xfId="27154" xr:uid="{E4EA8294-A28C-4283-8E17-DB732C222104}"/>
    <cellStyle name="Normal 4 2 2 4 3 3 2 3" xfId="16925" xr:uid="{D2166DED-3BD1-4345-8412-A119764F1E8A}"/>
    <cellStyle name="Normal 4 2 2 4 3 3 3" xfId="11585" xr:uid="{963F1772-9387-4AFA-AAA9-66F71D4A7915}"/>
    <cellStyle name="Normal 4 2 2 4 3 3 3 2" xfId="19673" xr:uid="{888944C3-7E8A-434F-99CE-60D8BD32C0DC}"/>
    <cellStyle name="Normal 4 2 2 4 3 3 4" xfId="12774" xr:uid="{A26C2DC9-B84E-4A66-97F7-99AAA81C1EF7}"/>
    <cellStyle name="Normal 4 2 2 4 3 3 4 2" xfId="22502" xr:uid="{730B8436-1EBC-4F0C-95E7-3247C5CCBE4B}"/>
    <cellStyle name="Normal 4 2 2 4 3 3 5" xfId="25013" xr:uid="{BB5B9E10-CCA4-4DBB-BF5A-40F44FCDE26E}"/>
    <cellStyle name="Normal 4 2 2 4 3 3 6" xfId="14781" xr:uid="{516E21C9-A0BE-43B3-8F80-87B2C81FB5AD}"/>
    <cellStyle name="Normal 4 2 2 4 3 4" xfId="4768" xr:uid="{2FC3A925-E210-4308-B7CC-7221B903CB48}"/>
    <cellStyle name="Normal 4 2 2 4 3 4 2" xfId="10672" xr:uid="{DC02F3F7-6E74-4FA7-B2D7-14DB0A4CCB35}"/>
    <cellStyle name="Normal 4 2 2 4 3 4 2 2" xfId="29646" xr:uid="{B333E08F-78DB-49F7-8E48-4C9F064CE3A9}"/>
    <cellStyle name="Normal 4 2 2 4 3 4 2 3" xfId="20735" xr:uid="{CA9EF484-84FB-4F28-9CC2-637649F0B65C}"/>
    <cellStyle name="Normal 4 2 2 4 3 4 3" xfId="13648" xr:uid="{F2E4002C-903F-4EC9-9BEB-68C3A5FA1A4E}"/>
    <cellStyle name="Normal 4 2 2 4 3 4 3 2" xfId="23564" xr:uid="{8720F8B2-FED8-4152-9FE7-690A79222BB4}"/>
    <cellStyle name="Normal 4 2 2 4 3 4 4" xfId="24896" xr:uid="{155ED4CE-13DB-47B7-863B-57C7485A2963}"/>
    <cellStyle name="Normal 4 2 2 4 3 4 5" xfId="17942" xr:uid="{666D547F-6358-4EDC-9E10-519ABBE8D04A}"/>
    <cellStyle name="Normal 4 2 2 4 3 5" xfId="6374" xr:uid="{65FCB3C1-B62E-47B8-8D7E-5D09D755C0F8}"/>
    <cellStyle name="Normal 4 2 2 4 3 5 2" xfId="28956" xr:uid="{C5B22739-458F-4807-AA44-8BD219277DAC}"/>
    <cellStyle name="Normal 4 2 2 4 3 5 3" xfId="16038" xr:uid="{A41D5CCC-6561-4DB5-B9A2-247351C2352D}"/>
    <cellStyle name="Normal 4 2 2 4 3 6" xfId="9151" xr:uid="{4037E080-0F89-4199-99B2-E615ACFA3656}"/>
    <cellStyle name="Normal 4 2 2 4 3 6 2" xfId="18797" xr:uid="{C5B433D8-CE47-4127-B0E2-9A89D487DE5C}"/>
    <cellStyle name="Normal 4 2 2 4 3 7" xfId="12106" xr:uid="{2A035E81-6320-42B0-9CF5-718F2E7F38B1}"/>
    <cellStyle name="Normal 4 2 2 4 3 7 2" xfId="21594" xr:uid="{8DAE9B81-CFAF-40AB-9929-1E000293AF4D}"/>
    <cellStyle name="Normal 4 2 2 4 3 8" xfId="25179" xr:uid="{866A8454-0CB6-4351-A631-E72EA6CBCB5F}"/>
    <cellStyle name="Normal 4 2 2 4 3 9" xfId="14313" xr:uid="{118426DA-E6A0-429D-8A02-5C4F8BAA36FE}"/>
    <cellStyle name="Normal 4 2 2 4 4" xfId="2767" xr:uid="{00000000-0005-0000-0000-0000F70A0000}"/>
    <cellStyle name="Normal 4 2 2 4 4 2" xfId="5098" xr:uid="{05350791-3DE8-4E92-B815-30C731004579}"/>
    <cellStyle name="Normal 4 2 2 4 4 2 2" xfId="7994" xr:uid="{215DE5D3-E652-4AA6-A809-654D3333EC70}"/>
    <cellStyle name="Normal 4 2 2 4 4 2 2 2" xfId="29869" xr:uid="{11EA6186-F21C-453B-B8E6-BFCCF51671F3}"/>
    <cellStyle name="Normal 4 2 2 4 4 2 2 3" xfId="21065" xr:uid="{0593B83C-C84E-44D4-B2F2-4E9251DE1AA3}"/>
    <cellStyle name="Normal 4 2 2 4 4 2 3" xfId="10675" xr:uid="{CE99DAAA-FD0C-4D16-8E00-0C029649F165}"/>
    <cellStyle name="Normal 4 2 2 4 4 2 3 2" xfId="23894" xr:uid="{281C4D05-A31A-4B1D-9511-72C2DBE48A9D}"/>
    <cellStyle name="Normal 4 2 2 4 4 2 4" xfId="26678" xr:uid="{3C5CB70C-D8AF-44F7-B4BC-134DDECE40FC}"/>
    <cellStyle name="Normal 4 2 2 4 4 2 5" xfId="18272" xr:uid="{D4980C09-7C26-4ECE-A1B0-3799DF0A5BC5}"/>
    <cellStyle name="Normal 4 2 2 4 4 3" xfId="6643" xr:uid="{8B6DAD81-5402-4BC6-A77E-84371B8ED610}"/>
    <cellStyle name="Normal 4 2 2 4 4 3 2" xfId="26880" xr:uid="{9A7C7E63-1BEE-4113-97AF-5DD75A3F82AA}"/>
    <cellStyle name="Normal 4 2 2 4 4 3 3" xfId="16039" xr:uid="{E81B2187-B6F1-4586-8AF5-817246043399}"/>
    <cellStyle name="Normal 4 2 2 4 4 4" xfId="9439" xr:uid="{E4D32DD3-0F9A-42AB-B7B9-B06055A202EC}"/>
    <cellStyle name="Normal 4 2 2 4 4 4 2" xfId="18798" xr:uid="{60A985AA-5B9F-4B37-B5E0-8876D223E245}"/>
    <cellStyle name="Normal 4 2 2 4 4 5" xfId="12107" xr:uid="{5F69356A-828C-44EA-B84C-CDB6D51B56F5}"/>
    <cellStyle name="Normal 4 2 2 4 4 5 2" xfId="21595" xr:uid="{10E3979E-6DAE-4E70-AC8F-53E5F906C911}"/>
    <cellStyle name="Normal 4 2 2 4 4 6" xfId="24284" xr:uid="{DEB9365C-F53E-4FBD-86D2-076232818E73}"/>
    <cellStyle name="Normal 4 2 2 4 4 7" xfId="15387" xr:uid="{E494599D-5776-4F8D-9BE0-A8B5348DAD7E}"/>
    <cellStyle name="Normal 4 2 2 4 5" xfId="2768" xr:uid="{00000000-0005-0000-0000-0000F80A0000}"/>
    <cellStyle name="Normal 4 2 2 4 5 2" xfId="5825" xr:uid="{BB0FD980-B3F9-4A75-ADBD-12AA69AE86F5}"/>
    <cellStyle name="Normal 4 2 2 4 5 2 2" xfId="7995" xr:uid="{2E46E56E-5CC7-4DA4-A631-B4225058C222}"/>
    <cellStyle name="Normal 4 2 2 4 5 2 3" xfId="10676" xr:uid="{310D2962-C3B1-4952-BAB2-A360868E6632}"/>
    <cellStyle name="Normal 4 2 2 4 5 2 4" xfId="17052" xr:uid="{89E56408-DCAD-4F4B-BC34-5777BB77C3A8}"/>
    <cellStyle name="Normal 4 2 2 4 5 3" xfId="6914" xr:uid="{660650E5-EC34-4ABA-9A3F-286F0DF2AF26}"/>
    <cellStyle name="Normal 4 2 2 4 5 3 2" xfId="28917" xr:uid="{D47EB466-27D6-430E-9930-5E5D4A8AA56E}"/>
    <cellStyle name="Normal 4 2 2 4 5 3 3" xfId="19820" xr:uid="{DC9912B9-1998-4A43-8297-783CD699A0ED}"/>
    <cellStyle name="Normal 4 2 2 4 5 4" xfId="9710" xr:uid="{68D0BD8A-CBAB-4F4A-B17E-244B9E239275}"/>
    <cellStyle name="Normal 4 2 2 4 5 4 2" xfId="22649" xr:uid="{CE4EC2CE-49E2-4D4A-8828-D39C4FF99E7D}"/>
    <cellStyle name="Normal 4 2 2 4 5 5" xfId="26371" xr:uid="{8959D2CA-01B9-4AED-852C-EE0E6A3E56A6}"/>
    <cellStyle name="Normal 4 2 2 4 5 6" xfId="14981" xr:uid="{D4658A28-7BD5-47B1-87C5-072FE6DEA29D}"/>
    <cellStyle name="Normal 4 2 2 4 6" xfId="2769" xr:uid="{00000000-0005-0000-0000-0000F90A0000}"/>
    <cellStyle name="Normal 4 2 2 4 6 2" xfId="7996" xr:uid="{5AD236E3-DCC2-4A44-B867-F70E88210A5F}"/>
    <cellStyle name="Normal 4 2 2 4 6 2 2" xfId="27964" xr:uid="{64610868-6A56-46AD-B308-F5CF17B62D73}"/>
    <cellStyle name="Normal 4 2 2 4 6 2 3" xfId="16624" xr:uid="{EC238CB6-971F-44F0-816D-7DEEB287E14B}"/>
    <cellStyle name="Normal 4 2 2 4 6 3" xfId="10677" xr:uid="{96737ADB-D80B-4BE1-B224-BE77400B7595}"/>
    <cellStyle name="Normal 4 2 2 4 6 3 2" xfId="19361" xr:uid="{20A80CF0-74DD-43AA-B0AB-97C075DB0355}"/>
    <cellStyle name="Normal 4 2 2 4 6 4" xfId="12473" xr:uid="{BE0E5A05-39A5-48EA-9D40-F201206D2671}"/>
    <cellStyle name="Normal 4 2 2 4 6 4 2" xfId="22190" xr:uid="{A112835F-9B47-4761-80D4-B863489990F1}"/>
    <cellStyle name="Normal 4 2 2 4 6 5" xfId="24070" xr:uid="{46A444BE-77DC-4CC4-8452-7AE8849C19D1}"/>
    <cellStyle name="Normal 4 2 2 4 6 6" xfId="14408" xr:uid="{6BB4C88C-1171-4962-8805-E986BFB84C0C}"/>
    <cellStyle name="Normal 4 2 2 4 7" xfId="2770" xr:uid="{00000000-0005-0000-0000-0000FA0A0000}"/>
    <cellStyle name="Normal 4 2 2 4 7 2" xfId="7997" xr:uid="{A8647FCB-D397-476B-ABC6-FEE2DCBD78F3}"/>
    <cellStyle name="Normal 4 2 2 4 7 2 2" xfId="19141" xr:uid="{6EA65479-391C-497E-B09E-723AD963A1C9}"/>
    <cellStyle name="Normal 4 2 2 4 7 3" xfId="10678" xr:uid="{3076F4F4-40FA-4C30-B371-D7E3D9F0D3B6}"/>
    <cellStyle name="Normal 4 2 2 4 7 3 2" xfId="21946" xr:uid="{E7464BD6-D934-4F61-ADEA-0CB08FCF9E5D}"/>
    <cellStyle name="Normal 4 2 2 4 7 4" xfId="26221" xr:uid="{BEE6EBF3-A878-4205-A975-EB01745E7899}"/>
    <cellStyle name="Normal 4 2 2 4 7 5" xfId="16390" xr:uid="{5DCB5BBF-030E-4772-A472-C4ED3D4DB98C}"/>
    <cellStyle name="Normal 4 2 2 4 8" xfId="4562" xr:uid="{DA445678-A6EB-45DD-87B6-88148728AD43}"/>
    <cellStyle name="Normal 4 2 2 4 8 2" xfId="9950" xr:uid="{5403D277-A405-4343-9CE9-ABF594157FC4}"/>
    <cellStyle name="Normal 4 2 2 4 8 2 2" xfId="20578" xr:uid="{1BCDA06D-64D4-46F3-8DA6-AC09E78516FD}"/>
    <cellStyle name="Normal 4 2 2 4 8 3" xfId="13529" xr:uid="{64852991-2AA7-45ED-81A9-61AB82C14367}"/>
    <cellStyle name="Normal 4 2 2 4 8 3 2" xfId="23407" xr:uid="{22944F94-C98A-41EF-85FA-D15CD849FCC1}"/>
    <cellStyle name="Normal 4 2 2 4 8 4" xfId="17785" xr:uid="{146592C7-526D-4198-8D8F-8CC0B44A8539}"/>
    <cellStyle name="Normal 4 2 2 4 9" xfId="6207" xr:uid="{E59B7A02-9326-4CB9-8398-A1C3322D6E81}"/>
    <cellStyle name="Normal 4 2 2 4 9 2" xfId="16035" xr:uid="{063BA65D-457B-45BD-B1C7-A248240B58B0}"/>
    <cellStyle name="Normal 4 2 2 5" xfId="585" xr:uid="{00000000-0005-0000-0000-000049020000}"/>
    <cellStyle name="Normal 4 2 2 5 10" xfId="12108" xr:uid="{FFF6D207-0611-423B-A087-43FEC645EDA7}"/>
    <cellStyle name="Normal 4 2 2 5 10 2" xfId="21596" xr:uid="{883E2CBC-3A5E-4B57-AF17-6B704E9A5F9B}"/>
    <cellStyle name="Normal 4 2 2 5 11" xfId="24936" xr:uid="{A6E3A920-01AD-45A3-9FC6-E92E25F90C56}"/>
    <cellStyle name="Normal 4 2 2 5 12" xfId="14156" xr:uid="{BC94AF9F-6297-4875-8E80-197F31CCEE75}"/>
    <cellStyle name="Normal 4 2 2 5 2" xfId="586" xr:uid="{00000000-0005-0000-0000-00004A020000}"/>
    <cellStyle name="Normal 4 2 2 5 2 2" xfId="2771" xr:uid="{00000000-0005-0000-0000-0000FB0A0000}"/>
    <cellStyle name="Normal 4 2 2 5 2 2 2" xfId="5661" xr:uid="{98EAE71B-7FD5-475E-8CC2-3F1C07D1810A}"/>
    <cellStyle name="Normal 4 2 2 5 2 2 2 2" xfId="7998" xr:uid="{9777F753-7FE9-4B46-8C15-81012FF807E6}"/>
    <cellStyle name="Normal 4 2 2 5 2 2 2 3" xfId="10679" xr:uid="{5B222F2F-2852-4CC9-A7CB-C3A88885143B}"/>
    <cellStyle name="Normal 4 2 2 5 2 2 2 4" xfId="16042" xr:uid="{FE02D4DD-56D5-435A-A3DD-D91E3A6CA85A}"/>
    <cellStyle name="Normal 4 2 2 5 2 2 3" xfId="6646" xr:uid="{412918E6-CF45-4CEB-B3E4-4D516C08770D}"/>
    <cellStyle name="Normal 4 2 2 5 2 2 3 2" xfId="28388" xr:uid="{BA5C7C57-24C9-4D90-BDAB-7A7991F57725}"/>
    <cellStyle name="Normal 4 2 2 5 2 2 3 3" xfId="28169" xr:uid="{7EA8DFE4-2A1F-4DDE-AC2E-2D73650E0F0C}"/>
    <cellStyle name="Normal 4 2 2 5 2 2 3 4" xfId="18801" xr:uid="{CF9F6601-90DC-48D1-85FD-25EE3A1A0F97}"/>
    <cellStyle name="Normal 4 2 2 5 2 2 4" xfId="9442" xr:uid="{075027B9-D560-46E9-B57C-C320CCF5A0EC}"/>
    <cellStyle name="Normal 4 2 2 5 2 2 4 2" xfId="30018" xr:uid="{5B4B1260-F2F2-438F-9D9F-685934DD8E3F}"/>
    <cellStyle name="Normal 4 2 2 5 2 2 4 3" xfId="21598" xr:uid="{19495D92-6D99-4367-863B-DD9CD652964A}"/>
    <cellStyle name="Normal 4 2 2 5 2 2 5" xfId="25856" xr:uid="{CD9EE3DB-0C80-4C0D-BF23-C92190E65229}"/>
    <cellStyle name="Normal 4 2 2 5 2 2 6" xfId="15388" xr:uid="{84435CE6-4767-47E1-B365-8D3DC2B707DA}"/>
    <cellStyle name="Normal 4 2 2 5 2 3" xfId="2772" xr:uid="{00000000-0005-0000-0000-0000FC0A0000}"/>
    <cellStyle name="Normal 4 2 2 5 2 3 2" xfId="7999" xr:uid="{D9F7FC88-86E0-481A-9160-43019F5720CB}"/>
    <cellStyle name="Normal 4 2 2 5 2 3 2 2" xfId="28426" xr:uid="{CDAF8DF7-4DB8-4953-B9CC-76BDEFC80673}"/>
    <cellStyle name="Normal 4 2 2 5 2 3 2 3" xfId="16926" xr:uid="{AA91A1C4-6BA1-4F2F-8778-B1BEF2E41B55}"/>
    <cellStyle name="Normal 4 2 2 5 2 3 3" xfId="10680" xr:uid="{44F4517C-8447-44F1-AB08-FE5B6896E8F3}"/>
    <cellStyle name="Normal 4 2 2 5 2 3 3 2" xfId="19674" xr:uid="{5EDC8FC5-17C9-49ED-96B9-D52E66E2D658}"/>
    <cellStyle name="Normal 4 2 2 5 2 3 4" xfId="12775" xr:uid="{DDE979C0-107D-4783-87C1-C7019E781FE5}"/>
    <cellStyle name="Normal 4 2 2 5 2 3 4 2" xfId="22503" xr:uid="{F31EC394-F844-4D9F-A817-930E39FB2025}"/>
    <cellStyle name="Normal 4 2 2 5 2 3 5" xfId="25630" xr:uid="{F78E804C-2F85-4E2A-A0C5-932F0F279527}"/>
    <cellStyle name="Normal 4 2 2 5 2 3 6" xfId="14783" xr:uid="{77D4F86C-FA91-4C51-802D-F826E43EBFA2}"/>
    <cellStyle name="Normal 4 2 2 5 2 4" xfId="4769" xr:uid="{A5DBF103-5A9C-4666-9233-18ED05F74E4E}"/>
    <cellStyle name="Normal 4 2 2 5 2 4 2" xfId="7097" xr:uid="{1EFA1C6C-5EA2-42F2-ABD3-CD24ABB98BA7}"/>
    <cellStyle name="Normal 4 2 2 5 2 4 2 2" xfId="29647" xr:uid="{26154AF6-4748-4210-A748-4EB93A5925B3}"/>
    <cellStyle name="Normal 4 2 2 5 2 4 2 3" xfId="20736" xr:uid="{010120D4-B125-4CC7-B99F-8417E2DA4D16}"/>
    <cellStyle name="Normal 4 2 2 5 2 4 3" xfId="9953" xr:uid="{2E17D024-8816-467E-8395-32C11741795A}"/>
    <cellStyle name="Normal 4 2 2 5 2 4 3 2" xfId="23565" xr:uid="{480E18E4-BE9A-4FF2-9475-B69AB0FD73E5}"/>
    <cellStyle name="Normal 4 2 2 5 2 4 4" xfId="26188" xr:uid="{FB2EE6B7-CA67-423F-9F30-D8EC413F4166}"/>
    <cellStyle name="Normal 4 2 2 5 2 4 5" xfId="17943" xr:uid="{92660A63-C313-4E9A-A559-AFFC439179D3}"/>
    <cellStyle name="Normal 4 2 2 5 2 5" xfId="6210" xr:uid="{C5ADB8BE-7525-4F40-9C54-A3496E6EDE55}"/>
    <cellStyle name="Normal 4 2 2 5 2 5 2" xfId="27419" xr:uid="{21E18B0A-2AE3-4EE7-93CB-81C35CA3A0B8}"/>
    <cellStyle name="Normal 4 2 2 5 2 5 3" xfId="16041" xr:uid="{C7184F20-5579-49B5-9D85-E92461F8030A}"/>
    <cellStyle name="Normal 4 2 2 5 2 6" xfId="8987" xr:uid="{9A76AFF6-D273-4926-87C6-69A91C9855F9}"/>
    <cellStyle name="Normal 4 2 2 5 2 6 2" xfId="18800" xr:uid="{BDB2CC7C-F09A-41E6-BC95-27D80DD53388}"/>
    <cellStyle name="Normal 4 2 2 5 2 7" xfId="12109" xr:uid="{8068B8E2-97A7-4F03-8EDB-1E01DBD310C9}"/>
    <cellStyle name="Normal 4 2 2 5 2 7 2" xfId="21597" xr:uid="{51D1B8F8-6C57-4A47-AE3B-B536787A5DDD}"/>
    <cellStyle name="Normal 4 2 2 5 2 8" xfId="25833" xr:uid="{4C83B191-8FF4-445F-BE61-09B33BBC8522}"/>
    <cellStyle name="Normal 4 2 2 5 2 9" xfId="14314" xr:uid="{BEDF7B01-4E48-4F7E-A139-1709DF1E625C}"/>
    <cellStyle name="Normal 4 2 2 5 3" xfId="2773" xr:uid="{00000000-0005-0000-0000-0000FD0A0000}"/>
    <cellStyle name="Normal 4 2 2 5 3 2" xfId="5099" xr:uid="{D31C79FF-929E-4340-8545-E377601D5B6E}"/>
    <cellStyle name="Normal 4 2 2 5 3 2 2" xfId="8000" xr:uid="{5F9BF9F9-3071-427C-B2B3-D24151FBCA7A}"/>
    <cellStyle name="Normal 4 2 2 5 3 2 2 2" xfId="29870" xr:uid="{B47194BC-209E-4711-9973-BC28BBB42C4F}"/>
    <cellStyle name="Normal 4 2 2 5 3 2 2 3" xfId="21066" xr:uid="{DFBA60C9-C8E7-4424-82A6-A2B406D5FB8B}"/>
    <cellStyle name="Normal 4 2 2 5 3 2 3" xfId="10681" xr:uid="{582C75AA-EFB2-4747-84DE-BB4760BFF303}"/>
    <cellStyle name="Normal 4 2 2 5 3 2 3 2" xfId="23895" xr:uid="{6ABB6FA5-DA77-485E-A08A-261E762CDA92}"/>
    <cellStyle name="Normal 4 2 2 5 3 2 4" xfId="24754" xr:uid="{09CFEE1B-9982-4375-9366-A17B2FBB4D1D}"/>
    <cellStyle name="Normal 4 2 2 5 3 2 5" xfId="18273" xr:uid="{324C1CAC-4A9C-4DD3-AB85-074656ED3C0D}"/>
    <cellStyle name="Normal 4 2 2 5 3 3" xfId="6645" xr:uid="{352E9CD8-1E79-4D1E-B47F-1C001EA4EFF1}"/>
    <cellStyle name="Normal 4 2 2 5 3 3 2" xfId="24383" xr:uid="{C498B640-C17F-4005-85EA-A23D2A1D629B}"/>
    <cellStyle name="Normal 4 2 2 5 3 3 3" xfId="28103" xr:uid="{50CDDA23-3208-4558-A0BD-D9CDE95B65B0}"/>
    <cellStyle name="Normal 4 2 2 5 3 3 4" xfId="16043" xr:uid="{2014C585-F8F6-4D3B-BA84-9293CC16B33B}"/>
    <cellStyle name="Normal 4 2 2 5 3 4" xfId="9441" xr:uid="{07EC8468-6BFF-47A7-B171-0B23ADFC2CD2}"/>
    <cellStyle name="Normal 4 2 2 5 3 4 2" xfId="26691" xr:uid="{56740E17-5F3D-491F-B680-4E350F7B8E4C}"/>
    <cellStyle name="Normal 4 2 2 5 3 4 3" xfId="29212" xr:uid="{533C9EFD-829D-4658-ADC4-E540CDEA859D}"/>
    <cellStyle name="Normal 4 2 2 5 3 4 4" xfId="18802" xr:uid="{36223141-78E4-48A0-996F-C9AB5AAB690A}"/>
    <cellStyle name="Normal 4 2 2 5 3 5" xfId="12110" xr:uid="{383A1560-3266-42EB-A31B-5C5C95228B6B}"/>
    <cellStyle name="Normal 4 2 2 5 3 5 2" xfId="30019" xr:uid="{BE3B98EE-F39B-4AFB-BF98-09F83F65C147}"/>
    <cellStyle name="Normal 4 2 2 5 3 5 3" xfId="21599" xr:uid="{97E006C6-4B32-413A-8707-E941059BDDF0}"/>
    <cellStyle name="Normal 4 2 2 5 3 6" xfId="24390" xr:uid="{B09F3F0D-7AF8-45BB-ACBF-923BB167F744}"/>
    <cellStyle name="Normal 4 2 2 5 3 7" xfId="15389" xr:uid="{4FA179EA-8061-4951-BF33-37D018C37B60}"/>
    <cellStyle name="Normal 4 2 2 5 4" xfId="2774" xr:uid="{00000000-0005-0000-0000-0000FE0A0000}"/>
    <cellStyle name="Normal 4 2 2 5 4 2" xfId="5810" xr:uid="{E824192A-D6E2-4556-9A5D-AD509C2908EC}"/>
    <cellStyle name="Normal 4 2 2 5 4 2 2" xfId="8001" xr:uid="{A96B9CFB-FCE9-453A-ACAE-B69E0BFE4D89}"/>
    <cellStyle name="Normal 4 2 2 5 4 2 3" xfId="10682" xr:uid="{942CF306-ED0C-49E8-82B9-CF33A8D4F7A4}"/>
    <cellStyle name="Normal 4 2 2 5 4 2 4" xfId="16044" xr:uid="{EFE4907E-7DD6-4E18-9AE3-00870B6FD110}"/>
    <cellStyle name="Normal 4 2 2 5 4 3" xfId="6896" xr:uid="{F64CC31A-3F81-4C05-80DF-3DF683DCC24F}"/>
    <cellStyle name="Normal 4 2 2 5 4 3 2" xfId="27908" xr:uid="{B4A6EAA2-37C8-492B-9E7E-0EA94BE59049}"/>
    <cellStyle name="Normal 4 2 2 5 4 3 3" xfId="18803" xr:uid="{02F53E78-70A3-42D9-A162-3F74BD41DF63}"/>
    <cellStyle name="Normal 4 2 2 5 4 4" xfId="9692" xr:uid="{37EF32D7-F5FE-481F-A4A3-C84DAE145E93}"/>
    <cellStyle name="Normal 4 2 2 5 4 4 2" xfId="21600" xr:uid="{120BD4DB-3BB7-4C80-809A-24DD5EC63EC8}"/>
    <cellStyle name="Normal 4 2 2 5 4 5" xfId="25531" xr:uid="{1B5A8335-E3E5-4E6F-9616-A8C7C243DFB6}"/>
    <cellStyle name="Normal 4 2 2 5 4 6" xfId="14982" xr:uid="{BF4C7CC4-1B26-4E88-86A6-649F5FF525C2}"/>
    <cellStyle name="Normal 4 2 2 5 5" xfId="2775" xr:uid="{00000000-0005-0000-0000-0000FF0A0000}"/>
    <cellStyle name="Normal 4 2 2 5 5 2" xfId="8002" xr:uid="{32E5BA14-8C9B-4B3E-889D-FC181C5A85D1}"/>
    <cellStyle name="Normal 4 2 2 5 5 2 2" xfId="28312" xr:uid="{996D34D2-A882-4ADF-894B-E901A9C3541C}"/>
    <cellStyle name="Normal 4 2 2 5 5 2 3" xfId="16684" xr:uid="{7E4356B5-A358-4B87-B5C4-08C72A64F30D}"/>
    <cellStyle name="Normal 4 2 2 5 5 3" xfId="10683" xr:uid="{7A3F9462-3D0B-427C-8EC8-C92FF87F0672}"/>
    <cellStyle name="Normal 4 2 2 5 5 3 2" xfId="19421" xr:uid="{E7F27442-9201-424C-BF96-A467CDCC92CE}"/>
    <cellStyle name="Normal 4 2 2 5 5 4" xfId="12533" xr:uid="{FF0FF39F-0B6A-434C-ABB7-24CC2F8D4CDC}"/>
    <cellStyle name="Normal 4 2 2 5 5 4 2" xfId="22250" xr:uid="{3B73DCB3-793D-4800-B088-86CA2879D333}"/>
    <cellStyle name="Normal 4 2 2 5 5 5" xfId="25675" xr:uid="{2A34F4CB-CD92-43C5-8843-1236AA373E57}"/>
    <cellStyle name="Normal 4 2 2 5 5 6" xfId="14468" xr:uid="{14D7D0A4-9411-4D8E-B2F8-840AFC409E9A}"/>
    <cellStyle name="Normal 4 2 2 5 6" xfId="2776" xr:uid="{00000000-0005-0000-0000-0000000B0000}"/>
    <cellStyle name="Normal 4 2 2 5 6 2" xfId="8003" xr:uid="{35060B39-E2E2-4CD8-929E-6D58B5CE7F17}"/>
    <cellStyle name="Normal 4 2 2 5 6 2 2" xfId="28800" xr:uid="{048E4B6C-5C84-47A5-9FFA-969173B03FC1}"/>
    <cellStyle name="Normal 4 2 2 5 6 2 3" xfId="19274" xr:uid="{D6947EE5-7FD4-4E5A-9331-D3F814BE6268}"/>
    <cellStyle name="Normal 4 2 2 5 6 3" xfId="10684" xr:uid="{7FD0EF3F-403E-46FD-9FA5-C44E75D62DF1}"/>
    <cellStyle name="Normal 4 2 2 5 6 3 2" xfId="22090" xr:uid="{7CCA0E35-9D16-4F4D-B1FB-B9A9AB9AEFF6}"/>
    <cellStyle name="Normal 4 2 2 5 6 4" xfId="25004" xr:uid="{4C07025A-7A0C-4173-A404-047FB252ADF9}"/>
    <cellStyle name="Normal 4 2 2 5 6 5" xfId="16534" xr:uid="{426EBCA5-525C-4064-B10C-F9966E0C8A2C}"/>
    <cellStyle name="Normal 4 2 2 5 7" xfId="4563" xr:uid="{04FD947C-7455-400F-AEAC-608A87D21990}"/>
    <cellStyle name="Normal 4 2 2 5 7 2" xfId="9952" xr:uid="{A8132E7D-6620-4CA8-AEA5-4E2309581C7A}"/>
    <cellStyle name="Normal 4 2 2 5 7 2 2" xfId="20579" xr:uid="{D456876C-AE43-49DA-8173-E385BF914EBC}"/>
    <cellStyle name="Normal 4 2 2 5 7 3" xfId="13530" xr:uid="{7F70C893-BEE2-4309-9678-293699FDDBD4}"/>
    <cellStyle name="Normal 4 2 2 5 7 3 2" xfId="23408" xr:uid="{BB80E272-DF7A-4A7D-A35A-68A88FCA4B57}"/>
    <cellStyle name="Normal 4 2 2 5 7 4" xfId="28991" xr:uid="{4B61C8FA-5243-4EAE-BAFF-C7BDF3CD7221}"/>
    <cellStyle name="Normal 4 2 2 5 7 5" xfId="17786" xr:uid="{BE56ECA4-3E57-47DD-9D0A-A207219C13E0}"/>
    <cellStyle name="Normal 4 2 2 5 8" xfId="6209" xr:uid="{24797EEF-7C55-4B57-BB77-66265F4BDD54}"/>
    <cellStyle name="Normal 4 2 2 5 8 2" xfId="16040" xr:uid="{DD147D1B-90B2-460E-AB2A-54DB2200DBDF}"/>
    <cellStyle name="Normal 4 2 2 5 9" xfId="8986" xr:uid="{D27A380C-34AD-452C-9B0C-9B4AE680539F}"/>
    <cellStyle name="Normal 4 2 2 5 9 2" xfId="18799" xr:uid="{263EA64F-C662-4D45-8A60-93D4F6AF6217}"/>
    <cellStyle name="Normal 4 2 2 6" xfId="587" xr:uid="{00000000-0005-0000-0000-00004B020000}"/>
    <cellStyle name="Normal 4 2 2 6 10" xfId="12111" xr:uid="{E4B3B5AC-249A-4FA1-810F-798E600F3E51}"/>
    <cellStyle name="Normal 4 2 2 6 10 2" xfId="21601" xr:uid="{9162A3F7-28DD-4FDD-8CEF-214CAF7AB7B3}"/>
    <cellStyle name="Normal 4 2 2 6 11" xfId="24893" xr:uid="{C38DE5FA-F113-43B4-92D4-CA974434853E}"/>
    <cellStyle name="Normal 4 2 2 6 12" xfId="14157" xr:uid="{7AC61DAF-E27A-4BC3-9033-B685CF010007}"/>
    <cellStyle name="Normal 4 2 2 6 2" xfId="588" xr:uid="{00000000-0005-0000-0000-00004C020000}"/>
    <cellStyle name="Normal 4 2 2 6 2 2" xfId="2777" xr:uid="{00000000-0005-0000-0000-0000010B0000}"/>
    <cellStyle name="Normal 4 2 2 6 2 2 2" xfId="5662" xr:uid="{C932DAB1-3E4E-4B25-8CFA-19BF12563F8A}"/>
    <cellStyle name="Normal 4 2 2 6 2 2 2 2" xfId="8004" xr:uid="{CEE2E446-C1DA-4A3E-92B5-2F15702622D1}"/>
    <cellStyle name="Normal 4 2 2 6 2 2 2 3" xfId="10685" xr:uid="{9F016D5C-4531-4709-8310-D5226D839407}"/>
    <cellStyle name="Normal 4 2 2 6 2 2 2 4" xfId="16047" xr:uid="{8EBDE62C-956A-497B-9B7A-B5FE6AE1428B}"/>
    <cellStyle name="Normal 4 2 2 6 2 2 3" xfId="6648" xr:uid="{FF09586A-E8EC-42AC-8E0A-2229159320FC}"/>
    <cellStyle name="Normal 4 2 2 6 2 2 3 2" xfId="28389" xr:uid="{B4B064B2-64C6-433B-B336-B452111A7CCE}"/>
    <cellStyle name="Normal 4 2 2 6 2 2 3 3" xfId="27572" xr:uid="{0C262E0E-40C5-49D6-BD87-461D48FDC678}"/>
    <cellStyle name="Normal 4 2 2 6 2 2 3 4" xfId="18806" xr:uid="{76541F93-5A2F-4373-B23B-7B36A40FFFF5}"/>
    <cellStyle name="Normal 4 2 2 6 2 2 4" xfId="9444" xr:uid="{71BD9827-1A5D-4C9C-BA4D-0110F85D85DD}"/>
    <cellStyle name="Normal 4 2 2 6 2 2 4 2" xfId="30020" xr:uid="{9D5E66BE-B30B-442F-A6E3-47E1D516010C}"/>
    <cellStyle name="Normal 4 2 2 6 2 2 4 3" xfId="21603" xr:uid="{4423C632-886E-44F9-80E8-A2DC3700FA99}"/>
    <cellStyle name="Normal 4 2 2 6 2 2 5" xfId="25570" xr:uid="{82C6D860-F6A1-4D6E-A778-72869E85A664}"/>
    <cellStyle name="Normal 4 2 2 6 2 2 6" xfId="15390" xr:uid="{C16C261A-6487-432A-94AB-6D6B95D2B8B7}"/>
    <cellStyle name="Normal 4 2 2 6 2 3" xfId="2778" xr:uid="{00000000-0005-0000-0000-0000020B0000}"/>
    <cellStyle name="Normal 4 2 2 6 2 3 2" xfId="8005" xr:uid="{E90E9DB9-E85A-4693-B516-0A115A8C3E96}"/>
    <cellStyle name="Normal 4 2 2 6 2 3 2 2" xfId="27787" xr:uid="{9866B399-AED5-429E-81B5-9674649F210A}"/>
    <cellStyle name="Normal 4 2 2 6 2 3 2 3" xfId="16927" xr:uid="{D19B81BD-EAE4-4421-9CC1-7BD15016B2F6}"/>
    <cellStyle name="Normal 4 2 2 6 2 3 3" xfId="10686" xr:uid="{DA203F3D-5CC9-4E55-8AF2-B866B9477D24}"/>
    <cellStyle name="Normal 4 2 2 6 2 3 3 2" xfId="19675" xr:uid="{54627F01-B290-41CC-AB17-CA2FA29FB0FB}"/>
    <cellStyle name="Normal 4 2 2 6 2 3 4" xfId="12776" xr:uid="{BFBE2555-E331-40A2-8941-2B52C3F0401B}"/>
    <cellStyle name="Normal 4 2 2 6 2 3 4 2" xfId="22504" xr:uid="{55D3E53C-4E6E-4989-A0C8-2D01A08A8447}"/>
    <cellStyle name="Normal 4 2 2 6 2 3 5" xfId="26453" xr:uid="{40F7A6AE-C699-485F-A37F-0E33D8B8E1FD}"/>
    <cellStyle name="Normal 4 2 2 6 2 3 6" xfId="14784" xr:uid="{C01ECE03-A7B4-496B-917E-8DBEC679C16E}"/>
    <cellStyle name="Normal 4 2 2 6 2 4" xfId="4770" xr:uid="{77B4F03D-ED74-4223-A2F5-624501294700}"/>
    <cellStyle name="Normal 4 2 2 6 2 4 2" xfId="7098" xr:uid="{B26B772A-65C9-47F1-B9DD-E7830C793A87}"/>
    <cellStyle name="Normal 4 2 2 6 2 4 2 2" xfId="29648" xr:uid="{5E5FBAC0-8D58-415D-8E46-07206AD7098A}"/>
    <cellStyle name="Normal 4 2 2 6 2 4 2 3" xfId="20737" xr:uid="{870B0BD3-E22B-4E89-98F7-60F93C55B3FB}"/>
    <cellStyle name="Normal 4 2 2 6 2 4 3" xfId="9955" xr:uid="{AC380ACD-A425-49C7-BD14-0AF18A61DA87}"/>
    <cellStyle name="Normal 4 2 2 6 2 4 3 2" xfId="23566" xr:uid="{01F43E0D-499E-42F3-B135-721FEF190225}"/>
    <cellStyle name="Normal 4 2 2 6 2 4 4" xfId="25213" xr:uid="{CEEC8DB7-BD42-40F4-B273-264C7AF0D4B6}"/>
    <cellStyle name="Normal 4 2 2 6 2 4 5" xfId="17944" xr:uid="{1104BBA3-F70C-4D21-A5FC-3AB2014DA77B}"/>
    <cellStyle name="Normal 4 2 2 6 2 5" xfId="6212" xr:uid="{F40EAD9E-5BE0-4ADE-9B43-CFF7D1BD41AB}"/>
    <cellStyle name="Normal 4 2 2 6 2 5 2" xfId="29031" xr:uid="{069005F9-A9C7-405C-BD8F-2DB93592A83A}"/>
    <cellStyle name="Normal 4 2 2 6 2 5 3" xfId="16046" xr:uid="{F5BD2C43-FAA8-46D9-A56B-6AFF0E568D2E}"/>
    <cellStyle name="Normal 4 2 2 6 2 6" xfId="8989" xr:uid="{3B727529-6AA1-43AE-A83F-4153BC0E9F2D}"/>
    <cellStyle name="Normal 4 2 2 6 2 6 2" xfId="18805" xr:uid="{D98F8F2F-0CDE-4CF8-A7FF-5107555AE0DD}"/>
    <cellStyle name="Normal 4 2 2 6 2 7" xfId="12112" xr:uid="{ABA40CA4-E7D1-462D-BAC2-B0465FD4E122}"/>
    <cellStyle name="Normal 4 2 2 6 2 7 2" xfId="21602" xr:uid="{3B09B6D3-0B7C-4E22-AA70-778AE15AE822}"/>
    <cellStyle name="Normal 4 2 2 6 2 8" xfId="24293" xr:uid="{F58A1C44-AC87-4694-9FEE-883DE11E181C}"/>
    <cellStyle name="Normal 4 2 2 6 2 9" xfId="14315" xr:uid="{0CF65105-3F9B-4755-8BF0-3EF1A7342DA7}"/>
    <cellStyle name="Normal 4 2 2 6 3" xfId="2779" xr:uid="{00000000-0005-0000-0000-0000030B0000}"/>
    <cellStyle name="Normal 4 2 2 6 3 2" xfId="5100" xr:uid="{0479D9E1-02C1-4486-92BF-C406E11B860E}"/>
    <cellStyle name="Normal 4 2 2 6 3 2 2" xfId="8006" xr:uid="{73FF46AB-CF1A-448B-8132-52A513EC84E2}"/>
    <cellStyle name="Normal 4 2 2 6 3 2 2 2" xfId="29871" xr:uid="{96FDEE47-8E40-4929-BFEC-26C64C5111F2}"/>
    <cellStyle name="Normal 4 2 2 6 3 2 2 3" xfId="21067" xr:uid="{BF47B4CE-4145-408D-9222-72E7784A770F}"/>
    <cellStyle name="Normal 4 2 2 6 3 2 3" xfId="10687" xr:uid="{A6BA2035-08B8-4031-85CA-C7AEA106FE02}"/>
    <cellStyle name="Normal 4 2 2 6 3 2 3 2" xfId="23896" xr:uid="{B8D892ED-3CC1-41A3-81C5-E7F3B30459AD}"/>
    <cellStyle name="Normal 4 2 2 6 3 2 4" xfId="26102" xr:uid="{5F565CE8-DD83-47FB-B6D1-C52FA5BF3E9D}"/>
    <cellStyle name="Normal 4 2 2 6 3 2 5" xfId="18274" xr:uid="{584D3686-26D7-4E4D-B42E-EFB7D51AE8F3}"/>
    <cellStyle name="Normal 4 2 2 6 3 3" xfId="6647" xr:uid="{DEEA32EA-91A9-44E9-8E09-C2707CC47FEE}"/>
    <cellStyle name="Normal 4 2 2 6 3 3 2" xfId="27708" xr:uid="{C52D9C18-3EE0-40D7-9481-EC9637D2C081}"/>
    <cellStyle name="Normal 4 2 2 6 3 3 3" xfId="28279" xr:uid="{B1506444-E2EC-4202-BAED-B1552DF34F68}"/>
    <cellStyle name="Normal 4 2 2 6 3 3 4" xfId="16048" xr:uid="{D28A75F6-6574-423A-A2EC-BEF9B441E4CC}"/>
    <cellStyle name="Normal 4 2 2 6 3 4" xfId="9443" xr:uid="{678F6B82-DC10-471C-A1C8-92E878E61AC3}"/>
    <cellStyle name="Normal 4 2 2 6 3 4 2" xfId="28106" xr:uid="{522E9485-96DD-4C87-967B-2691C933BA39}"/>
    <cellStyle name="Normal 4 2 2 6 3 4 3" xfId="28096" xr:uid="{C713A420-045F-48F1-AF5E-CB279E28F307}"/>
    <cellStyle name="Normal 4 2 2 6 3 4 4" xfId="18807" xr:uid="{BF5CCA4F-19EC-4F93-8946-9AF5D151243B}"/>
    <cellStyle name="Normal 4 2 2 6 3 5" xfId="12113" xr:uid="{E353DD3E-4D74-4307-AF04-2914F99F81F9}"/>
    <cellStyle name="Normal 4 2 2 6 3 5 2" xfId="30021" xr:uid="{895CE0DF-CADB-48D3-A77A-B3F9048A3143}"/>
    <cellStyle name="Normal 4 2 2 6 3 5 3" xfId="21604" xr:uid="{3A6BCA04-A42F-4637-B4E0-07D3917752FB}"/>
    <cellStyle name="Normal 4 2 2 6 3 6" xfId="25454" xr:uid="{E195F8C3-E0DC-482A-952C-435C4A3264B3}"/>
    <cellStyle name="Normal 4 2 2 6 3 7" xfId="15391" xr:uid="{BE17FE11-44DB-41FD-8124-2F5C1FD1F67D}"/>
    <cellStyle name="Normal 4 2 2 6 4" xfId="2780" xr:uid="{00000000-0005-0000-0000-0000040B0000}"/>
    <cellStyle name="Normal 4 2 2 6 4 2" xfId="5793" xr:uid="{CD633205-85DC-412B-8BF6-1229DF08F0E0}"/>
    <cellStyle name="Normal 4 2 2 6 4 2 2" xfId="8007" xr:uid="{C8A39641-1214-47F9-9E8C-BDB645563727}"/>
    <cellStyle name="Normal 4 2 2 6 4 2 3" xfId="10688" xr:uid="{D722D420-423D-4B38-8196-96DEB5FD2673}"/>
    <cellStyle name="Normal 4 2 2 6 4 2 4" xfId="16049" xr:uid="{19DEC3A2-DFBA-4513-8DD1-2306CF74402D}"/>
    <cellStyle name="Normal 4 2 2 6 4 3" xfId="6878" xr:uid="{31448EF9-3557-4B62-AAF7-9F6FC14E994D}"/>
    <cellStyle name="Normal 4 2 2 6 4 3 2" xfId="28054" xr:uid="{CC28C5BA-2408-4272-9F64-9C0D1039A686}"/>
    <cellStyle name="Normal 4 2 2 6 4 3 3" xfId="18808" xr:uid="{3C82D39D-E08A-4461-86DC-A160C7995A7D}"/>
    <cellStyle name="Normal 4 2 2 6 4 4" xfId="9674" xr:uid="{3390678B-66BD-4825-A202-39866216FE20}"/>
    <cellStyle name="Normal 4 2 2 6 4 4 2" xfId="21605" xr:uid="{DAAC7E5D-2EE4-4935-93A7-2F929CFDC080}"/>
    <cellStyle name="Normal 4 2 2 6 4 5" xfId="24885" xr:uid="{38D5EA8B-0DA0-4ACE-B9F8-D9AC45287468}"/>
    <cellStyle name="Normal 4 2 2 6 4 6" xfId="14983" xr:uid="{C9A02D72-268C-4000-8403-6DC3D152E440}"/>
    <cellStyle name="Normal 4 2 2 6 5" xfId="2781" xr:uid="{00000000-0005-0000-0000-0000050B0000}"/>
    <cellStyle name="Normal 4 2 2 6 5 2" xfId="8008" xr:uid="{F55B8AF3-59DD-4706-9BA7-CBEDB0931916}"/>
    <cellStyle name="Normal 4 2 2 6 5 2 2" xfId="27723" xr:uid="{B7127CC6-D9DA-4E11-9C29-D3B7A660C5F4}"/>
    <cellStyle name="Normal 4 2 2 6 5 2 3" xfId="16747" xr:uid="{4E3364EF-ABFA-45EE-8BD0-FCC0F9AF9FBC}"/>
    <cellStyle name="Normal 4 2 2 6 5 3" xfId="10689" xr:uid="{B5A4B559-76CC-4D6E-B4C3-A1801A2AAE44}"/>
    <cellStyle name="Normal 4 2 2 6 5 3 2" xfId="19484" xr:uid="{16A93BAC-8530-40E1-82E5-B395EB487EEB}"/>
    <cellStyle name="Normal 4 2 2 6 5 4" xfId="12596" xr:uid="{15FECBF7-A5F1-48C1-93F7-0EDF6656EF3B}"/>
    <cellStyle name="Normal 4 2 2 6 5 4 2" xfId="22313" xr:uid="{35A37E6A-67BB-4FAB-A9F6-C7D4B40D3A87}"/>
    <cellStyle name="Normal 4 2 2 6 5 5" xfId="26108" xr:uid="{80B1EB49-CD88-4C2E-9EC8-A543EB7077AE}"/>
    <cellStyle name="Normal 4 2 2 6 5 6" xfId="14531" xr:uid="{966EE55D-DC91-4A59-AD11-0E84D3C6488A}"/>
    <cellStyle name="Normal 4 2 2 6 6" xfId="2782" xr:uid="{00000000-0005-0000-0000-0000060B0000}"/>
    <cellStyle name="Normal 4 2 2 6 6 2" xfId="8009" xr:uid="{111AB4E1-5913-4B0E-81D3-153422E9D3FA}"/>
    <cellStyle name="Normal 4 2 2 6 6 2 2" xfId="27808" xr:uid="{EE98D73D-4DFA-44C3-9507-448C9E8756CA}"/>
    <cellStyle name="Normal 4 2 2 6 6 2 3" xfId="19275" xr:uid="{EFFC8389-EBDF-4294-8A8F-6B37A1E60E30}"/>
    <cellStyle name="Normal 4 2 2 6 6 3" xfId="10690" xr:uid="{A26B5FA4-0126-478F-BD83-E9275C502308}"/>
    <cellStyle name="Normal 4 2 2 6 6 3 2" xfId="22091" xr:uid="{28DE9EE7-9970-4A63-8C02-63647938E977}"/>
    <cellStyle name="Normal 4 2 2 6 6 4" xfId="24385" xr:uid="{BBF43076-6040-4AD7-9928-17306D4AC2D3}"/>
    <cellStyle name="Normal 4 2 2 6 6 5" xfId="16535" xr:uid="{ABB5FDD1-24FD-496C-956B-0CB8EF735FCE}"/>
    <cellStyle name="Normal 4 2 2 6 7" xfId="4564" xr:uid="{DAA90C9F-EC0B-4B36-A076-C59A634B16CE}"/>
    <cellStyle name="Normal 4 2 2 6 7 2" xfId="9954" xr:uid="{67C926E2-1966-4277-B890-2E9A02EE8041}"/>
    <cellStyle name="Normal 4 2 2 6 7 2 2" xfId="20580" xr:uid="{F71E165D-A232-4689-BB3E-2D54B6C1A3FF}"/>
    <cellStyle name="Normal 4 2 2 6 7 3" xfId="13531" xr:uid="{5C6F311C-8070-450F-8A6B-5074C7437EA4}"/>
    <cellStyle name="Normal 4 2 2 6 7 3 2" xfId="23409" xr:uid="{646A90EA-D56A-44EF-9E0D-BEF8D8A034E5}"/>
    <cellStyle name="Normal 4 2 2 6 7 4" xfId="28352" xr:uid="{B40FD1A9-7268-4AE9-9DC7-A1F345915A13}"/>
    <cellStyle name="Normal 4 2 2 6 7 5" xfId="17787" xr:uid="{28F1AFD5-8DBC-4D93-AF81-89CF11E30DDB}"/>
    <cellStyle name="Normal 4 2 2 6 8" xfId="6211" xr:uid="{D1A087F7-DEE7-46D0-846F-DA480227C61C}"/>
    <cellStyle name="Normal 4 2 2 6 8 2" xfId="16045" xr:uid="{029A907F-EAD2-43D5-AA77-7C6ADF585F43}"/>
    <cellStyle name="Normal 4 2 2 6 9" xfId="8988" xr:uid="{57637C6F-0E58-49C6-B650-00FB59FC0543}"/>
    <cellStyle name="Normal 4 2 2 6 9 2" xfId="18804" xr:uid="{134CFE2D-00D4-45F7-BCC8-156EFB445F8F}"/>
    <cellStyle name="Normal 4 2 2 7" xfId="589" xr:uid="{00000000-0005-0000-0000-00004D020000}"/>
    <cellStyle name="Normal 4 2 2 7 10" xfId="14158" xr:uid="{A3AB2693-A6CB-4327-9A8E-0F702A496240}"/>
    <cellStyle name="Normal 4 2 2 7 2" xfId="590" xr:uid="{00000000-0005-0000-0000-00004E020000}"/>
    <cellStyle name="Normal 4 2 2 7 2 2" xfId="2783" xr:uid="{00000000-0005-0000-0000-0000070B0000}"/>
    <cellStyle name="Normal 4 2 2 7 2 2 2" xfId="5664" xr:uid="{B814AA7F-E0D3-400E-89C8-995FE8677013}"/>
    <cellStyle name="Normal 4 2 2 7 2 2 2 2" xfId="8010" xr:uid="{1E0EEE33-E7FD-4EF9-B617-A9C729FBC95A}"/>
    <cellStyle name="Normal 4 2 2 7 2 2 2 3" xfId="10691" xr:uid="{D5D30198-19DD-4F5E-9416-F48C45461430}"/>
    <cellStyle name="Normal 4 2 2 7 2 2 2 4" xfId="17053" xr:uid="{D9BFDF7A-06F7-4572-A87F-4F88C9DFC055}"/>
    <cellStyle name="Normal 4 2 2 7 2 2 3" xfId="6650" xr:uid="{081961F5-52DD-4B7E-8D22-BA77AFE567A2}"/>
    <cellStyle name="Normal 4 2 2 7 2 2 3 2" xfId="29184" xr:uid="{1686643F-0536-4972-8AB6-9AEB27B5ADD7}"/>
    <cellStyle name="Normal 4 2 2 7 2 2 3 3" xfId="19821" xr:uid="{1B94450D-7F5E-4BED-BE2E-8F44E2894D97}"/>
    <cellStyle name="Normal 4 2 2 7 2 2 4" xfId="9446" xr:uid="{B8F841B1-BE81-477C-A07C-D40D634968BB}"/>
    <cellStyle name="Normal 4 2 2 7 2 2 4 2" xfId="22650" xr:uid="{9D2FFDF4-001E-47B3-89E7-DD47DB20CF5A}"/>
    <cellStyle name="Normal 4 2 2 7 2 2 5" xfId="25547" xr:uid="{03A238A8-C319-4A06-800E-03DDD3AA32AC}"/>
    <cellStyle name="Normal 4 2 2 7 2 2 6" xfId="14984" xr:uid="{3BAE0254-AE59-47A9-ABAF-9C59E4C5EDF2}"/>
    <cellStyle name="Normal 4 2 2 7 2 3" xfId="5412" xr:uid="{98322655-5416-4A0B-9DD3-0AE3F9935967}"/>
    <cellStyle name="Normal 4 2 2 7 2 3 2" xfId="7100" xr:uid="{80341468-5FD5-495A-A7F8-28B632BEA27A}"/>
    <cellStyle name="Normal 4 2 2 7 2 3 3" xfId="9957" xr:uid="{FFE70D66-9C6B-4949-B04A-7E87ACED5BFC}"/>
    <cellStyle name="Normal 4 2 2 7 2 3 4" xfId="16051" xr:uid="{3E3226E4-78FF-48A5-A5E0-C54DE5AE69D6}"/>
    <cellStyle name="Normal 4 2 2 7 2 4" xfId="5522" xr:uid="{8A64E6BB-A235-45CC-A008-932E574BCADF}"/>
    <cellStyle name="Normal 4 2 2 7 2 4 2" xfId="27211" xr:uid="{EC07E581-F2F0-4172-BFA9-C50D1769EC10}"/>
    <cellStyle name="Normal 4 2 2 7 2 4 3" xfId="29037" xr:uid="{56DF630C-905A-44B0-8781-7081CDEA2483}"/>
    <cellStyle name="Normal 4 2 2 7 2 4 4" xfId="18810" xr:uid="{A0AC2FC1-ADB6-4605-B6EB-6DBEB67305B5}"/>
    <cellStyle name="Normal 4 2 2 7 2 5" xfId="6214" xr:uid="{B569C654-B249-4A59-8D13-D4DA7DBD9F29}"/>
    <cellStyle name="Normal 4 2 2 7 2 5 2" xfId="30022" xr:uid="{342CC492-F795-4184-84F6-440555348382}"/>
    <cellStyle name="Normal 4 2 2 7 2 5 3" xfId="21607" xr:uid="{95DA1CE4-F758-4D61-916B-ABF8C0BB9847}"/>
    <cellStyle name="Normal 4 2 2 7 2 6" xfId="8991" xr:uid="{6F0682EA-CB01-4590-983B-7975C3EF8E80}"/>
    <cellStyle name="Normal 4 2 2 7 2 7" xfId="14316" xr:uid="{F93EBB4E-C846-4E52-B190-F1309FCF0A66}"/>
    <cellStyle name="Normal 4 2 2 7 3" xfId="2784" xr:uid="{00000000-0005-0000-0000-0000080B0000}"/>
    <cellStyle name="Normal 4 2 2 7 3 2" xfId="5663" xr:uid="{F9D8F14A-4DCD-4D37-9A9A-9E42CFDE7824}"/>
    <cellStyle name="Normal 4 2 2 7 3 2 2" xfId="8011" xr:uid="{9B0ABDCA-5B10-4307-84E2-56DF59100D60}"/>
    <cellStyle name="Normal 4 2 2 7 3 2 3" xfId="10692" xr:uid="{2B3244F5-F2EA-486A-B2BA-988BBD3A25FD}"/>
    <cellStyle name="Normal 4 2 2 7 3 2 4" xfId="16052" xr:uid="{20E59175-AE82-47A9-B3D1-6F9238EA1232}"/>
    <cellStyle name="Normal 4 2 2 7 3 3" xfId="6649" xr:uid="{2266A5AE-F48F-4A6A-835D-54251D3D2095}"/>
    <cellStyle name="Normal 4 2 2 7 3 3 2" xfId="28385" xr:uid="{33F5AC5D-B6D3-4C30-8096-6008CD0C6536}"/>
    <cellStyle name="Normal 4 2 2 7 3 3 3" xfId="28507" xr:uid="{42C523AE-D65F-4241-A292-1119336CEAE2}"/>
    <cellStyle name="Normal 4 2 2 7 3 3 4" xfId="18811" xr:uid="{031F728B-ABD2-4258-958E-783DAFC105E3}"/>
    <cellStyle name="Normal 4 2 2 7 3 4" xfId="9445" xr:uid="{8FDFE1B9-6671-447F-B3C5-C5C5B12E628D}"/>
    <cellStyle name="Normal 4 2 2 7 3 4 2" xfId="30023" xr:uid="{309BFEC5-AB9E-4180-ABD5-FFA9C13769E7}"/>
    <cellStyle name="Normal 4 2 2 7 3 4 3" xfId="21608" xr:uid="{53791505-FCE8-4F31-8ABD-8286CC2DA8E8}"/>
    <cellStyle name="Normal 4 2 2 7 3 5" xfId="24161" xr:uid="{1A8BDC95-C712-4BE3-9A71-E0D874EBE5C4}"/>
    <cellStyle name="Normal 4 2 2 7 3 6" xfId="14785" xr:uid="{89DD4703-63A9-42BA-A010-E02D42D1D662}"/>
    <cellStyle name="Normal 4 2 2 7 4" xfId="2785" xr:uid="{00000000-0005-0000-0000-0000090B0000}"/>
    <cellStyle name="Normal 4 2 2 7 4 2" xfId="5775" xr:uid="{AE5CA475-F410-45B0-B7EC-5A367ED1EA1C}"/>
    <cellStyle name="Normal 4 2 2 7 4 2 2" xfId="8012" xr:uid="{BA7D9E1E-A409-45F0-BC24-AF056E57DE32}"/>
    <cellStyle name="Normal 4 2 2 7 4 2 3" xfId="10693" xr:uid="{249D27D4-2ABF-4C18-B9D5-BF7AC171A1FD}"/>
    <cellStyle name="Normal 4 2 2 7 4 3" xfId="6860" xr:uid="{2CE17105-843D-4BA4-9774-0176BECFD028}"/>
    <cellStyle name="Normal 4 2 2 7 4 3 2" xfId="22092" xr:uid="{07E13BC6-E912-4B8A-BDB6-45796295569D}"/>
    <cellStyle name="Normal 4 2 2 7 4 4" xfId="9656" xr:uid="{CD968666-B51D-43D5-9152-5911BA86D160}"/>
    <cellStyle name="Normal 4 2 2 7 4 5" xfId="16536" xr:uid="{EF676673-DEB7-4AB5-9138-E939DB665C64}"/>
    <cellStyle name="Normal 4 2 2 7 5" xfId="4565" xr:uid="{4FA90FCA-5CA8-45B9-9A33-BCF8BDAC4490}"/>
    <cellStyle name="Normal 4 2 2 7 5 2" xfId="7099" xr:uid="{1E59A9E8-2C29-4A1D-A52A-1E7C632183DB}"/>
    <cellStyle name="Normal 4 2 2 7 5 2 2" xfId="29590" xr:uid="{AF4CA562-419C-4492-AADE-FFA3AC7D7E56}"/>
    <cellStyle name="Normal 4 2 2 7 5 2 3" xfId="20581" xr:uid="{C9C0243A-3A1C-4462-BC38-7EEE16586436}"/>
    <cellStyle name="Normal 4 2 2 7 5 3" xfId="9956" xr:uid="{5AA6CE76-0D72-4C05-A024-B3D375A8B07B}"/>
    <cellStyle name="Normal 4 2 2 7 5 3 2" xfId="23410" xr:uid="{669452EB-B246-4E91-A4EC-0AC70CD94719}"/>
    <cellStyle name="Normal 4 2 2 7 5 4" xfId="24327" xr:uid="{45C632D8-1A79-4905-92C8-E17ED0DFACC2}"/>
    <cellStyle name="Normal 4 2 2 7 5 5" xfId="17788" xr:uid="{206AE6F2-8067-484C-92AA-B87B00EF8560}"/>
    <cellStyle name="Normal 4 2 2 7 6" xfId="5521" xr:uid="{165C97D4-4498-4930-975E-50D2DE430078}"/>
    <cellStyle name="Normal 4 2 2 7 6 2" xfId="28015" xr:uid="{1FA44818-1558-4436-81C4-379A0DA04361}"/>
    <cellStyle name="Normal 4 2 2 7 6 3" xfId="29341" xr:uid="{528FEF88-B459-4C01-80F9-035FD5BD3A43}"/>
    <cellStyle name="Normal 4 2 2 7 6 4" xfId="16050" xr:uid="{A95D9876-3FFE-4330-8D38-4B45D0B359B8}"/>
    <cellStyle name="Normal 4 2 2 7 7" xfId="6213" xr:uid="{7C500F3E-9E0F-4477-AF0B-CE05B24DA5ED}"/>
    <cellStyle name="Normal 4 2 2 7 7 2" xfId="27816" xr:uid="{1A146098-DFA7-4B82-BDB9-842B45456E24}"/>
    <cellStyle name="Normal 4 2 2 7 7 3" xfId="18809" xr:uid="{A1C07557-D97B-4F4C-8111-D32FCE72E8FE}"/>
    <cellStyle name="Normal 4 2 2 7 8" xfId="8990" xr:uid="{6FDED598-B9E5-4FC2-B77E-715C3C195014}"/>
    <cellStyle name="Normal 4 2 2 7 8 2" xfId="21606" xr:uid="{F8AEF493-BA7D-48BD-8A95-C87B13CE79E6}"/>
    <cellStyle name="Normal 4 2 2 7 9" xfId="24531" xr:uid="{011A36BB-8240-4EF1-9DD0-BF13921AD52D}"/>
    <cellStyle name="Normal 4 2 2 8" xfId="591" xr:uid="{00000000-0005-0000-0000-00004F020000}"/>
    <cellStyle name="Normal 4 2 2 8 10" xfId="14159" xr:uid="{F81823DB-EF3D-4C1E-8CB5-44C72B42317D}"/>
    <cellStyle name="Normal 4 2 2 8 2" xfId="592" xr:uid="{00000000-0005-0000-0000-000050020000}"/>
    <cellStyle name="Normal 4 2 2 8 2 2" xfId="2786" xr:uid="{00000000-0005-0000-0000-00000A0B0000}"/>
    <cellStyle name="Normal 4 2 2 8 2 2 2" xfId="5666" xr:uid="{7BFF1F28-7F0A-4AEE-8FF7-EE09765E2650}"/>
    <cellStyle name="Normal 4 2 2 8 2 2 2 2" xfId="8013" xr:uid="{5E865645-C7FB-4E1B-ADBF-74B78728C653}"/>
    <cellStyle name="Normal 4 2 2 8 2 2 2 3" xfId="10694" xr:uid="{462C0529-6A26-463A-8CD8-740676F00EF1}"/>
    <cellStyle name="Normal 4 2 2 8 2 2 2 4" xfId="17054" xr:uid="{917F3178-BC3D-479E-B59A-CF64B4E0489F}"/>
    <cellStyle name="Normal 4 2 2 8 2 2 3" xfId="6652" xr:uid="{E8C54305-A356-4303-92DE-66E14926A7F4}"/>
    <cellStyle name="Normal 4 2 2 8 2 2 3 2" xfId="27166" xr:uid="{0F0BE91E-1535-4C80-B0D1-82F29880E761}"/>
    <cellStyle name="Normal 4 2 2 8 2 2 3 3" xfId="19822" xr:uid="{65149A9E-7191-41E3-8405-273EABE551A2}"/>
    <cellStyle name="Normal 4 2 2 8 2 2 4" xfId="9448" xr:uid="{4FD7FD58-C98F-476A-99B4-5FBBAF4E322D}"/>
    <cellStyle name="Normal 4 2 2 8 2 2 4 2" xfId="22651" xr:uid="{1C4D8564-86B8-46B2-8D76-7751B300F1EE}"/>
    <cellStyle name="Normal 4 2 2 8 2 2 5" xfId="24165" xr:uid="{DDE2FE96-6817-455C-B6B2-92BDDD30C3C7}"/>
    <cellStyle name="Normal 4 2 2 8 2 2 6" xfId="14985" xr:uid="{87BC0146-2380-45AD-9765-9793729F185D}"/>
    <cellStyle name="Normal 4 2 2 8 2 3" xfId="5413" xr:uid="{CB743517-77D7-41D0-8CE1-EB066AF9A4B9}"/>
    <cellStyle name="Normal 4 2 2 8 2 3 2" xfId="7102" xr:uid="{A532E920-A4D8-4E77-8F74-109838D99C5A}"/>
    <cellStyle name="Normal 4 2 2 8 2 3 3" xfId="9959" xr:uid="{1FC42427-3373-4477-A527-37E304A79D6E}"/>
    <cellStyle name="Normal 4 2 2 8 2 3 4" xfId="16054" xr:uid="{99B03B9F-1B97-47DE-B07B-647D199335A0}"/>
    <cellStyle name="Normal 4 2 2 8 2 4" xfId="5524" xr:uid="{D22783BF-1A53-4229-93AA-C81D068871EA}"/>
    <cellStyle name="Normal 4 2 2 8 2 4 2" xfId="27427" xr:uid="{EEB5B40B-6D92-4064-8F45-54720DBF5E95}"/>
    <cellStyle name="Normal 4 2 2 8 2 4 3" xfId="26875" xr:uid="{EF9D8CC8-98DB-4A38-81C8-229AC44D02CC}"/>
    <cellStyle name="Normal 4 2 2 8 2 4 4" xfId="18813" xr:uid="{EDA92617-6400-4CFB-8670-601EF87E1F36}"/>
    <cellStyle name="Normal 4 2 2 8 2 5" xfId="6216" xr:uid="{DCCA7837-C137-4B17-B9AB-EBE9816B5848}"/>
    <cellStyle name="Normal 4 2 2 8 2 5 2" xfId="30024" xr:uid="{912BC408-3B3B-449A-AFDA-1EB91126FC1C}"/>
    <cellStyle name="Normal 4 2 2 8 2 5 3" xfId="21610" xr:uid="{32799803-573B-42F3-A062-4F65768C80B0}"/>
    <cellStyle name="Normal 4 2 2 8 2 6" xfId="8993" xr:uid="{A3E03B28-764F-41E7-9DB0-C4C98386B18E}"/>
    <cellStyle name="Normal 4 2 2 8 2 7" xfId="14317" xr:uid="{E00EBA44-7481-4CDC-BA2B-2C90CA89AACF}"/>
    <cellStyle name="Normal 4 2 2 8 3" xfId="2787" xr:uid="{00000000-0005-0000-0000-00000B0B0000}"/>
    <cellStyle name="Normal 4 2 2 8 3 2" xfId="5665" xr:uid="{E559947B-1A98-482B-A627-A0952C26EB4F}"/>
    <cellStyle name="Normal 4 2 2 8 3 2 2" xfId="8014" xr:uid="{96EF9524-F1F3-41A4-ABEA-DF9F5DDE26D0}"/>
    <cellStyle name="Normal 4 2 2 8 3 2 3" xfId="10695" xr:uid="{8D913DE4-0C44-4852-B50A-54D9892F17A2}"/>
    <cellStyle name="Normal 4 2 2 8 3 2 4" xfId="16055" xr:uid="{9E1365D4-8C91-4A4C-85B1-C7A324B172AA}"/>
    <cellStyle name="Normal 4 2 2 8 3 3" xfId="6651" xr:uid="{57647129-C0C4-4E4A-B404-5892897A2A3F}"/>
    <cellStyle name="Normal 4 2 2 8 3 3 2" xfId="27384" xr:uid="{0F7BB260-E8B2-4152-9285-DD8AB3167F85}"/>
    <cellStyle name="Normal 4 2 2 8 3 3 3" xfId="27645" xr:uid="{FE277ADD-B1E4-487E-83BD-F255A43B058D}"/>
    <cellStyle name="Normal 4 2 2 8 3 3 4" xfId="18814" xr:uid="{E126C149-5AA6-4680-AC14-DF22494BB16E}"/>
    <cellStyle name="Normal 4 2 2 8 3 4" xfId="9447" xr:uid="{63AF1A1E-244D-4C90-A9EC-F4CD384AB64F}"/>
    <cellStyle name="Normal 4 2 2 8 3 4 2" xfId="30025" xr:uid="{053E562E-3CBF-4A23-94CC-60281717BF6B}"/>
    <cellStyle name="Normal 4 2 2 8 3 4 3" xfId="21611" xr:uid="{1A49840A-9331-4F2C-86E4-926BAA8FA302}"/>
    <cellStyle name="Normal 4 2 2 8 3 5" xfId="24267" xr:uid="{CA60CA5E-FF56-4D74-9C09-6DAC8541FBBE}"/>
    <cellStyle name="Normal 4 2 2 8 3 6" xfId="14786" xr:uid="{81EF9EF3-23C7-4A69-8087-4C46A2E443E5}"/>
    <cellStyle name="Normal 4 2 2 8 4" xfId="2788" xr:uid="{00000000-0005-0000-0000-00000C0B0000}"/>
    <cellStyle name="Normal 4 2 2 8 4 2" xfId="5760" xr:uid="{4F36CAB7-8C2B-4A45-B189-98129938B811}"/>
    <cellStyle name="Normal 4 2 2 8 4 2 2" xfId="8015" xr:uid="{0F813C5A-0251-48E1-B61A-8FC6255A5567}"/>
    <cellStyle name="Normal 4 2 2 8 4 2 3" xfId="10696" xr:uid="{90D155E8-C5FA-4901-8D03-81600F3CCB18}"/>
    <cellStyle name="Normal 4 2 2 8 4 3" xfId="6842" xr:uid="{65F86B8B-81EC-43F0-ADC6-C83EC37B9292}"/>
    <cellStyle name="Normal 4 2 2 8 4 3 2" xfId="22093" xr:uid="{825C3009-D34D-4CD0-BD56-18B16B9F5835}"/>
    <cellStyle name="Normal 4 2 2 8 4 4" xfId="9638" xr:uid="{19D99BC7-2B86-45B5-A7DA-F6CB49062BDF}"/>
    <cellStyle name="Normal 4 2 2 8 4 5" xfId="16537" xr:uid="{C1810A7F-0CD6-45FB-858E-655502B45BD5}"/>
    <cellStyle name="Normal 4 2 2 8 5" xfId="4566" xr:uid="{3BF98E36-8FBC-4C17-947B-2FA36168928B}"/>
    <cellStyle name="Normal 4 2 2 8 5 2" xfId="7101" xr:uid="{477DE9B3-5601-4E58-9CFC-1B2C492EC782}"/>
    <cellStyle name="Normal 4 2 2 8 5 2 2" xfId="29591" xr:uid="{580F9A8F-3D69-497F-AE5D-AEB756D0D0ED}"/>
    <cellStyle name="Normal 4 2 2 8 5 2 3" xfId="20582" xr:uid="{CFD81BF3-14DC-4C37-B622-299A5B881592}"/>
    <cellStyle name="Normal 4 2 2 8 5 3" xfId="9958" xr:uid="{6BE149F6-FE8E-4964-B4AB-FBD1FD102F36}"/>
    <cellStyle name="Normal 4 2 2 8 5 3 2" xfId="23411" xr:uid="{0B8177CC-BB53-4A4D-89FB-27C56DF10FE4}"/>
    <cellStyle name="Normal 4 2 2 8 5 4" xfId="25231" xr:uid="{ED922773-0269-410A-898E-E7E1B988D0FE}"/>
    <cellStyle name="Normal 4 2 2 8 5 5" xfId="17789" xr:uid="{C87102FA-263F-41A1-A4E2-1CF67EF1D52B}"/>
    <cellStyle name="Normal 4 2 2 8 6" xfId="5523" xr:uid="{CD1294E0-9194-4D2F-BB60-0853CE568F77}"/>
    <cellStyle name="Normal 4 2 2 8 6 2" xfId="27457" xr:uid="{9928E7F2-E2D6-468E-A438-9FF4DF95FB97}"/>
    <cellStyle name="Normal 4 2 2 8 6 3" xfId="27916" xr:uid="{AD1C97D0-2E11-4E10-A837-CE6C31747BF9}"/>
    <cellStyle name="Normal 4 2 2 8 6 4" xfId="16053" xr:uid="{84161D41-E057-4F2B-B7EC-246A3ADF44C8}"/>
    <cellStyle name="Normal 4 2 2 8 7" xfId="6215" xr:uid="{E1F40492-F237-44D6-BB7D-E5648DB4CD09}"/>
    <cellStyle name="Normal 4 2 2 8 7 2" xfId="29333" xr:uid="{96E77136-9C9C-4811-9BC4-91535AAC5AA0}"/>
    <cellStyle name="Normal 4 2 2 8 7 3" xfId="18812" xr:uid="{B3584CD7-8E64-4519-96C2-384BBBB0D6F6}"/>
    <cellStyle name="Normal 4 2 2 8 8" xfId="8992" xr:uid="{E1607E21-B5C9-4EFA-81C9-BF9B79CD6B24}"/>
    <cellStyle name="Normal 4 2 2 8 8 2" xfId="21609" xr:uid="{B0BCA82E-FEAD-42C0-8E38-CEC4FEAF29C4}"/>
    <cellStyle name="Normal 4 2 2 8 9" xfId="24451" xr:uid="{6466DD08-D50B-4853-AC7C-CCC2C92B2EA3}"/>
    <cellStyle name="Normal 4 2 2 9" xfId="593" xr:uid="{00000000-0005-0000-0000-000051020000}"/>
    <cellStyle name="Normal 4 2 2 9 10" xfId="14152" xr:uid="{AEC26E9C-46D3-49B1-B28F-3B9558D5FA8F}"/>
    <cellStyle name="Normal 4 2 2 9 2" xfId="2789" xr:uid="{00000000-0005-0000-0000-00000D0B0000}"/>
    <cellStyle name="Normal 4 2 2 9 2 2" xfId="5667" xr:uid="{58E94678-9BCC-43E8-9D5B-2A71CA0DF6F4}"/>
    <cellStyle name="Normal 4 2 2 9 2 2 2" xfId="8016" xr:uid="{50C9EB08-917F-4939-996B-CB0D7A4320F7}"/>
    <cellStyle name="Normal 4 2 2 9 2 2 3" xfId="10697" xr:uid="{61AD651D-0650-43B9-A3E9-A210977186D8}"/>
    <cellStyle name="Normal 4 2 2 9 2 2 4" xfId="17372" xr:uid="{0201C7BC-1E66-4B25-BB83-9FEA53137D14}"/>
    <cellStyle name="Normal 4 2 2 9 2 3" xfId="6653" xr:uid="{FA36EF55-8930-4242-AF4B-C3909C8FF266}"/>
    <cellStyle name="Normal 4 2 2 9 2 3 2" xfId="27939" xr:uid="{68FECDF2-E1E3-4977-81DB-7D3B6808B33F}"/>
    <cellStyle name="Normal 4 2 2 9 2 3 3" xfId="29505" xr:uid="{0441C2C3-1DBE-4784-A114-E0FDCEA1928A}"/>
    <cellStyle name="Normal 4 2 2 9 2 3 4" xfId="20160" xr:uid="{FD7EB4CD-9EE3-44B2-AC84-38D655CAEEF7}"/>
    <cellStyle name="Normal 4 2 2 9 2 4" xfId="9449" xr:uid="{0B750D21-8CE7-4443-BEB9-928FF682FAA0}"/>
    <cellStyle name="Normal 4 2 2 9 2 4 2" xfId="30084" xr:uid="{63B8C6D9-504F-4CB3-A1F2-67E48CDCF5EC}"/>
    <cellStyle name="Normal 4 2 2 9 2 4 3" xfId="22989" xr:uid="{B8D904B3-1DD5-4D42-A994-64E24F9E3AD3}"/>
    <cellStyle name="Normal 4 2 2 9 2 5" xfId="24551" xr:uid="{6C139136-E1A0-4D62-B283-8146173D2878}"/>
    <cellStyle name="Normal 4 2 2 9 2 6" xfId="15392" xr:uid="{9E1E785C-3F14-4D0D-9942-3BFFF2457AAF}"/>
    <cellStyle name="Normal 4 2 2 9 3" xfId="2790" xr:uid="{00000000-0005-0000-0000-00000E0B0000}"/>
    <cellStyle name="Normal 4 2 2 9 3 2" xfId="5743" xr:uid="{9EF9DA16-EE09-49FD-9F6D-1DF7B4F15121}"/>
    <cellStyle name="Normal 4 2 2 9 3 2 2" xfId="8017" xr:uid="{5EE8B452-847D-4B4F-9FC9-03C0E2AF1D7C}"/>
    <cellStyle name="Normal 4 2 2 9 3 2 3" xfId="10698" xr:uid="{E9F030A4-6113-4B8F-830B-E81EC65D107F}"/>
    <cellStyle name="Normal 4 2 2 9 3 3" xfId="6816" xr:uid="{6BD6D994-5E1E-4371-B7FE-C0F9B0C23D1E}"/>
    <cellStyle name="Normal 4 2 2 9 3 3 2" xfId="19667" xr:uid="{E1833AF5-D265-42D3-871D-ADEF75198928}"/>
    <cellStyle name="Normal 4 2 2 9 3 4" xfId="9612" xr:uid="{D52582A5-CA52-416D-A58D-C54517211F76}"/>
    <cellStyle name="Normal 4 2 2 9 3 4 2" xfId="22496" xr:uid="{BBAABE14-F81E-46E8-9646-A883AE40B4A0}"/>
    <cellStyle name="Normal 4 2 2 9 3 5" xfId="25649" xr:uid="{50AA310A-7380-4DBC-846C-8FDFA4CB27E3}"/>
    <cellStyle name="Normal 4 2 2 9 3 6" xfId="14773" xr:uid="{3806B28B-6998-46D1-B5F7-9348F035DA65}"/>
    <cellStyle name="Normal 4 2 2 9 4" xfId="2791" xr:uid="{00000000-0005-0000-0000-00000F0B0000}"/>
    <cellStyle name="Normal 4 2 2 9 4 2" xfId="8018" xr:uid="{992E7454-BA55-4360-9301-839A1CD16581}"/>
    <cellStyle name="Normal 4 2 2 9 4 2 2" xfId="29298" xr:uid="{2EECC6B4-E9E7-4960-B395-6E464E99F2AF}"/>
    <cellStyle name="Normal 4 2 2 9 4 2 3" xfId="19270" xr:uid="{C3D0618D-3E3B-4020-B258-861CB134E25E}"/>
    <cellStyle name="Normal 4 2 2 9 4 3" xfId="10699" xr:uid="{023508D4-44D6-4B3B-9E7B-0C163065F934}"/>
    <cellStyle name="Normal 4 2 2 9 4 3 2" xfId="22086" xr:uid="{8460FF9F-B32D-480B-ACFC-96BA589885C1}"/>
    <cellStyle name="Normal 4 2 2 9 4 4" xfId="25210" xr:uid="{2BD51D65-4B2A-427F-98AA-2951536C307B}"/>
    <cellStyle name="Normal 4 2 2 9 4 5" xfId="16530" xr:uid="{99A559B1-17E2-4C66-9E1B-6209F05207A2}"/>
    <cellStyle name="Normal 4 2 2 9 5" xfId="4448" xr:uid="{13A41C25-8735-45F0-8DF3-8BE77A46E333}"/>
    <cellStyle name="Normal 4 2 2 9 5 2" xfId="7103" xr:uid="{59FE4303-4B6A-471C-A844-619406D484E2}"/>
    <cellStyle name="Normal 4 2 2 9 5 2 2" xfId="20471" xr:uid="{C753973B-FA96-40A4-9F40-249CB33A2146}"/>
    <cellStyle name="Normal 4 2 2 9 5 3" xfId="9960" xr:uid="{36BCE7E3-0484-4498-A19B-AE041B6DB56E}"/>
    <cellStyle name="Normal 4 2 2 9 5 3 2" xfId="23300" xr:uid="{9A12990D-316B-4CD5-9A89-0E2C75AF3E5D}"/>
    <cellStyle name="Normal 4 2 2 9 5 4" xfId="27726" xr:uid="{979CF8B3-0E03-44D8-8E5C-13826465E185}"/>
    <cellStyle name="Normal 4 2 2 9 5 5" xfId="17678" xr:uid="{65F1BD3F-1EB2-432D-801E-E79AB4B8DCF4}"/>
    <cellStyle name="Normal 4 2 2 9 6" xfId="6217" xr:uid="{DDBD6636-6D02-4129-8C19-4B607C95AE7E}"/>
    <cellStyle name="Normal 4 2 2 9 6 2" xfId="16056" xr:uid="{9FEABCCE-E058-4F86-A096-5D66B28E7E1E}"/>
    <cellStyle name="Normal 4 2 2 9 7" xfId="8994" xr:uid="{203E8ADB-D1B1-4F71-A5F0-2E0F5DDD89C9}"/>
    <cellStyle name="Normal 4 2 2 9 7 2" xfId="18815" xr:uid="{628E1414-0E5E-418A-8EBE-CA2FD9E38C53}"/>
    <cellStyle name="Normal 4 2 2 9 8" xfId="12114" xr:uid="{02FD3BF3-C46D-4D17-8694-A5CD025174EE}"/>
    <cellStyle name="Normal 4 2 2 9 8 2" xfId="21612" xr:uid="{339D9101-4C41-4DB8-B736-C791099CBF8C}"/>
    <cellStyle name="Normal 4 2 2 9 9" xfId="25774" xr:uid="{224A17A8-9494-46D6-9589-0B10A76A779D}"/>
    <cellStyle name="Normal 4 2 20" xfId="26050" xr:uid="{AF34E09E-80E5-41D0-9563-6EFC4EEFD281}"/>
    <cellStyle name="Normal 4 2 21" xfId="13960" xr:uid="{C96A2B6C-A575-402A-8EA0-2F1B38276B0D}"/>
    <cellStyle name="Normal 4 2 3" xfId="594" xr:uid="{00000000-0005-0000-0000-000052020000}"/>
    <cellStyle name="Normal 4 2 3 10" xfId="6218" xr:uid="{52F2A0D2-59E2-4642-8E3B-42652BFAA0B0}"/>
    <cellStyle name="Normal 4 2 3 10 2" xfId="16057" xr:uid="{FF5BE07F-84BB-4C72-93C1-4C0E57D4C1FC}"/>
    <cellStyle name="Normal 4 2 3 11" xfId="8995" xr:uid="{F4D7F1F1-4E10-4A33-AAFA-ACE859030A5E}"/>
    <cellStyle name="Normal 4 2 3 11 2" xfId="18816" xr:uid="{4F7538A4-3D4E-43AE-945B-ABF0E65CD385}"/>
    <cellStyle name="Normal 4 2 3 12" xfId="12115" xr:uid="{E1A58584-1A62-445F-A535-9B947393889B}"/>
    <cellStyle name="Normal 4 2 3 12 2" xfId="21613" xr:uid="{56D24B08-AF9A-4303-AEBE-7CF26758A1D0}"/>
    <cellStyle name="Normal 4 2 3 13" xfId="25943" xr:uid="{10D44CCF-94B3-4B01-80BD-D539CD08D04C}"/>
    <cellStyle name="Normal 4 2 3 14" xfId="13979" xr:uid="{D8B7B2C6-5A04-440D-8519-FDA0D3A3F8EE}"/>
    <cellStyle name="Normal 4 2 3 2" xfId="595" xr:uid="{00000000-0005-0000-0000-000053020000}"/>
    <cellStyle name="Normal 4 2 3 2 10" xfId="8996" xr:uid="{C8999E1B-FBC8-44D8-9EBD-71E668329004}"/>
    <cellStyle name="Normal 4 2 3 2 10 2" xfId="18817" xr:uid="{0880341C-97A2-41E6-8FE7-17D9825F3617}"/>
    <cellStyle name="Normal 4 2 3 2 11" xfId="12116" xr:uid="{922A01AF-3632-4998-8CEB-C32FF82D68F9}"/>
    <cellStyle name="Normal 4 2 3 2 11 2" xfId="21614" xr:uid="{5D4DF53E-6F65-47F6-A7A8-2BFD48CB1CD4}"/>
    <cellStyle name="Normal 4 2 3 2 12" xfId="26320" xr:uid="{6B63C7D9-00FA-45AC-8E78-F160A495DA8A}"/>
    <cellStyle name="Normal 4 2 3 2 13" xfId="14039" xr:uid="{897B77DF-812F-485A-BB18-3D3B31E60347}"/>
    <cellStyle name="Normal 4 2 3 2 2" xfId="596" xr:uid="{00000000-0005-0000-0000-000054020000}"/>
    <cellStyle name="Normal 4 2 3 2 2 10" xfId="12117" xr:uid="{8E5F6D81-A3B3-40E5-A4E5-F19A106F8864}"/>
    <cellStyle name="Normal 4 2 3 2 2 10 2" xfId="21615" xr:uid="{299AF6E2-B731-42E4-8211-9C5F086650A5}"/>
    <cellStyle name="Normal 4 2 3 2 2 11" xfId="24804" xr:uid="{904D5625-10FE-494C-BE56-71B6F6756552}"/>
    <cellStyle name="Normal 4 2 3 2 2 12" xfId="14161" xr:uid="{D074B04F-59E1-4861-B7E6-8FFF18B32B09}"/>
    <cellStyle name="Normal 4 2 3 2 2 2" xfId="2792" xr:uid="{00000000-0005-0000-0000-0000100B0000}"/>
    <cellStyle name="Normal 4 2 3 2 2 2 2" xfId="2793" xr:uid="{00000000-0005-0000-0000-0000110B0000}"/>
    <cellStyle name="Normal 4 2 3 2 2 2 2 2" xfId="8019" xr:uid="{6C91C7F2-DA5E-4C31-A64B-43399589CE20}"/>
    <cellStyle name="Normal 4 2 3 2 2 2 2 2 2" xfId="27943" xr:uid="{EC8D69DE-A3C3-4D71-A63F-63B5926074D5}"/>
    <cellStyle name="Normal 4 2 3 2 2 2 2 2 3" xfId="28181" xr:uid="{2C9EA571-412B-4297-813C-5695864B543B}"/>
    <cellStyle name="Normal 4 2 3 2 2 2 2 2 4" xfId="17374" xr:uid="{A7B497B1-DEBF-42A0-870A-F6E51189F8A6}"/>
    <cellStyle name="Normal 4 2 3 2 2 2 2 3" xfId="10701" xr:uid="{C843173D-CC9F-45AB-BDA2-ECC9E298CBAB}"/>
    <cellStyle name="Normal 4 2 3 2 2 2 2 3 2" xfId="29506" xr:uid="{DE8AFBD7-963F-4E09-8AD0-04DBA90EF908}"/>
    <cellStyle name="Normal 4 2 3 2 2 2 2 3 3" xfId="20162" xr:uid="{75B73FD4-204D-4A1D-8357-B06AE523A2F9}"/>
    <cellStyle name="Normal 4 2 3 2 2 2 2 4" xfId="13161" xr:uid="{80417BA3-6918-4D30-99CC-6EDB9BEC5591}"/>
    <cellStyle name="Normal 4 2 3 2 2 2 2 4 2" xfId="22991" xr:uid="{2A1B6F75-6F76-4F5A-B8F7-E98742D0A02E}"/>
    <cellStyle name="Normal 4 2 3 2 2 2 2 5" xfId="25860" xr:uid="{EA8F8FD9-5716-46A4-9FB5-3F4FE26DF092}"/>
    <cellStyle name="Normal 4 2 3 2 2 2 2 6" xfId="15394" xr:uid="{656282B3-0803-4EF8-A06E-DD68B2FAF61E}"/>
    <cellStyle name="Normal 4 2 3 2 2 2 3" xfId="4915" xr:uid="{8D89A9C2-F196-4C94-A7D1-A64FC10AF5EC}"/>
    <cellStyle name="Normal 4 2 3 2 2 2 3 2" xfId="10700" xr:uid="{DF45B2C7-04C4-41F6-821A-314C2447775B}"/>
    <cellStyle name="Normal 4 2 3 2 2 2 3 2 2" xfId="29748" xr:uid="{E014C8F1-0A08-4509-A877-EFC4A74A60AA}"/>
    <cellStyle name="Normal 4 2 3 2 2 2 3 2 3" xfId="20882" xr:uid="{2AA3CDF3-C90E-4084-84E7-C5EFDD15DF5D}"/>
    <cellStyle name="Normal 4 2 3 2 2 2 3 3" xfId="13774" xr:uid="{786E54FA-1444-4CF8-A35D-3A3DEE9F634E}"/>
    <cellStyle name="Normal 4 2 3 2 2 2 3 3 2" xfId="23711" xr:uid="{D083F870-0F64-47D5-B712-2DE23E760DB6}"/>
    <cellStyle name="Normal 4 2 3 2 2 2 3 4" xfId="25262" xr:uid="{18E1734A-CDD3-4617-A600-007C58943C5C}"/>
    <cellStyle name="Normal 4 2 3 2 2 2 3 5" xfId="18089" xr:uid="{EDA7BE2B-B6ED-4AEE-9605-A08A1331862D}"/>
    <cellStyle name="Normal 4 2 3 2 2 2 4" xfId="6381" xr:uid="{0FA4398E-70A0-48E9-A189-D67E06D8CEFE}"/>
    <cellStyle name="Normal 4 2 3 2 2 2 4 2" xfId="27821" xr:uid="{9765C206-C267-4FB2-A5EB-FC51C11004C7}"/>
    <cellStyle name="Normal 4 2 3 2 2 2 4 3" xfId="16930" xr:uid="{2161449A-BBE8-44AA-8537-873A67546A8C}"/>
    <cellStyle name="Normal 4 2 3 2 2 2 5" xfId="9158" xr:uid="{0F81B244-629E-424D-8D52-8D06E6854F10}"/>
    <cellStyle name="Normal 4 2 3 2 2 2 5 2" xfId="19678" xr:uid="{F0055D57-977F-4F63-A6EF-7BCF77554D98}"/>
    <cellStyle name="Normal 4 2 3 2 2 2 6" xfId="12779" xr:uid="{95E126C7-DED9-4E79-BDF5-AA70CBC44323}"/>
    <cellStyle name="Normal 4 2 3 2 2 2 6 2" xfId="22507" xr:uid="{61B66845-846F-4CA4-9C10-90AC64D2D051}"/>
    <cellStyle name="Normal 4 2 3 2 2 2 7" xfId="26164" xr:uid="{8D5F7FF0-F335-404D-8999-2E7DE32EAE64}"/>
    <cellStyle name="Normal 4 2 3 2 2 2 8" xfId="14789" xr:uid="{B679D6BB-202A-4570-A44B-1884832CE470}"/>
    <cellStyle name="Normal 4 2 3 2 2 3" xfId="2794" xr:uid="{00000000-0005-0000-0000-0000120B0000}"/>
    <cellStyle name="Normal 4 2 3 2 2 3 2" xfId="5101" xr:uid="{C3B0FCCF-20E6-4340-AA49-89F444FE28C7}"/>
    <cellStyle name="Normal 4 2 3 2 2 3 2 2" xfId="8020" xr:uid="{CD495088-0E9A-4641-82BA-F3DFDA1A735B}"/>
    <cellStyle name="Normal 4 2 3 2 2 3 2 2 2" xfId="29872" xr:uid="{C5ACE0B3-81CA-47CB-A1C6-31DB159D59FE}"/>
    <cellStyle name="Normal 4 2 3 2 2 3 2 2 3" xfId="21068" xr:uid="{744B9F19-F7E9-4E09-A916-6479AA2AF65E}"/>
    <cellStyle name="Normal 4 2 3 2 2 3 2 3" xfId="10702" xr:uid="{C584A2C1-F862-450A-9AB3-A934C908AF4F}"/>
    <cellStyle name="Normal 4 2 3 2 2 3 2 3 2" xfId="23897" xr:uid="{B5937685-99EF-4183-85AC-253B44799C36}"/>
    <cellStyle name="Normal 4 2 3 2 2 3 2 4" xfId="27882" xr:uid="{96656A2C-A4C5-449B-B339-0B799B599ACE}"/>
    <cellStyle name="Normal 4 2 3 2 2 3 2 5" xfId="18275" xr:uid="{9BB60325-4406-40E1-A2F1-E824F9E8109A}"/>
    <cellStyle name="Normal 4 2 3 2 2 3 3" xfId="6656" xr:uid="{A387065D-FCF9-4F61-91E5-C2385FB2B6B8}"/>
    <cellStyle name="Normal 4 2 3 2 2 3 3 2" xfId="28986" xr:uid="{1A96E7C7-FB14-484F-AB3A-2A69E4F4412D}"/>
    <cellStyle name="Normal 4 2 3 2 2 3 3 3" xfId="17375" xr:uid="{32538702-4E42-4670-9563-83C001391DB8}"/>
    <cellStyle name="Normal 4 2 3 2 2 3 4" xfId="9452" xr:uid="{16DA3355-98CD-4545-BE2E-2FBAB1F8BC18}"/>
    <cellStyle name="Normal 4 2 3 2 2 3 4 2" xfId="20163" xr:uid="{945DA676-A06C-4EFF-A83F-40CEF06D7E2C}"/>
    <cellStyle name="Normal 4 2 3 2 2 3 5" xfId="13162" xr:uid="{A3E9C2B7-F27B-445D-A767-2B89F9D27CA0}"/>
    <cellStyle name="Normal 4 2 3 2 2 3 5 2" xfId="22992" xr:uid="{D6BD57C3-1F93-4DB4-82E7-9A2F078C0C02}"/>
    <cellStyle name="Normal 4 2 3 2 2 3 6" xfId="24343" xr:uid="{90E37A02-0534-4485-9223-3208DD832ACB}"/>
    <cellStyle name="Normal 4 2 3 2 2 3 7" xfId="15395" xr:uid="{2F5C163E-0F91-497B-9883-CA980AD0AD93}"/>
    <cellStyle name="Normal 4 2 3 2 2 4" xfId="2795" xr:uid="{00000000-0005-0000-0000-0000130B0000}"/>
    <cellStyle name="Normal 4 2 3 2 2 4 2" xfId="8021" xr:uid="{5CD8AA48-56FB-4238-8D98-6E9D47BC31BB}"/>
    <cellStyle name="Normal 4 2 3 2 2 4 2 2" xfId="28842" xr:uid="{4091A661-AA90-41B3-9AC5-1AA9321CA365}"/>
    <cellStyle name="Normal 4 2 3 2 2 4 2 3" xfId="17373" xr:uid="{F4760A49-BD9F-4FC6-99B0-664FA0A51932}"/>
    <cellStyle name="Normal 4 2 3 2 2 4 3" xfId="10703" xr:uid="{1011FE71-EA1B-4016-BA8F-921851F1CBB4}"/>
    <cellStyle name="Normal 4 2 3 2 2 4 3 2" xfId="20161" xr:uid="{E4CCF211-4098-4300-979A-D5C6D629B5E6}"/>
    <cellStyle name="Normal 4 2 3 2 2 4 4" xfId="13160" xr:uid="{4400A5E3-5FFC-4742-AAD0-5F2659D23B4B}"/>
    <cellStyle name="Normal 4 2 3 2 2 4 4 2" xfId="22990" xr:uid="{4234F957-DAC3-4817-B19B-504E5B93B033}"/>
    <cellStyle name="Normal 4 2 3 2 2 4 5" xfId="25686" xr:uid="{9E98059F-E200-4588-835F-1E8C299B542D}"/>
    <cellStyle name="Normal 4 2 3 2 2 4 6" xfId="15393" xr:uid="{B5E4F058-3713-4381-A9CA-A67CB0F95161}"/>
    <cellStyle name="Normal 4 2 3 2 2 5" xfId="2796" xr:uid="{00000000-0005-0000-0000-0000140B0000}"/>
    <cellStyle name="Normal 4 2 3 2 2 5 2" xfId="8022" xr:uid="{F14C443F-145A-434E-8683-418F322F5B5B}"/>
    <cellStyle name="Normal 4 2 3 2 2 5 2 2" xfId="28961" xr:uid="{A729655B-98F3-44DE-BCFE-9F4CC4E8FAFE}"/>
    <cellStyle name="Normal 4 2 3 2 2 5 2 3" xfId="16815" xr:uid="{97D6E4E0-7A24-408A-ABEF-3B03321CA5FC}"/>
    <cellStyle name="Normal 4 2 3 2 2 5 3" xfId="10704" xr:uid="{1A406CBD-6AFE-4A23-9A1C-112864864E1D}"/>
    <cellStyle name="Normal 4 2 3 2 2 5 3 2" xfId="19552" xr:uid="{44FC0E79-7E66-4B9E-A07D-F8B1AC2B50EC}"/>
    <cellStyle name="Normal 4 2 3 2 2 5 4" xfId="12664" xr:uid="{3CA48F7E-5A1C-495F-A7D7-ED26EDAF7515}"/>
    <cellStyle name="Normal 4 2 3 2 2 5 4 2" xfId="22381" xr:uid="{143781FC-4733-4018-AA03-8993DE99FF71}"/>
    <cellStyle name="Normal 4 2 3 2 2 5 5" xfId="25870" xr:uid="{E59B3F74-8EFF-495A-B518-881CC1F14455}"/>
    <cellStyle name="Normal 4 2 3 2 2 5 6" xfId="14600" xr:uid="{01854176-442A-4DBC-A6EB-9D287A813A0A}"/>
    <cellStyle name="Normal 4 2 3 2 2 6" xfId="2797" xr:uid="{00000000-0005-0000-0000-0000150B0000}"/>
    <cellStyle name="Normal 4 2 3 2 2 6 2" xfId="10705" xr:uid="{F80591DD-9361-4D18-BC03-837879281CA2}"/>
    <cellStyle name="Normal 4 2 3 2 2 6 2 2" xfId="19277" xr:uid="{71F3A71C-9BA0-4C20-8FBC-96547D1A3D57}"/>
    <cellStyle name="Normal 4 2 3 2 2 6 3" xfId="12422" xr:uid="{42445C1E-C945-4DAA-A9A8-9F26C108B96D}"/>
    <cellStyle name="Normal 4 2 3 2 2 6 3 2" xfId="22095" xr:uid="{397EEDF3-90DE-431D-8ABB-2A54E0672FEA}"/>
    <cellStyle name="Normal 4 2 3 2 2 6 4" xfId="25284" xr:uid="{C2B0764D-4065-4463-92F0-198FE932C2B5}"/>
    <cellStyle name="Normal 4 2 3 2 2 6 5" xfId="16539" xr:uid="{4EC1FB59-8114-424C-96DD-6B621ABE8074}"/>
    <cellStyle name="Normal 4 2 3 2 2 7" xfId="4485" xr:uid="{7342C937-592B-4913-ACA1-ED15D37351F8}"/>
    <cellStyle name="Normal 4 2 3 2 2 7 2" xfId="9963" xr:uid="{C77D2E0D-CA6F-4AAF-B061-D882F8A5587D}"/>
    <cellStyle name="Normal 4 2 3 2 2 7 2 2" xfId="20508" xr:uid="{051A5F9B-E42F-4823-AE84-711E88201F68}"/>
    <cellStyle name="Normal 4 2 3 2 2 7 3" xfId="13484" xr:uid="{B450E7C9-F883-45C3-BE2A-6A643C4E4F42}"/>
    <cellStyle name="Normal 4 2 3 2 2 7 3 2" xfId="23337" xr:uid="{D260EF30-BB91-403B-A1D4-FD089F5C739C}"/>
    <cellStyle name="Normal 4 2 3 2 2 7 4" xfId="17715" xr:uid="{8F9AF241-B968-43AA-99D1-D03D0649CC6E}"/>
    <cellStyle name="Normal 4 2 3 2 2 8" xfId="6220" xr:uid="{6A27661A-EB63-4147-BD3D-363696037CEF}"/>
    <cellStyle name="Normal 4 2 3 2 2 8 2" xfId="16059" xr:uid="{8D490CFE-31AD-4502-B7D0-23359E0D0C74}"/>
    <cellStyle name="Normal 4 2 3 2 2 9" xfId="8997" xr:uid="{A3B4BE41-998C-4AE6-ABA2-586BA14B56CA}"/>
    <cellStyle name="Normal 4 2 3 2 2 9 2" xfId="18818" xr:uid="{2200845D-5B7E-4B5E-A4D0-CE3B0F1353D3}"/>
    <cellStyle name="Normal 4 2 3 2 3" xfId="2798" xr:uid="{00000000-0005-0000-0000-0000160B0000}"/>
    <cellStyle name="Normal 4 2 3 2 3 2" xfId="2799" xr:uid="{00000000-0005-0000-0000-0000170B0000}"/>
    <cellStyle name="Normal 4 2 3 2 3 2 2" xfId="8023" xr:uid="{643721BD-BB6F-4464-ACB6-527AA182AA51}"/>
    <cellStyle name="Normal 4 2 3 2 3 2 2 2" xfId="28997" xr:uid="{43756F4D-9381-417F-9885-71326B1B811A}"/>
    <cellStyle name="Normal 4 2 3 2 3 2 2 3" xfId="29002" xr:uid="{B2901B4A-94D3-4569-BC93-680253E62B0F}"/>
    <cellStyle name="Normal 4 2 3 2 3 2 2 4" xfId="17376" xr:uid="{D460480A-ECDC-4A55-9252-A43A68F3556D}"/>
    <cellStyle name="Normal 4 2 3 2 3 2 3" xfId="10707" xr:uid="{033D06ED-0ACB-4DFA-8B55-9D485223BAA2}"/>
    <cellStyle name="Normal 4 2 3 2 3 2 3 2" xfId="29507" xr:uid="{825B170F-9017-4AE3-9984-AF4C16C14BFA}"/>
    <cellStyle name="Normal 4 2 3 2 3 2 3 3" xfId="20164" xr:uid="{3E009B25-B613-4403-87F1-6C55078E70AF}"/>
    <cellStyle name="Normal 4 2 3 2 3 2 4" xfId="13163" xr:uid="{9164BF53-A950-4964-B3D8-D297572FD3B1}"/>
    <cellStyle name="Normal 4 2 3 2 3 2 4 2" xfId="22993" xr:uid="{AD5C6F2A-C24E-4B4D-883C-CF5D1A62C2AF}"/>
    <cellStyle name="Normal 4 2 3 2 3 2 5" xfId="24236" xr:uid="{7B5FDCE1-259C-44C3-AB0B-5F64BB7523B8}"/>
    <cellStyle name="Normal 4 2 3 2 3 2 6" xfId="15396" xr:uid="{1D7AD2F1-8412-4FF1-B3FA-F2AFFF7C64A9}"/>
    <cellStyle name="Normal 4 2 3 2 3 3" xfId="2800" xr:uid="{00000000-0005-0000-0000-0000180B0000}"/>
    <cellStyle name="Normal 4 2 3 2 3 3 2" xfId="10708" xr:uid="{09F18427-7964-4171-8B92-1E64AF3491B8}"/>
    <cellStyle name="Normal 4 2 3 2 3 3 2 2" xfId="27231" xr:uid="{BF8F0731-D314-42A6-861F-F6F64D37616D}"/>
    <cellStyle name="Normal 4 2 3 2 3 3 2 3" xfId="16929" xr:uid="{4821858C-E41A-4579-BE4A-5E470809D134}"/>
    <cellStyle name="Normal 4 2 3 2 3 3 3" xfId="11587" xr:uid="{54FDF435-43D3-4E13-AB56-7A057AA1768F}"/>
    <cellStyle name="Normal 4 2 3 2 3 3 3 2" xfId="19677" xr:uid="{4E64CCDF-956F-48AD-8D1B-B9FEF4CD1E83}"/>
    <cellStyle name="Normal 4 2 3 2 3 3 4" xfId="12778" xr:uid="{8B5035CE-CA6E-4466-837E-B324B200951A}"/>
    <cellStyle name="Normal 4 2 3 2 3 3 4 2" xfId="22506" xr:uid="{4C59C8B2-E077-468B-9521-7706FC8701A8}"/>
    <cellStyle name="Normal 4 2 3 2 3 3 5" xfId="25224" xr:uid="{5624998E-8DB7-4159-8863-359D45CF2B81}"/>
    <cellStyle name="Normal 4 2 3 2 3 3 6" xfId="14788" xr:uid="{D7964E5C-BE5E-44C2-B43A-63C4BA2B206F}"/>
    <cellStyle name="Normal 4 2 3 2 3 4" xfId="4772" xr:uid="{1964F0B6-E94F-4748-A998-3E779960DC6D}"/>
    <cellStyle name="Normal 4 2 3 2 3 4 2" xfId="10706" xr:uid="{75D9638E-04D5-4318-A992-8AF50765A6EC}"/>
    <cellStyle name="Normal 4 2 3 2 3 4 2 2" xfId="29650" xr:uid="{5715EE4A-5A1E-4A20-86D1-0E06304022C3}"/>
    <cellStyle name="Normal 4 2 3 2 3 4 2 3" xfId="20739" xr:uid="{38D4496B-07FE-4A1B-AC34-831364CFE08C}"/>
    <cellStyle name="Normal 4 2 3 2 3 4 3" xfId="13650" xr:uid="{4A0EB870-E7DE-469C-8181-223EEA7E1564}"/>
    <cellStyle name="Normal 4 2 3 2 3 4 3 2" xfId="23568" xr:uid="{67D40814-900E-4E1D-8089-570CC573E2C2}"/>
    <cellStyle name="Normal 4 2 3 2 3 4 4" xfId="26091" xr:uid="{5A6FB658-AD83-4B91-95F4-61EB9041CA5E}"/>
    <cellStyle name="Normal 4 2 3 2 3 4 5" xfId="17946" xr:uid="{7EC35C7C-0692-4AD8-A584-84973EB82FE1}"/>
    <cellStyle name="Normal 4 2 3 2 3 5" xfId="6380" xr:uid="{D30DBDF9-1B85-4F49-A495-9A1F4A076B46}"/>
    <cellStyle name="Normal 4 2 3 2 3 5 2" xfId="27744" xr:uid="{C666E2A7-5074-48F2-8144-A7BBC5D131DC}"/>
    <cellStyle name="Normal 4 2 3 2 3 5 3" xfId="16060" xr:uid="{64235940-A849-4B7C-B921-5B829A062BAC}"/>
    <cellStyle name="Normal 4 2 3 2 3 6" xfId="9157" xr:uid="{74D76CA5-0439-4FC4-8796-F384635914E0}"/>
    <cellStyle name="Normal 4 2 3 2 3 6 2" xfId="18819" xr:uid="{BAC846C8-1588-480D-ACFC-543CED26DFBE}"/>
    <cellStyle name="Normal 4 2 3 2 3 7" xfId="12118" xr:uid="{141291A0-7883-4D96-8DE7-B29D092ABA7B}"/>
    <cellStyle name="Normal 4 2 3 2 3 7 2" xfId="21616" xr:uid="{210134E9-70A2-4D49-B414-F0FD9AD02A20}"/>
    <cellStyle name="Normal 4 2 3 2 3 8" xfId="26379" xr:uid="{69BC6146-1AAE-4912-9BEF-6A909EBE1A62}"/>
    <cellStyle name="Normal 4 2 3 2 3 9" xfId="14319" xr:uid="{5CA70DD4-07E2-491F-A361-EC73C17D1A2A}"/>
    <cellStyle name="Normal 4 2 3 2 4" xfId="2801" xr:uid="{00000000-0005-0000-0000-0000190B0000}"/>
    <cellStyle name="Normal 4 2 3 2 4 2" xfId="5102" xr:uid="{5FB9DE9F-931E-444C-893C-1BF80299F68F}"/>
    <cellStyle name="Normal 4 2 3 2 4 2 2" xfId="8024" xr:uid="{42DC06B3-7540-4B4C-A8C4-EA8FC9D70F99}"/>
    <cellStyle name="Normal 4 2 3 2 4 2 2 2" xfId="29873" xr:uid="{450CD7B5-E73D-4B39-BD9C-38F12D5B4A4E}"/>
    <cellStyle name="Normal 4 2 3 2 4 2 2 3" xfId="21069" xr:uid="{301DE25C-30D4-45A1-AEF3-3081362E9A36}"/>
    <cellStyle name="Normal 4 2 3 2 4 2 3" xfId="10709" xr:uid="{7B5A3FBD-2B48-497D-92EC-994516E6C935}"/>
    <cellStyle name="Normal 4 2 3 2 4 2 3 2" xfId="23898" xr:uid="{BD800096-886E-43C8-BD0A-482D5D0E608D}"/>
    <cellStyle name="Normal 4 2 3 2 4 2 4" xfId="24673" xr:uid="{006A7696-407B-426A-A301-032F629A8883}"/>
    <cellStyle name="Normal 4 2 3 2 4 2 5" xfId="18276" xr:uid="{51E2CB47-B8F6-4EB0-9CB1-19892EE58DD4}"/>
    <cellStyle name="Normal 4 2 3 2 4 3" xfId="6655" xr:uid="{4CA9B48C-65B5-4FCB-8F33-128F4AA13F6B}"/>
    <cellStyle name="Normal 4 2 3 2 4 3 2" xfId="27329" xr:uid="{183D029A-EB25-426F-9EF3-266D253FDABE}"/>
    <cellStyle name="Normal 4 2 3 2 4 3 3" xfId="17377" xr:uid="{A896732F-436B-4BB1-B298-57F22533CE4C}"/>
    <cellStyle name="Normal 4 2 3 2 4 4" xfId="9451" xr:uid="{E45F2854-ED6C-4F99-923C-F44F3F89D780}"/>
    <cellStyle name="Normal 4 2 3 2 4 4 2" xfId="20165" xr:uid="{E5FDC0EC-66F6-466E-90B3-A949B6603083}"/>
    <cellStyle name="Normal 4 2 3 2 4 5" xfId="13164" xr:uid="{6F9A42F4-AEE1-426A-BEFE-8BC526CA8DDC}"/>
    <cellStyle name="Normal 4 2 3 2 4 5 2" xfId="22994" xr:uid="{DEA6E93B-84F8-475F-B830-07D613700E71}"/>
    <cellStyle name="Normal 4 2 3 2 4 6" xfId="25976" xr:uid="{B3D42DD5-5E18-409A-BFE5-650751977CBB}"/>
    <cellStyle name="Normal 4 2 3 2 4 7" xfId="15397" xr:uid="{46B6840F-2D8A-493F-A23C-41EC9D38CD28}"/>
    <cellStyle name="Normal 4 2 3 2 5" xfId="2802" xr:uid="{00000000-0005-0000-0000-00001A0B0000}"/>
    <cellStyle name="Normal 4 2 3 2 5 2" xfId="5848" xr:uid="{7E3EF15A-5F71-478B-9FC5-B7EACA0D167F}"/>
    <cellStyle name="Normal 4 2 3 2 5 2 2" xfId="8025" xr:uid="{03BAB9BD-5837-4F67-AE5F-D4290CC79D72}"/>
    <cellStyle name="Normal 4 2 3 2 5 2 3" xfId="10710" xr:uid="{1D420063-034E-4D3C-9B1D-F55FBD361E11}"/>
    <cellStyle name="Normal 4 2 3 2 5 2 4" xfId="17056" xr:uid="{1320D464-9E28-4CE2-A371-6EBD66CF07E4}"/>
    <cellStyle name="Normal 4 2 3 2 5 3" xfId="6943" xr:uid="{6057C038-6E75-4509-9C74-37FE270384A1}"/>
    <cellStyle name="Normal 4 2 3 2 5 3 2" xfId="28974" xr:uid="{9D5244A5-CE4A-4F31-A142-9FD83497E4EC}"/>
    <cellStyle name="Normal 4 2 3 2 5 3 3" xfId="19824" xr:uid="{36B7EC98-1B7E-41B1-B22A-14AA036BCF6D}"/>
    <cellStyle name="Normal 4 2 3 2 5 4" xfId="9739" xr:uid="{9C6EE51D-18B5-4036-A3E2-A371B1FAE052}"/>
    <cellStyle name="Normal 4 2 3 2 5 4 2" xfId="22653" xr:uid="{6945E161-B0FC-4C73-B7D4-CE5850EA59F0}"/>
    <cellStyle name="Normal 4 2 3 2 5 5" xfId="25479" xr:uid="{E7AD3472-12B4-43B1-B4F8-49FA64DB7BCC}"/>
    <cellStyle name="Normal 4 2 3 2 5 6" xfId="14987" xr:uid="{D28F3B72-8D30-4C9E-B120-D3EB4854841E}"/>
    <cellStyle name="Normal 4 2 3 2 6" xfId="2803" xr:uid="{00000000-0005-0000-0000-00001B0B0000}"/>
    <cellStyle name="Normal 4 2 3 2 6 2" xfId="8026" xr:uid="{D56D6D1F-9F6C-43A0-94C7-0447E8CCD5B1}"/>
    <cellStyle name="Normal 4 2 3 2 6 2 2" xfId="27665" xr:uid="{6955F4CC-9429-466C-943A-C491B8DFF407}"/>
    <cellStyle name="Normal 4 2 3 2 6 2 3" xfId="16713" xr:uid="{FB7E750B-784A-4BF5-AFD8-2EC64B10E3D3}"/>
    <cellStyle name="Normal 4 2 3 2 6 3" xfId="10711" xr:uid="{CEC789EC-1866-4E25-8747-A7A63C5DC29A}"/>
    <cellStyle name="Normal 4 2 3 2 6 3 2" xfId="19450" xr:uid="{39C637EA-DA1D-4310-A144-8103F79C40DC}"/>
    <cellStyle name="Normal 4 2 3 2 6 4" xfId="12562" xr:uid="{6FE2C456-7275-4BC4-8944-6694290AC381}"/>
    <cellStyle name="Normal 4 2 3 2 6 4 2" xfId="22279" xr:uid="{BC1A0896-6B58-42F8-965D-ACA799F6FD28}"/>
    <cellStyle name="Normal 4 2 3 2 6 5" xfId="24071" xr:uid="{C3E2D4C4-0E5C-4811-A9E0-CAA1B0F81AA0}"/>
    <cellStyle name="Normal 4 2 3 2 6 6" xfId="14497" xr:uid="{9777BE34-25D5-4B09-A71A-C8E2F55DF05E}"/>
    <cellStyle name="Normal 4 2 3 2 7" xfId="2804" xr:uid="{00000000-0005-0000-0000-00001C0B0000}"/>
    <cellStyle name="Normal 4 2 3 2 7 2" xfId="8027" xr:uid="{988945F3-FBCE-4E48-8BB9-E3510AF4A80C}"/>
    <cellStyle name="Normal 4 2 3 2 7 2 2" xfId="19170" xr:uid="{0DB97757-AA59-44D6-88BE-AB26735FDF81}"/>
    <cellStyle name="Normal 4 2 3 2 7 3" xfId="10712" xr:uid="{F2695E28-F071-4FFE-A4D1-50970597F120}"/>
    <cellStyle name="Normal 4 2 3 2 7 3 2" xfId="21975" xr:uid="{16620F40-85DC-44C4-9DA2-34C0705F9472}"/>
    <cellStyle name="Normal 4 2 3 2 7 4" xfId="26207" xr:uid="{BDFC0F47-CE0B-4C03-835C-26D92EE52E26}"/>
    <cellStyle name="Normal 4 2 3 2 7 5" xfId="16419" xr:uid="{63AB1EE2-9C15-46C9-A521-E3E242634280}"/>
    <cellStyle name="Normal 4 2 3 2 8" xfId="4568" xr:uid="{4F8BE35B-6071-403E-82B1-C68FAFCE8403}"/>
    <cellStyle name="Normal 4 2 3 2 8 2" xfId="9962" xr:uid="{2E95FD04-FC2E-4BB7-BC35-DA0571529F09}"/>
    <cellStyle name="Normal 4 2 3 2 8 2 2" xfId="20584" xr:uid="{528E877E-1B89-4E35-9417-A648DDCFE32A}"/>
    <cellStyle name="Normal 4 2 3 2 8 3" xfId="13533" xr:uid="{C8597288-4FC1-4536-B4E4-79228D9C19EF}"/>
    <cellStyle name="Normal 4 2 3 2 8 3 2" xfId="23413" xr:uid="{256365AA-4176-45BD-A003-D11FF798422D}"/>
    <cellStyle name="Normal 4 2 3 2 8 4" xfId="17791" xr:uid="{893D8789-E9D2-4D8F-9959-F00B4C7178C1}"/>
    <cellStyle name="Normal 4 2 3 2 9" xfId="6219" xr:uid="{D34CB715-D0E1-4A66-955A-6C77A204B5B7}"/>
    <cellStyle name="Normal 4 2 3 2 9 2" xfId="16058" xr:uid="{D5E31F46-9A8D-47EF-B65D-711F3942D7DE}"/>
    <cellStyle name="Normal 4 2 3 3" xfId="597" xr:uid="{00000000-0005-0000-0000-000055020000}"/>
    <cellStyle name="Normal 4 2 3 3 10" xfId="12119" xr:uid="{FD688C60-D9D8-45DB-AE4D-602ABB671895}"/>
    <cellStyle name="Normal 4 2 3 3 10 2" xfId="21617" xr:uid="{2FC58007-B5A8-4446-B8C8-F91670D5FAB7}"/>
    <cellStyle name="Normal 4 2 3 3 11" xfId="25620" xr:uid="{BA8D0576-A24D-4FDA-A687-20DC8EC47DA2}"/>
    <cellStyle name="Normal 4 2 3 3 12" xfId="14160" xr:uid="{15672C97-8FDD-498F-8CD7-4D15107CCF61}"/>
    <cellStyle name="Normal 4 2 3 3 2" xfId="2805" xr:uid="{00000000-0005-0000-0000-00001D0B0000}"/>
    <cellStyle name="Normal 4 2 3 3 2 2" xfId="2806" xr:uid="{00000000-0005-0000-0000-00001E0B0000}"/>
    <cellStyle name="Normal 4 2 3 3 2 2 2" xfId="8028" xr:uid="{14F77CD9-9745-4078-B9DA-D5989B183D8B}"/>
    <cellStyle name="Normal 4 2 3 3 2 2 2 2" xfId="27721" xr:uid="{A8A15E38-733D-412D-81D0-ACE76DCBFDBC}"/>
    <cellStyle name="Normal 4 2 3 3 2 2 2 3" xfId="27450" xr:uid="{AD0CE304-EABA-42C5-B887-8A33DF3A6A24}"/>
    <cellStyle name="Normal 4 2 3 3 2 2 2 4" xfId="17379" xr:uid="{7EABE403-667E-47CB-9797-4C4370DCFB8E}"/>
    <cellStyle name="Normal 4 2 3 3 2 2 3" xfId="10714" xr:uid="{49A5CCAB-EE5F-4321-B4A6-525BA2876FDE}"/>
    <cellStyle name="Normal 4 2 3 3 2 2 3 2" xfId="29508" xr:uid="{1FF0ACE4-28F3-4143-90B5-03D0FA88817C}"/>
    <cellStyle name="Normal 4 2 3 3 2 2 3 3" xfId="20167" xr:uid="{5D11E81D-951A-49F5-949B-0B9A35D1C853}"/>
    <cellStyle name="Normal 4 2 3 3 2 2 4" xfId="13166" xr:uid="{CC68AD02-6DDB-41CB-8483-291A2687EA67}"/>
    <cellStyle name="Normal 4 2 3 3 2 2 4 2" xfId="22996" xr:uid="{A843FA09-4410-4CD2-BF92-8CB7D51F98D3}"/>
    <cellStyle name="Normal 4 2 3 3 2 2 5" xfId="25625" xr:uid="{3508E2BD-9717-4165-9C54-E941E2D5D728}"/>
    <cellStyle name="Normal 4 2 3 3 2 2 6" xfId="15399" xr:uid="{41052035-6848-47FB-BEB9-725783DF1011}"/>
    <cellStyle name="Normal 4 2 3 3 2 3" xfId="4916" xr:uid="{CCACB7C4-2AD3-4F6A-8962-3F55F7B95350}"/>
    <cellStyle name="Normal 4 2 3 3 2 3 2" xfId="10713" xr:uid="{CCC90EB8-46EC-435F-8165-F4C13F433BC3}"/>
    <cellStyle name="Normal 4 2 3 3 2 3 2 2" xfId="29749" xr:uid="{A9A51FD7-F022-4EEF-9FF4-E9EB1F409379}"/>
    <cellStyle name="Normal 4 2 3 3 2 3 2 3" xfId="20883" xr:uid="{D28E900F-0812-42E3-903B-703F3D68EF2B}"/>
    <cellStyle name="Normal 4 2 3 3 2 3 3" xfId="13775" xr:uid="{27904655-7568-4202-8216-825A13E09B2D}"/>
    <cellStyle name="Normal 4 2 3 3 2 3 3 2" xfId="23712" xr:uid="{6E80F8F4-E7F4-43A5-849B-130A6D1EF5B8}"/>
    <cellStyle name="Normal 4 2 3 3 2 3 4" xfId="25815" xr:uid="{4B641C83-7867-4E21-8D09-935534E0530C}"/>
    <cellStyle name="Normal 4 2 3 3 2 3 5" xfId="18090" xr:uid="{FC14C1AF-2258-4684-93B0-66462087AE06}"/>
    <cellStyle name="Normal 4 2 3 3 2 4" xfId="6382" xr:uid="{3E36589D-3F89-4E75-8D20-11234CB9C2EC}"/>
    <cellStyle name="Normal 4 2 3 3 2 4 2" xfId="29168" xr:uid="{C8333AE0-A76C-4F17-8577-444DCC2945AD}"/>
    <cellStyle name="Normal 4 2 3 3 2 4 3" xfId="16931" xr:uid="{612D4801-C4E3-4686-B7AD-97D385C53977}"/>
    <cellStyle name="Normal 4 2 3 3 2 5" xfId="9159" xr:uid="{4F85E5A4-586A-46A6-8DEF-C3DFB52D1D8A}"/>
    <cellStyle name="Normal 4 2 3 3 2 5 2" xfId="19679" xr:uid="{176F1AD9-4001-4574-8C2C-3E448E532B15}"/>
    <cellStyle name="Normal 4 2 3 3 2 6" xfId="12780" xr:uid="{184CB66E-3588-4A0B-83D8-61A67677AA15}"/>
    <cellStyle name="Normal 4 2 3 3 2 6 2" xfId="22508" xr:uid="{8B563A0C-3B4D-4B07-99AB-3BFC12F4E852}"/>
    <cellStyle name="Normal 4 2 3 3 2 7" xfId="25051" xr:uid="{1548A7A3-32F3-4E29-96DA-E66E605E72F6}"/>
    <cellStyle name="Normal 4 2 3 3 2 8" xfId="14790" xr:uid="{9443E3FD-BC75-43AC-9621-66A41EBDDD91}"/>
    <cellStyle name="Normal 4 2 3 3 3" xfId="2807" xr:uid="{00000000-0005-0000-0000-00001F0B0000}"/>
    <cellStyle name="Normal 4 2 3 3 3 2" xfId="5103" xr:uid="{0FBD8020-79EC-4841-8457-2060B76354FD}"/>
    <cellStyle name="Normal 4 2 3 3 3 2 2" xfId="8029" xr:uid="{63591802-0679-4BC8-8044-BECAC47D6A23}"/>
    <cellStyle name="Normal 4 2 3 3 3 2 2 2" xfId="29874" xr:uid="{FF6778BF-B921-4343-BAF9-6798D1B91823}"/>
    <cellStyle name="Normal 4 2 3 3 3 2 2 3" xfId="21070" xr:uid="{0BD3799D-E7E3-434A-A49D-72A639CB6FAA}"/>
    <cellStyle name="Normal 4 2 3 3 3 2 3" xfId="10715" xr:uid="{B2443BE8-8ABF-48E4-8A20-22B08A3CC817}"/>
    <cellStyle name="Normal 4 2 3 3 3 2 3 2" xfId="23899" xr:uid="{04F24852-9F9E-48D7-A622-A350AFB82C8C}"/>
    <cellStyle name="Normal 4 2 3 3 3 2 4" xfId="26800" xr:uid="{9BE7C6C5-63B4-4127-BEE0-5CED02BF863A}"/>
    <cellStyle name="Normal 4 2 3 3 3 2 5" xfId="18277" xr:uid="{2A2D284C-4308-447F-B1B3-FDC3E5EE0763}"/>
    <cellStyle name="Normal 4 2 3 3 3 3" xfId="6657" xr:uid="{15A2C564-1432-4226-9C71-DCC3090015B9}"/>
    <cellStyle name="Normal 4 2 3 3 3 3 2" xfId="29346" xr:uid="{4CA50017-05E2-4F40-9346-5D68E5579DFF}"/>
    <cellStyle name="Normal 4 2 3 3 3 3 3" xfId="17380" xr:uid="{2229DD6E-7F52-47E6-9679-6C9FBCD68AF1}"/>
    <cellStyle name="Normal 4 2 3 3 3 4" xfId="9453" xr:uid="{7F547833-2BBA-4502-A5BB-AB68F0691257}"/>
    <cellStyle name="Normal 4 2 3 3 3 4 2" xfId="20168" xr:uid="{175DA64E-D502-4229-8DFA-201BA2BB56D1}"/>
    <cellStyle name="Normal 4 2 3 3 3 5" xfId="13167" xr:uid="{12A2C855-D81D-4581-98D6-C5522A41DF01}"/>
    <cellStyle name="Normal 4 2 3 3 3 5 2" xfId="22997" xr:uid="{BB54F3E6-F79E-4F65-9660-6DE18DC62E57}"/>
    <cellStyle name="Normal 4 2 3 3 3 6" xfId="24131" xr:uid="{D7D5DEA9-76D5-4754-AA33-6F55C6BD35B2}"/>
    <cellStyle name="Normal 4 2 3 3 3 7" xfId="15400" xr:uid="{EAC01AA1-3315-45AF-86A5-9AEB9ECC7BAA}"/>
    <cellStyle name="Normal 4 2 3 3 4" xfId="2808" xr:uid="{00000000-0005-0000-0000-0000200B0000}"/>
    <cellStyle name="Normal 4 2 3 3 4 2" xfId="8030" xr:uid="{E2F37AFF-1789-454D-A4F1-E1FDB52150D3}"/>
    <cellStyle name="Normal 4 2 3 3 4 2 2" xfId="27562" xr:uid="{CD9E6C79-2A86-4A0E-A042-67803FD91E33}"/>
    <cellStyle name="Normal 4 2 3 3 4 2 3" xfId="17378" xr:uid="{394E25C3-A7B9-448B-8BC2-E234D6296B6B}"/>
    <cellStyle name="Normal 4 2 3 3 4 3" xfId="10716" xr:uid="{3E437E7B-C383-41B3-A6EF-21A4AF6F60FB}"/>
    <cellStyle name="Normal 4 2 3 3 4 3 2" xfId="20166" xr:uid="{34A92DDA-F7DA-4FCB-BF40-89BD7DDE7009}"/>
    <cellStyle name="Normal 4 2 3 3 4 4" xfId="13165" xr:uid="{044EE6DF-9247-4A07-82C4-102B2AFFE46A}"/>
    <cellStyle name="Normal 4 2 3 3 4 4 2" xfId="22995" xr:uid="{E06FA47A-94C2-4DDF-BE09-90DE5C3751C3}"/>
    <cellStyle name="Normal 4 2 3 3 4 5" xfId="26547" xr:uid="{BAEB7B24-76BE-4E1E-879D-F70F38692E79}"/>
    <cellStyle name="Normal 4 2 3 3 4 6" xfId="15398" xr:uid="{B345C1D5-8C78-46E9-9D3D-85229E85943D}"/>
    <cellStyle name="Normal 4 2 3 3 5" xfId="2809" xr:uid="{00000000-0005-0000-0000-0000210B0000}"/>
    <cellStyle name="Normal 4 2 3 3 5 2" xfId="8031" xr:uid="{AAA30D74-C690-4E7C-B0C8-5D570F046985}"/>
    <cellStyle name="Normal 4 2 3 3 5 2 2" xfId="29007" xr:uid="{7D69D399-C63A-4602-B9D8-4D683EBC440C}"/>
    <cellStyle name="Normal 4 2 3 3 5 2 3" xfId="16756" xr:uid="{AEA40082-BD18-4CF3-B3B9-CD9EA5CFA9E4}"/>
    <cellStyle name="Normal 4 2 3 3 5 3" xfId="10717" xr:uid="{982F3635-630C-498A-9727-23D5A8403078}"/>
    <cellStyle name="Normal 4 2 3 3 5 3 2" xfId="19493" xr:uid="{10B45078-2B3A-4C4E-BD72-5750BD89E9E6}"/>
    <cellStyle name="Normal 4 2 3 3 5 4" xfId="12605" xr:uid="{68AFCC17-D8CB-4391-9180-52A654C11503}"/>
    <cellStyle name="Normal 4 2 3 3 5 4 2" xfId="22322" xr:uid="{BADD51E1-AB13-49AF-9DB3-B60F616F4DF8}"/>
    <cellStyle name="Normal 4 2 3 3 5 5" xfId="26608" xr:uid="{0BA6487D-B913-45CD-81F9-51DEF525C86C}"/>
    <cellStyle name="Normal 4 2 3 3 5 6" xfId="14540" xr:uid="{224193DA-B6FB-4366-8721-3C76A7EA68EB}"/>
    <cellStyle name="Normal 4 2 3 3 6" xfId="2810" xr:uid="{00000000-0005-0000-0000-0000220B0000}"/>
    <cellStyle name="Normal 4 2 3 3 6 2" xfId="10718" xr:uid="{30A6B21C-286A-40CA-A22C-5D63D85A9A02}"/>
    <cellStyle name="Normal 4 2 3 3 6 2 2" xfId="19276" xr:uid="{CAC55838-C183-4864-B251-BDEC25EB922C}"/>
    <cellStyle name="Normal 4 2 3 3 6 3" xfId="12421" xr:uid="{673012A5-1A86-495C-B7BB-11F19187D8B8}"/>
    <cellStyle name="Normal 4 2 3 3 6 3 2" xfId="22094" xr:uid="{A27ACBF9-9C98-4CB1-95B4-F467A2DF4989}"/>
    <cellStyle name="Normal 4 2 3 3 6 4" xfId="24521" xr:uid="{C5435FD2-2435-4860-9D1F-1716AEB40C64}"/>
    <cellStyle name="Normal 4 2 3 3 6 5" xfId="16538" xr:uid="{38A51202-2367-42A2-B914-ABBF303A3F92}"/>
    <cellStyle name="Normal 4 2 3 3 7" xfId="4484" xr:uid="{C4449341-C394-42AA-A08D-F792A735A268}"/>
    <cellStyle name="Normal 4 2 3 3 7 2" xfId="9964" xr:uid="{99187879-62C1-4060-AA35-A2D7DFDC1F2F}"/>
    <cellStyle name="Normal 4 2 3 3 7 2 2" xfId="20507" xr:uid="{C9869F14-2462-48DA-A625-DB8B25B70340}"/>
    <cellStyle name="Normal 4 2 3 3 7 3" xfId="13483" xr:uid="{C12379E1-BD0A-4301-B136-24FFFA90A3A4}"/>
    <cellStyle name="Normal 4 2 3 3 7 3 2" xfId="23336" xr:uid="{673E2EF2-4CAB-4258-9859-F1D4F94D510A}"/>
    <cellStyle name="Normal 4 2 3 3 7 4" xfId="17714" xr:uid="{17B3438C-3499-486D-BC7E-62975A88172C}"/>
    <cellStyle name="Normal 4 2 3 3 8" xfId="6221" xr:uid="{95CBB104-B826-4161-9827-9B87A125FC1F}"/>
    <cellStyle name="Normal 4 2 3 3 8 2" xfId="16061" xr:uid="{0003348B-09E1-493A-9D16-6E423BED28A0}"/>
    <cellStyle name="Normal 4 2 3 3 9" xfId="8998" xr:uid="{1F789053-2D40-418A-8397-DFB0ACC04C3B}"/>
    <cellStyle name="Normal 4 2 3 3 9 2" xfId="18820" xr:uid="{7A866928-D1A8-47BF-B36F-3A102699228C}"/>
    <cellStyle name="Normal 4 2 3 4" xfId="2811" xr:uid="{00000000-0005-0000-0000-0000230B0000}"/>
    <cellStyle name="Normal 4 2 3 4 2" xfId="2812" xr:uid="{00000000-0005-0000-0000-0000240B0000}"/>
    <cellStyle name="Normal 4 2 3 4 2 2" xfId="8032" xr:uid="{5BBA0D0C-335B-4B99-835C-124C3A2C90AB}"/>
    <cellStyle name="Normal 4 2 3 4 2 2 2" xfId="24714" xr:uid="{77794F1A-3A8E-4B39-A09B-975D52031D13}"/>
    <cellStyle name="Normal 4 2 3 4 2 2 3" xfId="27050" xr:uid="{9DDC7B92-2C60-49B5-AA9A-512F62C0B787}"/>
    <cellStyle name="Normal 4 2 3 4 2 2 4" xfId="17381" xr:uid="{4ADEECDC-E5F0-4426-9A3E-8DCC3B95D10D}"/>
    <cellStyle name="Normal 4 2 3 4 2 3" xfId="10720" xr:uid="{235000F3-1344-4291-B3D5-9220B1439835}"/>
    <cellStyle name="Normal 4 2 3 4 2 3 2" xfId="29509" xr:uid="{5D84DCB7-45BC-4704-8211-CD7BE8CA1F07}"/>
    <cellStyle name="Normal 4 2 3 4 2 3 3" xfId="20169" xr:uid="{2DEFF485-95F4-4669-9B65-BE7DE5D3AE37}"/>
    <cellStyle name="Normal 4 2 3 4 2 4" xfId="13168" xr:uid="{25E058AF-7EDD-4793-A566-1DE46484D356}"/>
    <cellStyle name="Normal 4 2 3 4 2 4 2" xfId="22998" xr:uid="{DBF149E1-FF74-42AB-A547-D00F27EB673D}"/>
    <cellStyle name="Normal 4 2 3 4 2 5" xfId="24423" xr:uid="{CF151DBB-92C1-4C32-9B93-D249C0D6737D}"/>
    <cellStyle name="Normal 4 2 3 4 2 6" xfId="15401" xr:uid="{ED38CF01-DE9D-4882-94E8-A51156388F5B}"/>
    <cellStyle name="Normal 4 2 3 4 3" xfId="2813" xr:uid="{00000000-0005-0000-0000-0000250B0000}"/>
    <cellStyle name="Normal 4 2 3 4 3 2" xfId="10721" xr:uid="{29E64071-B2FA-4443-BC29-9B92EF5E06D2}"/>
    <cellStyle name="Normal 4 2 3 4 3 2 2" xfId="27709" xr:uid="{F3B047BE-E6B0-4B59-981D-5A693446C5A5}"/>
    <cellStyle name="Normal 4 2 3 4 3 2 3" xfId="16928" xr:uid="{8E4C5C0C-D062-4C45-9E1D-3A0B40AB0D80}"/>
    <cellStyle name="Normal 4 2 3 4 3 3" xfId="11586" xr:uid="{4AC84603-4563-4B9A-BDBA-9F9BD3F6B3FD}"/>
    <cellStyle name="Normal 4 2 3 4 3 3 2" xfId="19676" xr:uid="{845FDD06-71C9-4981-88B1-9B318FDCF96B}"/>
    <cellStyle name="Normal 4 2 3 4 3 4" xfId="12777" xr:uid="{D2895021-D2A0-4D4D-88D5-ED009407EB76}"/>
    <cellStyle name="Normal 4 2 3 4 3 4 2" xfId="22505" xr:uid="{7BC0EF74-8C96-4F83-9C4E-8A74268D89EF}"/>
    <cellStyle name="Normal 4 2 3 4 3 5" xfId="24254" xr:uid="{84BFD47F-F085-493A-B86E-8DB9CC985AC1}"/>
    <cellStyle name="Normal 4 2 3 4 3 6" xfId="14787" xr:uid="{0F476535-C9FC-4E75-AF51-57DCD3300483}"/>
    <cellStyle name="Normal 4 2 3 4 4" xfId="4771" xr:uid="{D0945D42-820C-4594-81F8-E5CDA41E0EBE}"/>
    <cellStyle name="Normal 4 2 3 4 4 2" xfId="10719" xr:uid="{0CEE77A5-E66E-43A4-96C1-FAF20833BFD7}"/>
    <cellStyle name="Normal 4 2 3 4 4 2 2" xfId="29649" xr:uid="{A5FD9B0E-5035-4A86-A4EA-F373E021EFB3}"/>
    <cellStyle name="Normal 4 2 3 4 4 2 3" xfId="20738" xr:uid="{51E99404-3C6F-4E29-A83D-BB62D48544A5}"/>
    <cellStyle name="Normal 4 2 3 4 4 3" xfId="13649" xr:uid="{70F01095-9E92-45F9-9B4F-0B51107F8F04}"/>
    <cellStyle name="Normal 4 2 3 4 4 3 2" xfId="23567" xr:uid="{A62D1153-F248-4CCE-9634-40CC70CCDEE8}"/>
    <cellStyle name="Normal 4 2 3 4 4 4" xfId="25882" xr:uid="{B39CF58E-8475-4045-8AD3-FB7542F5B292}"/>
    <cellStyle name="Normal 4 2 3 4 4 5" xfId="17945" xr:uid="{80B60B28-0148-4B51-B996-A0F446F963F3}"/>
    <cellStyle name="Normal 4 2 3 4 5" xfId="6379" xr:uid="{8FE1673E-01AA-44F8-BE35-8BD56E9293EE}"/>
    <cellStyle name="Normal 4 2 3 4 5 2" xfId="27179" xr:uid="{3EA4AC9B-09DF-470F-B0D3-B327550102FF}"/>
    <cellStyle name="Normal 4 2 3 4 5 3" xfId="16062" xr:uid="{BB36074D-37D4-4B57-9D81-C20302F26021}"/>
    <cellStyle name="Normal 4 2 3 4 6" xfId="9156" xr:uid="{12961754-E1EA-4729-A3A3-7C7F747D0F11}"/>
    <cellStyle name="Normal 4 2 3 4 6 2" xfId="18821" xr:uid="{963F7878-A707-4970-8F8D-4D7602A61A18}"/>
    <cellStyle name="Normal 4 2 3 4 7" xfId="12120" xr:uid="{A5EF7C32-573F-4BFA-8A21-ADA42815CA21}"/>
    <cellStyle name="Normal 4 2 3 4 7 2" xfId="21618" xr:uid="{A9DCBBB0-D515-4A1F-BD8E-520B1C9C7F11}"/>
    <cellStyle name="Normal 4 2 3 4 8" xfId="25285" xr:uid="{D6C05307-0F92-4250-B556-623232274A15}"/>
    <cellStyle name="Normal 4 2 3 4 9" xfId="14318" xr:uid="{D90AEC7F-8D4F-44DA-A043-4400CFBAEFC3}"/>
    <cellStyle name="Normal 4 2 3 5" xfId="2814" xr:uid="{00000000-0005-0000-0000-0000260B0000}"/>
    <cellStyle name="Normal 4 2 3 5 2" xfId="5104" xr:uid="{3C81D498-B4BD-47CD-8F9A-6FFB72000480}"/>
    <cellStyle name="Normal 4 2 3 5 2 2" xfId="8033" xr:uid="{376492AF-6C20-483A-B725-ED0535607F75}"/>
    <cellStyle name="Normal 4 2 3 5 2 2 2" xfId="29875" xr:uid="{09887A42-FB90-4032-B333-C45A3535F749}"/>
    <cellStyle name="Normal 4 2 3 5 2 2 3" xfId="21071" xr:uid="{987BEEE4-879F-4A6A-BCCE-CD4633AA54D3}"/>
    <cellStyle name="Normal 4 2 3 5 2 3" xfId="10722" xr:uid="{C69348D6-323D-4D4F-A1D5-9BB0143BE50B}"/>
    <cellStyle name="Normal 4 2 3 5 2 3 2" xfId="23900" xr:uid="{6317DAB4-2DFF-40B2-BB9C-3EF6EEA3D507}"/>
    <cellStyle name="Normal 4 2 3 5 2 4" xfId="25886" xr:uid="{B5813F27-B57C-47A9-8CC4-95D213CB51F5}"/>
    <cellStyle name="Normal 4 2 3 5 2 5" xfId="18278" xr:uid="{3AD5C8D7-33F2-4C07-9349-8D8EF98A7594}"/>
    <cellStyle name="Normal 4 2 3 5 3" xfId="6654" xr:uid="{EAA24847-EDD9-4BEF-828D-869ADD8CC475}"/>
    <cellStyle name="Normal 4 2 3 5 3 2" xfId="28360" xr:uid="{D749BC32-3843-4E84-BA20-8B72CD2B2CC5}"/>
    <cellStyle name="Normal 4 2 3 5 3 3" xfId="16063" xr:uid="{05260752-3181-4A7C-BA77-A3762E796C34}"/>
    <cellStyle name="Normal 4 2 3 5 4" xfId="9450" xr:uid="{F28AA9E5-0AD0-4C17-94C2-66A6FF6A2CD9}"/>
    <cellStyle name="Normal 4 2 3 5 4 2" xfId="18822" xr:uid="{0AFF3D82-C414-45EA-9D04-D2D97FB4C714}"/>
    <cellStyle name="Normal 4 2 3 5 5" xfId="12121" xr:uid="{F4CABBD4-D184-45C9-9ECE-3DDB666ED9E9}"/>
    <cellStyle name="Normal 4 2 3 5 5 2" xfId="21619" xr:uid="{C763D9F1-0992-45D1-84E0-99AD23D1D9E3}"/>
    <cellStyle name="Normal 4 2 3 5 6" xfId="24392" xr:uid="{CA957E40-7A1C-4DB5-93D1-BDCF6E7B9295}"/>
    <cellStyle name="Normal 4 2 3 5 7" xfId="15402" xr:uid="{CE218905-90E6-4D82-B04C-281BC9020C33}"/>
    <cellStyle name="Normal 4 2 3 6" xfId="2815" xr:uid="{00000000-0005-0000-0000-0000270B0000}"/>
    <cellStyle name="Normal 4 2 3 6 2" xfId="5749" xr:uid="{5647245C-BECE-41F0-AE01-A0F566E80CC8}"/>
    <cellStyle name="Normal 4 2 3 6 2 2" xfId="8034" xr:uid="{75FB3180-620D-44FC-BFAD-0B5DCD3CE2EB}"/>
    <cellStyle name="Normal 4 2 3 6 2 3" xfId="10723" xr:uid="{E6D2AB21-61A6-4DB3-B433-8F4D3D0A2E2F}"/>
    <cellStyle name="Normal 4 2 3 6 2 4" xfId="17055" xr:uid="{91F790C4-E07F-48B7-A737-06158CE19DF8}"/>
    <cellStyle name="Normal 4 2 3 6 3" xfId="6825" xr:uid="{541B6504-A738-4589-8B67-BFB0F42747A7}"/>
    <cellStyle name="Normal 4 2 3 6 3 2" xfId="27098" xr:uid="{FA4AAF84-A752-4E54-B69E-A182A9608A55}"/>
    <cellStyle name="Normal 4 2 3 6 3 3" xfId="19823" xr:uid="{69CCBA47-C8CB-4F23-A4D0-902C52FAF19E}"/>
    <cellStyle name="Normal 4 2 3 6 4" xfId="9621" xr:uid="{9C81A2B9-9DEB-4AC8-98B7-1A5BD82A4CD3}"/>
    <cellStyle name="Normal 4 2 3 6 4 2" xfId="22652" xr:uid="{349A61E2-6522-4716-9493-E8B49629E26B}"/>
    <cellStyle name="Normal 4 2 3 6 5" xfId="25854" xr:uid="{374B48A3-7AC1-44F6-A81B-2F53B4C50284}"/>
    <cellStyle name="Normal 4 2 3 6 6" xfId="14986" xr:uid="{81144A99-2A67-4452-B728-4B234227CB66}"/>
    <cellStyle name="Normal 4 2 3 7" xfId="2816" xr:uid="{00000000-0005-0000-0000-0000280B0000}"/>
    <cellStyle name="Normal 4 2 3 7 2" xfId="8035" xr:uid="{51E129FE-1329-4FC4-8982-1FCC6FEBBE74}"/>
    <cellStyle name="Normal 4 2 3 7 2 2" xfId="28824" xr:uid="{B3D4B2E0-5BDB-48A6-B197-F29B1C5A5FF9}"/>
    <cellStyle name="Normal 4 2 3 7 2 3" xfId="16653" xr:uid="{E5E2CCB5-072C-4F91-A683-5101B4B0F261}"/>
    <cellStyle name="Normal 4 2 3 7 3" xfId="10724" xr:uid="{4534561F-FC46-4097-B8B3-AE77A4A47FC4}"/>
    <cellStyle name="Normal 4 2 3 7 3 2" xfId="19390" xr:uid="{DC40144D-35C9-4215-88E0-5A56C7CAC527}"/>
    <cellStyle name="Normal 4 2 3 7 4" xfId="12502" xr:uid="{697F346A-E261-49F0-B3CC-DB4167343D3E}"/>
    <cellStyle name="Normal 4 2 3 7 4 2" xfId="22219" xr:uid="{38BC574C-25E2-4B48-84E7-155E7A45554E}"/>
    <cellStyle name="Normal 4 2 3 7 5" xfId="24069" xr:uid="{8EAE56BC-0984-457E-9FD9-07C6554FAEC2}"/>
    <cellStyle name="Normal 4 2 3 7 6" xfId="14437" xr:uid="{2C932908-59C0-431E-9D64-115F917DD9DB}"/>
    <cellStyle name="Normal 4 2 3 8" xfId="2817" xr:uid="{00000000-0005-0000-0000-0000290B0000}"/>
    <cellStyle name="Normal 4 2 3 8 2" xfId="8036" xr:uid="{11C12754-7D9E-4B18-9B48-D65EF208A1C6}"/>
    <cellStyle name="Normal 4 2 3 8 2 2" xfId="19110" xr:uid="{926FCD52-2C68-4442-824D-96177127C201}"/>
    <cellStyle name="Normal 4 2 3 8 3" xfId="10725" xr:uid="{175B954A-0268-4299-A718-A41791B2ABA1}"/>
    <cellStyle name="Normal 4 2 3 8 3 2" xfId="21915" xr:uid="{530FE066-A929-4243-B10A-CFD3B61502B4}"/>
    <cellStyle name="Normal 4 2 3 8 4" xfId="25354" xr:uid="{51027191-0E96-4AC6-9C7E-092BCA0F4792}"/>
    <cellStyle name="Normal 4 2 3 8 5" xfId="16359" xr:uid="{D5AC6666-3D0E-4A34-8F1D-0594D4508B03}"/>
    <cellStyle name="Normal 4 2 3 9" xfId="4567" xr:uid="{8B85C4CD-271B-4990-8F5B-2D67729F4F8D}"/>
    <cellStyle name="Normal 4 2 3 9 2" xfId="9961" xr:uid="{29285FD8-ACBF-4874-9905-B1100D1BB5B5}"/>
    <cellStyle name="Normal 4 2 3 9 2 2" xfId="20583" xr:uid="{907F8BF4-B760-4028-975D-C23F3237A42F}"/>
    <cellStyle name="Normal 4 2 3 9 3" xfId="13532" xr:uid="{9A54E9CC-3398-4A39-BCC8-4A53D2C03508}"/>
    <cellStyle name="Normal 4 2 3 9 3 2" xfId="23412" xr:uid="{2CD5103C-5431-408C-A487-994D9CF0870E}"/>
    <cellStyle name="Normal 4 2 3 9 4" xfId="17790" xr:uid="{138AD622-090E-47B2-9B2F-683F1440EDE9}"/>
    <cellStyle name="Normal 4 2 4" xfId="598" xr:uid="{00000000-0005-0000-0000-000056020000}"/>
    <cellStyle name="Normal 4 2 4 10" xfId="6222" xr:uid="{B89B9A96-041C-47D2-95DC-F592E9916ACF}"/>
    <cellStyle name="Normal 4 2 4 10 2" xfId="16064" xr:uid="{0A327997-89F5-46E2-9050-26B1127B9C35}"/>
    <cellStyle name="Normal 4 2 4 11" xfId="8999" xr:uid="{26B1D8FC-72E0-4C69-A3FB-BF9CD1B3145C}"/>
    <cellStyle name="Normal 4 2 4 11 2" xfId="18823" xr:uid="{1A72C444-6E35-4853-AD96-69502CCD90BA}"/>
    <cellStyle name="Normal 4 2 4 12" xfId="12122" xr:uid="{FEE0531C-BD75-4BD3-98D9-817BEDD8DB5B}"/>
    <cellStyle name="Normal 4 2 4 12 2" xfId="21620" xr:uid="{2C343CA9-93BF-4E6C-94CA-CAE5C4712F8E}"/>
    <cellStyle name="Normal 4 2 4 13" xfId="26247" xr:uid="{81E4C000-7216-4DF0-B131-D434995DF9F0}"/>
    <cellStyle name="Normal 4 2 4 14" xfId="13985" xr:uid="{71FD9156-4F8F-4BF7-9341-DEAFE2ECBD28}"/>
    <cellStyle name="Normal 4 2 4 2" xfId="599" xr:uid="{00000000-0005-0000-0000-000057020000}"/>
    <cellStyle name="Normal 4 2 4 2 10" xfId="9000" xr:uid="{AA6B783B-872A-4E5A-9B5D-763C2D29AB45}"/>
    <cellStyle name="Normal 4 2 4 2 10 2" xfId="18824" xr:uid="{23E0BBA3-8DC1-4374-A8C2-506A58A02426}"/>
    <cellStyle name="Normal 4 2 4 2 11" xfId="12123" xr:uid="{DCA6A3A3-BDEF-4E2C-B2D7-1E80AE57B5F4}"/>
    <cellStyle name="Normal 4 2 4 2 11 2" xfId="21621" xr:uid="{8C6A00EB-1559-406F-9D84-4564911F53E8}"/>
    <cellStyle name="Normal 4 2 4 2 12" xfId="26498" xr:uid="{F65E9797-F562-49E7-AAD7-E16EEC4DAA8D}"/>
    <cellStyle name="Normal 4 2 4 2 13" xfId="14045" xr:uid="{4AB5526B-9731-40BA-9F05-94C644F64377}"/>
    <cellStyle name="Normal 4 2 4 2 2" xfId="2818" xr:uid="{00000000-0005-0000-0000-00002A0B0000}"/>
    <cellStyle name="Normal 4 2 4 2 2 10" xfId="14606" xr:uid="{647D348D-71C4-4757-957B-15CC25990635}"/>
    <cellStyle name="Normal 4 2 4 2 2 2" xfId="2819" xr:uid="{00000000-0005-0000-0000-00002B0B0000}"/>
    <cellStyle name="Normal 4 2 4 2 2 2 2" xfId="2820" xr:uid="{00000000-0005-0000-0000-00002C0B0000}"/>
    <cellStyle name="Normal 4 2 4 2 2 2 2 2" xfId="8037" xr:uid="{348E2A5C-0D43-4909-ACD9-B8DC67AB9FFF}"/>
    <cellStyle name="Normal 4 2 4 2 2 2 2 2 2" xfId="29133" xr:uid="{2F8902EC-6610-492E-BE90-7BEEE05CA160}"/>
    <cellStyle name="Normal 4 2 4 2 2 2 2 2 3" xfId="17384" xr:uid="{5A78D5DC-B63C-44D7-9764-DA086F13E885}"/>
    <cellStyle name="Normal 4 2 4 2 2 2 2 3" xfId="10728" xr:uid="{CE7D8D44-A668-440A-8D96-3238BCC847F3}"/>
    <cellStyle name="Normal 4 2 4 2 2 2 2 3 2" xfId="20172" xr:uid="{98858893-8519-45E4-80A8-681D7DBB51DF}"/>
    <cellStyle name="Normal 4 2 4 2 2 2 2 4" xfId="13171" xr:uid="{55D375F8-14FA-4756-AFB4-763B912CABEE}"/>
    <cellStyle name="Normal 4 2 4 2 2 2 2 4 2" xfId="23001" xr:uid="{E9CDF0E2-4044-40DA-90CD-99070E3F0ECE}"/>
    <cellStyle name="Normal 4 2 4 2 2 2 2 5" xfId="26384" xr:uid="{63E6A50C-6163-45E8-A16C-1CB874AED6C9}"/>
    <cellStyle name="Normal 4 2 4 2 2 2 2 6" xfId="15405" xr:uid="{BA1260D8-6D81-40F2-8AC7-8C6440DFD6DA}"/>
    <cellStyle name="Normal 4 2 4 2 2 2 3" xfId="4918" xr:uid="{3DA6FF63-1AB7-4DCB-83D9-0EB6066D7EDC}"/>
    <cellStyle name="Normal 4 2 4 2 2 2 3 2" xfId="10727" xr:uid="{7A6C6FA7-FA12-4060-B895-0D7E4F22AFAB}"/>
    <cellStyle name="Normal 4 2 4 2 2 2 3 2 2" xfId="29751" xr:uid="{74068F48-2810-42C7-BEC0-A6C989DF4649}"/>
    <cellStyle name="Normal 4 2 4 2 2 2 3 2 3" xfId="20885" xr:uid="{CB75B4E9-C059-493D-87BC-50F980247623}"/>
    <cellStyle name="Normal 4 2 4 2 2 2 3 3" xfId="13777" xr:uid="{94BC9B02-4CC9-4960-8258-EBC4D008BD19}"/>
    <cellStyle name="Normal 4 2 4 2 2 2 3 3 2" xfId="23714" xr:uid="{0133DD66-A7A7-4488-A443-521D319112E6}"/>
    <cellStyle name="Normal 4 2 4 2 2 2 3 4" xfId="24620" xr:uid="{B4C379D2-FC18-4A48-90A0-1E15826129A5}"/>
    <cellStyle name="Normal 4 2 4 2 2 2 3 5" xfId="18092" xr:uid="{5076C161-72E7-43E2-BF13-4E6BED32595D}"/>
    <cellStyle name="Normal 4 2 4 2 2 2 4" xfId="6385" xr:uid="{B40953BD-1A84-44C8-8FEF-671D27EEDB21}"/>
    <cellStyle name="Normal 4 2 4 2 2 2 4 2" xfId="27956" xr:uid="{669F44C2-E179-4256-8E13-EE83A02CB06B}"/>
    <cellStyle name="Normal 4 2 4 2 2 2 4 3" xfId="16934" xr:uid="{A22950AA-0166-42D6-8ADD-816C8218BF43}"/>
    <cellStyle name="Normal 4 2 4 2 2 2 5" xfId="9162" xr:uid="{97C4246D-A4F7-4E5D-9B4E-92F051E07FA5}"/>
    <cellStyle name="Normal 4 2 4 2 2 2 5 2" xfId="19682" xr:uid="{31D874A5-F339-4F7C-B079-42DFAE38E7E0}"/>
    <cellStyle name="Normal 4 2 4 2 2 2 6" xfId="12783" xr:uid="{3129739C-25DC-413A-9D7B-E473D6658083}"/>
    <cellStyle name="Normal 4 2 4 2 2 2 6 2" xfId="22511" xr:uid="{66F63012-C07B-4281-8ADD-5936172EE400}"/>
    <cellStyle name="Normal 4 2 4 2 2 2 7" xfId="25318" xr:uid="{B1A5012D-153B-42D2-BE0E-7361C3B7C2C7}"/>
    <cellStyle name="Normal 4 2 4 2 2 2 8" xfId="14793" xr:uid="{966D79C3-26B9-4D28-925F-84987D63F8E5}"/>
    <cellStyle name="Normal 4 2 4 2 2 3" xfId="2821" xr:uid="{00000000-0005-0000-0000-00002D0B0000}"/>
    <cellStyle name="Normal 4 2 4 2 2 3 2" xfId="5105" xr:uid="{95C62809-46C0-42B1-A75E-CBA7915EF21B}"/>
    <cellStyle name="Normal 4 2 4 2 2 3 2 2" xfId="11848" xr:uid="{54597795-D5DF-43E3-AA8E-2244823A75E0}"/>
    <cellStyle name="Normal 4 2 4 2 2 3 2 2 2" xfId="21072" xr:uid="{21CE9682-B4AF-418A-84B4-E83264C5B4C1}"/>
    <cellStyle name="Normal 4 2 4 2 2 3 2 3" xfId="13904" xr:uid="{B08D3017-F46F-4F5C-ACB4-67D9517D60ED}"/>
    <cellStyle name="Normal 4 2 4 2 2 3 2 3 2" xfId="23901" xr:uid="{DEBC9D0A-DA90-49B6-9D43-8CB99CC8C230}"/>
    <cellStyle name="Normal 4 2 4 2 2 3 2 4" xfId="27478" xr:uid="{E0A4E5E3-4E3A-4E6C-8DB5-68DB34BC4E36}"/>
    <cellStyle name="Normal 4 2 4 2 2 3 2 5" xfId="18279" xr:uid="{C23A5FD6-76E5-400F-A056-08BF2671EBA0}"/>
    <cellStyle name="Normal 4 2 4 2 2 3 3" xfId="10729" xr:uid="{54DF1993-9577-4683-8333-14D273837B86}"/>
    <cellStyle name="Normal 4 2 4 2 2 3 3 2" xfId="17385" xr:uid="{4BC8391A-79B6-4B72-96C6-C492D9701693}"/>
    <cellStyle name="Normal 4 2 4 2 2 3 4" xfId="11673" xr:uid="{7504D5CB-E051-486E-A115-D8805CFE89D9}"/>
    <cellStyle name="Normal 4 2 4 2 2 3 4 2" xfId="20173" xr:uid="{9A785F31-4582-4EE5-A92B-7A4ECA0C9F98}"/>
    <cellStyle name="Normal 4 2 4 2 2 3 5" xfId="13172" xr:uid="{4E49F7ED-7DDB-4B5A-AA59-0E7452828EA8}"/>
    <cellStyle name="Normal 4 2 4 2 2 3 5 2" xfId="23002" xr:uid="{F8BE37E4-CBA3-42E8-AFE8-8F0EF0EAD11C}"/>
    <cellStyle name="Normal 4 2 4 2 2 3 6" xfId="24741" xr:uid="{C726306F-196C-4533-8DC2-1EA50F94BC6C}"/>
    <cellStyle name="Normal 4 2 4 2 2 3 7" xfId="15406" xr:uid="{C3E31591-3BB2-453A-9563-C11B882A9B04}"/>
    <cellStyle name="Normal 4 2 4 2 2 4" xfId="2822" xr:uid="{00000000-0005-0000-0000-00002E0B0000}"/>
    <cellStyle name="Normal 4 2 4 2 2 4 2" xfId="10730" xr:uid="{CB35C724-BB0A-4FEA-A3E3-362D6A7DB6F2}"/>
    <cellStyle name="Normal 4 2 4 2 2 4 2 2" xfId="27809" xr:uid="{DBB8FF03-C9AC-4F88-B35A-C68E1C23DB39}"/>
    <cellStyle name="Normal 4 2 4 2 2 4 2 3" xfId="17383" xr:uid="{076AFA1E-958B-47F5-BD09-8FF2FA7EFBA7}"/>
    <cellStyle name="Normal 4 2 4 2 2 4 3" xfId="11672" xr:uid="{7E615987-981D-44A1-AC19-4FBE152270C3}"/>
    <cellStyle name="Normal 4 2 4 2 2 4 3 2" xfId="20171" xr:uid="{B8A97C05-13D1-4272-B51B-4CB0E5A18839}"/>
    <cellStyle name="Normal 4 2 4 2 2 4 4" xfId="13170" xr:uid="{2DB8CEC8-BE4F-428A-AA5D-59A2DC7B09FB}"/>
    <cellStyle name="Normal 4 2 4 2 2 4 4 2" xfId="23000" xr:uid="{F39A9C13-653D-437C-8512-A4380BB17142}"/>
    <cellStyle name="Normal 4 2 4 2 2 4 5" xfId="25259" xr:uid="{E875FCDF-16D2-4680-A565-28A5521E490D}"/>
    <cellStyle name="Normal 4 2 4 2 2 4 6" xfId="15404" xr:uid="{42B3028F-5FA6-4677-9B82-443D2A41D270}"/>
    <cellStyle name="Normal 4 2 4 2 2 5" xfId="4828" xr:uid="{2A795B87-FCA2-4E9D-87AA-CB2FD112BEEA}"/>
    <cellStyle name="Normal 4 2 4 2 2 5 2" xfId="10726" xr:uid="{67894F2F-40B4-4D93-9A9F-DF600A2D637C}"/>
    <cellStyle name="Normal 4 2 4 2 2 5 2 2" xfId="29689" xr:uid="{78B1AC06-F4C7-4754-B2FF-D28F01FE5DB7}"/>
    <cellStyle name="Normal 4 2 4 2 2 5 2 3" xfId="20795" xr:uid="{16DF343A-E0B0-44FF-83C3-2A89235358D9}"/>
    <cellStyle name="Normal 4 2 4 2 2 5 3" xfId="13687" xr:uid="{A1E1D855-ADE2-4B75-B722-3D9C7822BE08}"/>
    <cellStyle name="Normal 4 2 4 2 2 5 3 2" xfId="23624" xr:uid="{A0BA94C7-5DC4-4D97-A423-280F33983326}"/>
    <cellStyle name="Normal 4 2 4 2 2 5 4" xfId="25136" xr:uid="{D69639A2-8BE8-469F-BBD7-D01FC775A240}"/>
    <cellStyle name="Normal 4 2 4 2 2 5 5" xfId="18002" xr:uid="{F9E31D26-0ADF-4D5C-A3E8-5FD8DADFC67F}"/>
    <cellStyle name="Normal 4 2 4 2 2 6" xfId="5954" xr:uid="{92444E43-92DB-4147-A2E0-008458E5A72B}"/>
    <cellStyle name="Normal 4 2 4 2 2 6 2" xfId="28740" xr:uid="{77660E59-4362-4A93-B72D-8D2D52D0343E}"/>
    <cellStyle name="Normal 4 2 4 2 2 6 3" xfId="16066" xr:uid="{70576521-E886-447A-AA22-A6738D50FB98}"/>
    <cellStyle name="Normal 4 2 4 2 2 7" xfId="8700" xr:uid="{64344C97-BE4C-4721-B898-405B122669A6}"/>
    <cellStyle name="Normal 4 2 4 2 2 7 2" xfId="18825" xr:uid="{88D2AD97-6E4F-47C9-B0CC-BA15E6793751}"/>
    <cellStyle name="Normal 4 2 4 2 2 8" xfId="12124" xr:uid="{5665ABEF-5823-4C3F-9374-D2C105D2CC4F}"/>
    <cellStyle name="Normal 4 2 4 2 2 8 2" xfId="21622" xr:uid="{7C00EAAD-B3AE-40C6-A093-BC2097248038}"/>
    <cellStyle name="Normal 4 2 4 2 2 9" xfId="25005" xr:uid="{8365CD35-4136-471F-BB01-6C4AF3CDE373}"/>
    <cellStyle name="Normal 4 2 4 2 3" xfId="2823" xr:uid="{00000000-0005-0000-0000-00002F0B0000}"/>
    <cellStyle name="Normal 4 2 4 2 3 2" xfId="2824" xr:uid="{00000000-0005-0000-0000-0000300B0000}"/>
    <cellStyle name="Normal 4 2 4 2 3 2 2" xfId="8038" xr:uid="{342DA661-7BED-471B-BB84-EA629A7DBB5A}"/>
    <cellStyle name="Normal 4 2 4 2 3 2 2 2" xfId="28390" xr:uid="{E02E3CEF-04B4-44F9-BC22-36069092E829}"/>
    <cellStyle name="Normal 4 2 4 2 3 2 2 3" xfId="17386" xr:uid="{5A93E9B8-E08D-46E7-97FA-583D92FF4BD4}"/>
    <cellStyle name="Normal 4 2 4 2 3 2 3" xfId="10732" xr:uid="{21971A42-E424-4E55-B5DF-52FADA50C2C0}"/>
    <cellStyle name="Normal 4 2 4 2 3 2 3 2" xfId="20174" xr:uid="{744BD5A2-FE89-4C14-8586-14371EDD83EB}"/>
    <cellStyle name="Normal 4 2 4 2 3 2 4" xfId="13173" xr:uid="{29209E35-BBD8-4E96-8244-EF625C076B17}"/>
    <cellStyle name="Normal 4 2 4 2 3 2 4 2" xfId="23003" xr:uid="{74F157AF-51A5-4F57-948C-ED060CDD432C}"/>
    <cellStyle name="Normal 4 2 4 2 3 2 5" xfId="24067" xr:uid="{6806EB26-3BBA-46A6-B00A-2B3D599FD3B8}"/>
    <cellStyle name="Normal 4 2 4 2 3 2 6" xfId="15407" xr:uid="{A2859DE2-4ACE-45A2-BE45-0FF135A1DECD}"/>
    <cellStyle name="Normal 4 2 4 2 3 3" xfId="4917" xr:uid="{CA22984A-A066-4207-87FC-24B1EB693A23}"/>
    <cellStyle name="Normal 4 2 4 2 3 3 2" xfId="10731" xr:uid="{70204130-69EF-4050-9B37-9E4B512536E0}"/>
    <cellStyle name="Normal 4 2 4 2 3 3 2 2" xfId="29750" xr:uid="{6397562B-F62E-4C7B-8DBC-6EA77A8B090E}"/>
    <cellStyle name="Normal 4 2 4 2 3 3 2 3" xfId="20884" xr:uid="{95D52BA5-F2E6-48FB-ADB1-3B4DF3845CD9}"/>
    <cellStyle name="Normal 4 2 4 2 3 3 3" xfId="13776" xr:uid="{3A84DA1C-BC64-445D-942B-ABE6DF1AC4B8}"/>
    <cellStyle name="Normal 4 2 4 2 3 3 3 2" xfId="23713" xr:uid="{39A69E97-4B47-4186-9E3D-0C8529E26878}"/>
    <cellStyle name="Normal 4 2 4 2 3 3 4" xfId="24253" xr:uid="{E3AD5BB2-894F-45A2-9B6F-2B29980946F7}"/>
    <cellStyle name="Normal 4 2 4 2 3 3 5" xfId="18091" xr:uid="{F7441198-221C-43A5-AC7A-426E33A32371}"/>
    <cellStyle name="Normal 4 2 4 2 3 4" xfId="6384" xr:uid="{01167746-98D7-4C2D-9094-2C004D319230}"/>
    <cellStyle name="Normal 4 2 4 2 3 4 2" xfId="27368" xr:uid="{6719B394-7495-4D6D-A5CC-312CA7478B89}"/>
    <cellStyle name="Normal 4 2 4 2 3 4 3" xfId="16933" xr:uid="{120FB784-2EA0-42B5-805A-098A5BB8D50D}"/>
    <cellStyle name="Normal 4 2 4 2 3 5" xfId="9161" xr:uid="{7362D21F-46F2-47C9-AC93-CD8303C55EDA}"/>
    <cellStyle name="Normal 4 2 4 2 3 5 2" xfId="19681" xr:uid="{79186975-26DB-4838-95CD-FDD05D4C8E61}"/>
    <cellStyle name="Normal 4 2 4 2 3 6" xfId="12782" xr:uid="{0B4D5DB1-AE91-4875-BB8A-7571BEF74DED}"/>
    <cellStyle name="Normal 4 2 4 2 3 6 2" xfId="22510" xr:uid="{26B7C730-155E-4826-A767-C11821ABC7CD}"/>
    <cellStyle name="Normal 4 2 4 2 3 7" xfId="24044" xr:uid="{EA01EAD3-6C5A-4E15-969A-1625BCC2C366}"/>
    <cellStyle name="Normal 4 2 4 2 3 8" xfId="14792" xr:uid="{E7C09285-471C-429A-B2F8-E486E36BEFB5}"/>
    <cellStyle name="Normal 4 2 4 2 4" xfId="2825" xr:uid="{00000000-0005-0000-0000-0000310B0000}"/>
    <cellStyle name="Normal 4 2 4 2 4 2" xfId="5106" xr:uid="{68A5E30E-CC9E-4CDF-8194-63FE87E4856F}"/>
    <cellStyle name="Normal 4 2 4 2 4 2 2" xfId="8039" xr:uid="{A8440F7F-2E00-4B43-8BDD-C9FE11F89D0A}"/>
    <cellStyle name="Normal 4 2 4 2 4 2 2 2" xfId="21073" xr:uid="{540A4DDD-9E2C-4492-9555-1C1600AD3DBE}"/>
    <cellStyle name="Normal 4 2 4 2 4 2 3" xfId="10733" xr:uid="{27FF9C8A-1D3F-4F59-9F75-ACAB30FD096B}"/>
    <cellStyle name="Normal 4 2 4 2 4 2 3 2" xfId="23902" xr:uid="{18EDA0A9-3DBB-45E1-AA6E-9E311A13B830}"/>
    <cellStyle name="Normal 4 2 4 2 4 2 4" xfId="28785" xr:uid="{9CB1EAF3-5F19-4C1B-ABCA-7A98D0600FF6}"/>
    <cellStyle name="Normal 4 2 4 2 4 2 5" xfId="18280" xr:uid="{7C765E33-1342-4B4A-8AB1-BB817353DEFE}"/>
    <cellStyle name="Normal 4 2 4 2 4 3" xfId="6659" xr:uid="{CB442428-5CBA-4C72-890A-6BC8D3C79BE7}"/>
    <cellStyle name="Normal 4 2 4 2 4 3 2" xfId="17387" xr:uid="{22235535-DB97-43C7-8195-CFFD3386CA15}"/>
    <cellStyle name="Normal 4 2 4 2 4 4" xfId="9455" xr:uid="{06ABFA2A-3AA6-430D-BE2E-C91261E5880F}"/>
    <cellStyle name="Normal 4 2 4 2 4 4 2" xfId="20175" xr:uid="{79CFEAB9-C984-450B-9608-E8A4D6E3912A}"/>
    <cellStyle name="Normal 4 2 4 2 4 5" xfId="13174" xr:uid="{052AC549-BB92-492D-8AA6-0073DFA0D7DC}"/>
    <cellStyle name="Normal 4 2 4 2 4 5 2" xfId="23004" xr:uid="{30104BA2-2C33-4DC7-B47A-AAE676F9E558}"/>
    <cellStyle name="Normal 4 2 4 2 4 6" xfId="25053" xr:uid="{9C3F754F-F62B-4D64-8A56-36617F4E063F}"/>
    <cellStyle name="Normal 4 2 4 2 4 7" xfId="15408" xr:uid="{EDF5B84B-EBC8-4053-AB6E-C7AE292E29C0}"/>
    <cellStyle name="Normal 4 2 4 2 5" xfId="2826" xr:uid="{00000000-0005-0000-0000-0000320B0000}"/>
    <cellStyle name="Normal 4 2 4 2 5 2" xfId="8040" xr:uid="{CD0E89A4-3283-49FF-8607-CB449AAE752C}"/>
    <cellStyle name="Normal 4 2 4 2 5 2 2" xfId="29243" xr:uid="{AF29F1C7-8AC1-4249-BC13-5E378825165A}"/>
    <cellStyle name="Normal 4 2 4 2 5 2 3" xfId="17382" xr:uid="{6ED91C88-21AC-4D54-B6B0-86C7E2BB12AE}"/>
    <cellStyle name="Normal 4 2 4 2 5 3" xfId="10734" xr:uid="{EF646D86-01E1-428D-845C-32319DE92194}"/>
    <cellStyle name="Normal 4 2 4 2 5 3 2" xfId="20170" xr:uid="{6F97AFB1-5969-40AB-BF8D-65135600408E}"/>
    <cellStyle name="Normal 4 2 4 2 5 4" xfId="13169" xr:uid="{87A0D92E-6C72-430E-A60D-C609F48C183C}"/>
    <cellStyle name="Normal 4 2 4 2 5 4 2" xfId="22999" xr:uid="{572BADDE-5753-4039-9564-0AEE890D84F1}"/>
    <cellStyle name="Normal 4 2 4 2 5 5" xfId="26643" xr:uid="{377C9710-C67C-4EFA-91FB-6C9025CB79AD}"/>
    <cellStyle name="Normal 4 2 4 2 5 6" xfId="15403" xr:uid="{8FDA2E9A-07C1-4735-B795-19852E40E3D5}"/>
    <cellStyle name="Normal 4 2 4 2 6" xfId="2827" xr:uid="{00000000-0005-0000-0000-0000330B0000}"/>
    <cellStyle name="Normal 4 2 4 2 6 2" xfId="8041" xr:uid="{B94AEF9E-2F70-45CB-B4F3-9C350D103987}"/>
    <cellStyle name="Normal 4 2 4 2 6 2 2" xfId="28754" xr:uid="{28D632F0-1E98-41E2-A18C-8FB446E1A3C6}"/>
    <cellStyle name="Normal 4 2 4 2 6 2 3" xfId="16719" xr:uid="{4FCF849E-445B-4D0A-A9D4-1B3E5E3439AB}"/>
    <cellStyle name="Normal 4 2 4 2 6 3" xfId="10735" xr:uid="{2FB31894-1247-4DD9-AB60-91C2C8FD3E1C}"/>
    <cellStyle name="Normal 4 2 4 2 6 3 2" xfId="19456" xr:uid="{89EB23CB-443F-4088-978E-8DCD308DF29F}"/>
    <cellStyle name="Normal 4 2 4 2 6 4" xfId="12568" xr:uid="{8B4ACF11-ABC3-4C8B-BBED-350A6FFEBDFD}"/>
    <cellStyle name="Normal 4 2 4 2 6 4 2" xfId="22285" xr:uid="{F07892D6-473C-4C99-827F-3ECE101860F3}"/>
    <cellStyle name="Normal 4 2 4 2 6 5" xfId="24222" xr:uid="{4EAA5DDF-A48B-4C09-9A30-E77C93325C35}"/>
    <cellStyle name="Normal 4 2 4 2 6 6" xfId="14503" xr:uid="{EE27767C-72ED-499E-AC70-D5FDF2BA56CD}"/>
    <cellStyle name="Normal 4 2 4 2 7" xfId="2828" xr:uid="{00000000-0005-0000-0000-0000340B0000}"/>
    <cellStyle name="Normal 4 2 4 2 7 2" xfId="10736" xr:uid="{041B25A9-CD1D-4324-8693-3FCFFF8A9B07}"/>
    <cellStyle name="Normal 4 2 4 2 7 2 2" xfId="19176" xr:uid="{C2553F6A-24B3-475A-9235-651D44CECB7E}"/>
    <cellStyle name="Normal 4 2 4 2 7 3" xfId="12353" xr:uid="{E2323310-708E-44A2-B368-D178B8539225}"/>
    <cellStyle name="Normal 4 2 4 2 7 3 2" xfId="21981" xr:uid="{3DA50881-ACB7-4D2A-AE32-1F0FE33E3D84}"/>
    <cellStyle name="Normal 4 2 4 2 7 4" xfId="26476" xr:uid="{29BD7802-5505-4BA9-B2D4-99A6647C8135}"/>
    <cellStyle name="Normal 4 2 4 2 7 5" xfId="16425" xr:uid="{A5AB907C-1688-4C1E-97DA-6A6588089C22}"/>
    <cellStyle name="Normal 4 2 4 2 8" xfId="4390" xr:uid="{D1792DDF-AA67-4D67-A1AA-57685479B929}"/>
    <cellStyle name="Normal 4 2 4 2 8 2" xfId="9966" xr:uid="{586CC6ED-8515-49A6-8F32-A4E93468D1D7}"/>
    <cellStyle name="Normal 4 2 4 2 8 2 2" xfId="20414" xr:uid="{E9AC4A67-2C23-449F-8FE6-41CD4AA2063C}"/>
    <cellStyle name="Normal 4 2 4 2 8 3" xfId="13394" xr:uid="{AEBC04E6-B21A-46EE-8FF0-B403E6B75864}"/>
    <cellStyle name="Normal 4 2 4 2 8 3 2" xfId="23243" xr:uid="{88732779-3FA0-43E1-B197-C4F83A345C19}"/>
    <cellStyle name="Normal 4 2 4 2 8 4" xfId="17621" xr:uid="{4663DCA3-77D2-424C-A171-8CA50BF7A518}"/>
    <cellStyle name="Normal 4 2 4 2 9" xfId="6223" xr:uid="{F6079E84-C912-4C1C-9034-42E6B7F26BE0}"/>
    <cellStyle name="Normal 4 2 4 2 9 2" xfId="16065" xr:uid="{A4EE84C0-49E3-40B1-A854-6E94F80BCD0F}"/>
    <cellStyle name="Normal 4 2 4 3" xfId="2829" xr:uid="{00000000-0005-0000-0000-0000350B0000}"/>
    <cellStyle name="Normal 4 2 4 3 10" xfId="12125" xr:uid="{14C17B34-B03E-4545-9DA2-D13EEADC1A32}"/>
    <cellStyle name="Normal 4 2 4 3 10 2" xfId="21623" xr:uid="{300B0A4B-6C74-4AC8-BAE6-5D6E3CB164C8}"/>
    <cellStyle name="Normal 4 2 4 3 11" xfId="24581" xr:uid="{59B2FB02-F453-4DB2-B700-94D6480DFDA0}"/>
    <cellStyle name="Normal 4 2 4 3 12" xfId="14162" xr:uid="{4C673AB0-E5C4-42F9-BA1C-743F32D23900}"/>
    <cellStyle name="Normal 4 2 4 3 2" xfId="2830" xr:uid="{00000000-0005-0000-0000-0000360B0000}"/>
    <cellStyle name="Normal 4 2 4 3 2 2" xfId="2831" xr:uid="{00000000-0005-0000-0000-0000370B0000}"/>
    <cellStyle name="Normal 4 2 4 3 2 2 2" xfId="8042" xr:uid="{C5B8ACA8-7132-44CE-8B2F-F4549C1D790F}"/>
    <cellStyle name="Normal 4 2 4 3 2 2 2 2" xfId="26867" xr:uid="{0E61CA9D-1829-44A9-83CB-DB2EB8687896}"/>
    <cellStyle name="Normal 4 2 4 3 2 2 2 3" xfId="17389" xr:uid="{CEC3F088-755E-4C40-B75C-C7D38245AE04}"/>
    <cellStyle name="Normal 4 2 4 3 2 2 3" xfId="10739" xr:uid="{248BC2F3-3479-45BE-9D93-AAC2A75FE844}"/>
    <cellStyle name="Normal 4 2 4 3 2 2 3 2" xfId="20177" xr:uid="{86B770A8-0BB8-42D0-A92D-158754C93D19}"/>
    <cellStyle name="Normal 4 2 4 3 2 2 4" xfId="13176" xr:uid="{C5FA69A2-5A11-4C22-ADA8-E80D5C15B324}"/>
    <cellStyle name="Normal 4 2 4 3 2 2 4 2" xfId="23006" xr:uid="{271C238C-953C-4464-9F70-C09586435D79}"/>
    <cellStyle name="Normal 4 2 4 3 2 2 5" xfId="24349" xr:uid="{5EE2A905-5B31-4C6B-89FE-70FF0B5B1440}"/>
    <cellStyle name="Normal 4 2 4 3 2 2 6" xfId="15410" xr:uid="{70226FAA-3F0C-42EB-A855-2F31B837A201}"/>
    <cellStyle name="Normal 4 2 4 3 2 3" xfId="4919" xr:uid="{623AA22C-9A45-4F6F-BA35-A6C05C70660C}"/>
    <cellStyle name="Normal 4 2 4 3 2 3 2" xfId="10738" xr:uid="{D8BCBB3C-92E1-4247-95D0-85727D3B7DA8}"/>
    <cellStyle name="Normal 4 2 4 3 2 3 2 2" xfId="29752" xr:uid="{397D4B4E-8657-4EE8-95FE-338DA48C5F72}"/>
    <cellStyle name="Normal 4 2 4 3 2 3 2 3" xfId="20886" xr:uid="{9613D71A-E858-4583-A4D4-0C5C37FF4164}"/>
    <cellStyle name="Normal 4 2 4 3 2 3 3" xfId="13778" xr:uid="{0818B9B1-C665-4D76-86B1-4DA15F3DE7D4}"/>
    <cellStyle name="Normal 4 2 4 3 2 3 3 2" xfId="23715" xr:uid="{46DA7413-A9D8-4BB3-8FB3-770BC38AEE45}"/>
    <cellStyle name="Normal 4 2 4 3 2 3 4" xfId="26357" xr:uid="{766F3B32-6589-4366-AF33-81777F785B39}"/>
    <cellStyle name="Normal 4 2 4 3 2 3 5" xfId="18093" xr:uid="{A6E4FC2F-B967-48A3-B7D1-EF0C7C4747A9}"/>
    <cellStyle name="Normal 4 2 4 3 2 4" xfId="6386" xr:uid="{BFAB8F80-E9D6-4F6E-804C-A8107929A020}"/>
    <cellStyle name="Normal 4 2 4 3 2 4 2" xfId="27580" xr:uid="{FED1A5E7-26C3-433D-BDE2-32E0EE8486E5}"/>
    <cellStyle name="Normal 4 2 4 3 2 4 3" xfId="16935" xr:uid="{3B347267-AB8F-43C3-A97A-24652EC99D4E}"/>
    <cellStyle name="Normal 4 2 4 3 2 5" xfId="9163" xr:uid="{A74B3DF9-21E6-46FA-81C4-0D0733599F4B}"/>
    <cellStyle name="Normal 4 2 4 3 2 5 2" xfId="19683" xr:uid="{8D315FDC-B2F7-4F1B-B7C4-308184D0E1AF}"/>
    <cellStyle name="Normal 4 2 4 3 2 6" xfId="12784" xr:uid="{7279D3F6-D8B5-47A6-B273-EADE6779740B}"/>
    <cellStyle name="Normal 4 2 4 3 2 6 2" xfId="22512" xr:uid="{F677061B-753F-4537-ADDF-D6D0228AB10C}"/>
    <cellStyle name="Normal 4 2 4 3 2 7" xfId="26462" xr:uid="{0E4684F8-CC8B-4216-9D45-CFF8C3FC4BD4}"/>
    <cellStyle name="Normal 4 2 4 3 2 8" xfId="14794" xr:uid="{ED67601D-DF60-49CA-8149-845CC217AA60}"/>
    <cellStyle name="Normal 4 2 4 3 3" xfId="2832" xr:uid="{00000000-0005-0000-0000-0000380B0000}"/>
    <cellStyle name="Normal 4 2 4 3 3 2" xfId="5107" xr:uid="{A175C141-216A-4018-B369-48124B885D01}"/>
    <cellStyle name="Normal 4 2 4 3 3 2 2" xfId="11849" xr:uid="{399A172F-16BF-4887-AA3D-74DC749BF746}"/>
    <cellStyle name="Normal 4 2 4 3 3 2 2 2" xfId="29876" xr:uid="{90A032E7-8E0A-4AEF-AFFA-D7F9CE21E6E9}"/>
    <cellStyle name="Normal 4 2 4 3 3 2 2 3" xfId="21074" xr:uid="{FF9126E1-7141-4DC0-AF41-963B32F35551}"/>
    <cellStyle name="Normal 4 2 4 3 3 2 3" xfId="13905" xr:uid="{BD1C2007-8761-4A55-AE23-0904D683F100}"/>
    <cellStyle name="Normal 4 2 4 3 3 2 3 2" xfId="23903" xr:uid="{2147AFB4-8E6E-4827-B610-39AEAC53C1E4}"/>
    <cellStyle name="Normal 4 2 4 3 3 2 4" xfId="26028" xr:uid="{A52B8818-00AC-49E2-B775-CB219701A2F8}"/>
    <cellStyle name="Normal 4 2 4 3 3 2 5" xfId="18281" xr:uid="{8A895F48-EE58-4357-A36C-D6CE37AD6B13}"/>
    <cellStyle name="Normal 4 2 4 3 3 3" xfId="10740" xr:uid="{81C3E10E-8214-4040-B96A-41FBA91306C2}"/>
    <cellStyle name="Normal 4 2 4 3 3 3 2" xfId="27599" xr:uid="{87B908F3-F461-44EC-A943-0EC008F234E5}"/>
    <cellStyle name="Normal 4 2 4 3 3 3 3" xfId="17390" xr:uid="{31AB88BE-724D-4E58-9713-5F0BEBE383BA}"/>
    <cellStyle name="Normal 4 2 4 3 3 4" xfId="11675" xr:uid="{A06DAAC6-E54A-403D-9CC4-05204DA74B67}"/>
    <cellStyle name="Normal 4 2 4 3 3 4 2" xfId="20178" xr:uid="{BF664B4E-D9A0-48B4-B70F-F74DA043BDEC}"/>
    <cellStyle name="Normal 4 2 4 3 3 5" xfId="13177" xr:uid="{EF915E59-9E1C-4228-A0EA-C7A3CCE20D61}"/>
    <cellStyle name="Normal 4 2 4 3 3 5 2" xfId="23007" xr:uid="{E82900F3-2F6B-4D24-9645-EF6D91D2E258}"/>
    <cellStyle name="Normal 4 2 4 3 3 6" xfId="25152" xr:uid="{DC1FE6D5-3503-4176-A6DE-5BA82E3FFD2B}"/>
    <cellStyle name="Normal 4 2 4 3 3 7" xfId="15411" xr:uid="{174B9E99-C070-4E39-B818-D2FD4653BD3A}"/>
    <cellStyle name="Normal 4 2 4 3 4" xfId="2833" xr:uid="{00000000-0005-0000-0000-0000390B0000}"/>
    <cellStyle name="Normal 4 2 4 3 4 2" xfId="10741" xr:uid="{B65BE7D2-22BD-4EBC-AC71-A9287591799E}"/>
    <cellStyle name="Normal 4 2 4 3 4 2 2" xfId="28570" xr:uid="{E566A30B-6265-4B20-BEF5-C3362DF69BE2}"/>
    <cellStyle name="Normal 4 2 4 3 4 2 3" xfId="17388" xr:uid="{68124A11-E951-4BC6-915B-D8EA04C50455}"/>
    <cellStyle name="Normal 4 2 4 3 4 3" xfId="11674" xr:uid="{1EBB1217-F40F-4C03-B548-2AA48EB84533}"/>
    <cellStyle name="Normal 4 2 4 3 4 3 2" xfId="20176" xr:uid="{FD839FFE-4071-4055-8AB4-52EC853A31E0}"/>
    <cellStyle name="Normal 4 2 4 3 4 4" xfId="13175" xr:uid="{E95F22D3-90F3-40C4-8F52-1776E8ACF56B}"/>
    <cellStyle name="Normal 4 2 4 3 4 4 2" xfId="23005" xr:uid="{E17A80ED-D8F1-4A9D-8BD4-66B84FF9325C}"/>
    <cellStyle name="Normal 4 2 4 3 4 5" xfId="24543" xr:uid="{A11B13EE-5B90-40CA-A2B8-F5101DF172E1}"/>
    <cellStyle name="Normal 4 2 4 3 4 6" xfId="15409" xr:uid="{02842C84-5413-45DA-8782-F90CC3CFC890}"/>
    <cellStyle name="Normal 4 2 4 3 5" xfId="2834" xr:uid="{00000000-0005-0000-0000-00003A0B0000}"/>
    <cellStyle name="Normal 4 2 4 3 5 2" xfId="10742" xr:uid="{6D99B000-88F6-4816-B151-32C09B35C21A}"/>
    <cellStyle name="Normal 4 2 4 3 5 2 2" xfId="26925" xr:uid="{6EDAC78B-7EB6-4397-B74D-07B63AD63CF2}"/>
    <cellStyle name="Normal 4 2 4 3 5 2 3" xfId="16762" xr:uid="{073AB7E7-F557-4CEE-B6E9-2BF342AE7919}"/>
    <cellStyle name="Normal 4 2 4 3 5 3" xfId="11533" xr:uid="{72A29FB3-970B-449D-8067-DC21CC056AF8}"/>
    <cellStyle name="Normal 4 2 4 3 5 3 2" xfId="19499" xr:uid="{C940E447-E935-4127-98BB-4F3E8597EE17}"/>
    <cellStyle name="Normal 4 2 4 3 5 4" xfId="12611" xr:uid="{4A27AA82-6CC2-406B-BE89-151502625B25}"/>
    <cellStyle name="Normal 4 2 4 3 5 4 2" xfId="22328" xr:uid="{70A8E13D-390C-423A-99C4-DBBF489B84C1}"/>
    <cellStyle name="Normal 4 2 4 3 5 5" xfId="25761" xr:uid="{33871799-CA73-4E77-B0C4-78F35E884052}"/>
    <cellStyle name="Normal 4 2 4 3 5 6" xfId="14546" xr:uid="{346E6609-2346-46D1-97D6-7D5FB8142CA6}"/>
    <cellStyle name="Normal 4 2 4 3 6" xfId="2835" xr:uid="{00000000-0005-0000-0000-00003B0B0000}"/>
    <cellStyle name="Normal 4 2 4 3 6 2" xfId="10743" xr:uid="{706A8903-4EF6-4AF6-AFC7-B0AE132DF78C}"/>
    <cellStyle name="Normal 4 2 4 3 6 2 2" xfId="19278" xr:uid="{B4D9892B-EE2D-4972-B624-7204F86ED98B}"/>
    <cellStyle name="Normal 4 2 4 3 6 3" xfId="12423" xr:uid="{37D1FF83-0673-4762-9202-1F93073F80E2}"/>
    <cellStyle name="Normal 4 2 4 3 6 3 2" xfId="22096" xr:uid="{8902FCFC-ACA0-4C21-BFC5-0638D5C56B6D}"/>
    <cellStyle name="Normal 4 2 4 3 6 4" xfId="25282" xr:uid="{69596808-6992-4A4E-B442-FBD8D2E27D99}"/>
    <cellStyle name="Normal 4 2 4 3 6 5" xfId="16540" xr:uid="{AD6DA042-F523-4BBC-B082-3DB6554D43A8}"/>
    <cellStyle name="Normal 4 2 4 3 7" xfId="4486" xr:uid="{0E080E97-5EFF-44C1-A15B-BB8BC2CE9EA3}"/>
    <cellStyle name="Normal 4 2 4 3 7 2" xfId="10737" xr:uid="{D70B069F-49A4-4BEB-9AF3-E3148A5CD607}"/>
    <cellStyle name="Normal 4 2 4 3 7 2 2" xfId="20509" xr:uid="{D1E1EB4B-85E2-4EB1-9FBC-A044484898D7}"/>
    <cellStyle name="Normal 4 2 4 3 7 3" xfId="13485" xr:uid="{F414340A-0696-4F4F-A470-90F90A16D3F1}"/>
    <cellStyle name="Normal 4 2 4 3 7 3 2" xfId="23338" xr:uid="{9ECD0E00-02FA-4905-BED5-E573A2496FF9}"/>
    <cellStyle name="Normal 4 2 4 3 7 4" xfId="17716" xr:uid="{7D9C2597-8CF5-41E1-A867-CCE4D37D9F7D}"/>
    <cellStyle name="Normal 4 2 4 3 8" xfId="5925" xr:uid="{13D94D8F-952B-4B22-9CF1-C53C8FC010E0}"/>
    <cellStyle name="Normal 4 2 4 3 8 2" xfId="16067" xr:uid="{2EFEAE77-7CE7-457F-B9B0-F4EECAEF0AFE}"/>
    <cellStyle name="Normal 4 2 4 3 9" xfId="8666" xr:uid="{B8C06DD3-2FAA-48F6-ADC8-E9AC86DF96FA}"/>
    <cellStyle name="Normal 4 2 4 3 9 2" xfId="18826" xr:uid="{D4D989B3-343C-4A25-824C-EA204891176A}"/>
    <cellStyle name="Normal 4 2 4 4" xfId="2836" xr:uid="{00000000-0005-0000-0000-00003C0B0000}"/>
    <cellStyle name="Normal 4 2 4 4 2" xfId="2837" xr:uid="{00000000-0005-0000-0000-00003D0B0000}"/>
    <cellStyle name="Normal 4 2 4 4 2 2" xfId="8043" xr:uid="{95130816-7850-4B90-9F03-88152CF15EAB}"/>
    <cellStyle name="Normal 4 2 4 4 2 2 2" xfId="28841" xr:uid="{A73980B7-66A4-478D-9C5B-BD71F013DDBD}"/>
    <cellStyle name="Normal 4 2 4 4 2 2 3" xfId="17391" xr:uid="{07672CFC-2098-4C38-BF7E-07A1BE08703C}"/>
    <cellStyle name="Normal 4 2 4 4 2 3" xfId="10745" xr:uid="{DBFD7CCC-6CC8-4F24-8AD1-822E4129AE42}"/>
    <cellStyle name="Normal 4 2 4 4 2 3 2" xfId="20179" xr:uid="{0C32BB30-F750-4B82-8AFF-57906F26E584}"/>
    <cellStyle name="Normal 4 2 4 4 2 4" xfId="13178" xr:uid="{D1F189F6-6214-45DA-A76D-7C478D844F80}"/>
    <cellStyle name="Normal 4 2 4 4 2 4 2" xfId="23008" xr:uid="{3D067815-C011-402A-9CDA-65334FC85D70}"/>
    <cellStyle name="Normal 4 2 4 4 2 5" xfId="24822" xr:uid="{4C5FEE3F-BC80-4E7C-9D17-AEA6255408E8}"/>
    <cellStyle name="Normal 4 2 4 4 2 6" xfId="15412" xr:uid="{DC2F6CDA-FD6B-4EC6-B782-8AEC893F60A6}"/>
    <cellStyle name="Normal 4 2 4 4 3" xfId="2838" xr:uid="{00000000-0005-0000-0000-00003E0B0000}"/>
    <cellStyle name="Normal 4 2 4 4 3 2" xfId="10746" xr:uid="{91E2C715-33AE-4F2E-8B10-440089A27ACC}"/>
    <cellStyle name="Normal 4 2 4 4 3 2 2" xfId="27582" xr:uid="{DF96DFF5-2445-428D-8681-BA31B6808299}"/>
    <cellStyle name="Normal 4 2 4 4 3 2 3" xfId="16932" xr:uid="{2B785D48-9C70-40F7-A435-B5B49A044CE4}"/>
    <cellStyle name="Normal 4 2 4 4 3 3" xfId="11588" xr:uid="{53630C3B-47A2-4693-8FB0-BE650459B55D}"/>
    <cellStyle name="Normal 4 2 4 4 3 3 2" xfId="19680" xr:uid="{CF0BDF5C-FC46-4DB8-B10D-4F20FBB6D5C5}"/>
    <cellStyle name="Normal 4 2 4 4 3 4" xfId="12781" xr:uid="{2814C871-DC44-4023-B9EB-E659B2FD8B6C}"/>
    <cellStyle name="Normal 4 2 4 4 3 4 2" xfId="22509" xr:uid="{AD19B35F-6114-47CD-AF9D-69AC2721F3CD}"/>
    <cellStyle name="Normal 4 2 4 4 3 5" xfId="24884" xr:uid="{7096FF63-B6C5-4BE0-89B9-17502F3D4DFA}"/>
    <cellStyle name="Normal 4 2 4 4 3 6" xfId="14791" xr:uid="{272AB254-9967-42F9-ADA5-AAF680D0EBEB}"/>
    <cellStyle name="Normal 4 2 4 4 4" xfId="4773" xr:uid="{7C99E95D-E19C-445D-BD30-66D54744C44F}"/>
    <cellStyle name="Normal 4 2 4 4 4 2" xfId="10744" xr:uid="{E3CBE1FF-414B-4FE9-8353-0BCC5655F810}"/>
    <cellStyle name="Normal 4 2 4 4 4 2 2" xfId="20740" xr:uid="{5CE4E2DC-7CB1-4FD0-BE9F-2EDE74F43EA5}"/>
    <cellStyle name="Normal 4 2 4 4 4 3" xfId="13651" xr:uid="{F7DD5C37-3E00-4E40-A44A-10A1BB14C005}"/>
    <cellStyle name="Normal 4 2 4 4 4 3 2" xfId="23569" xr:uid="{56ABAB72-B8B2-41EB-BA55-248F3013DE5E}"/>
    <cellStyle name="Normal 4 2 4 4 4 4" xfId="24435" xr:uid="{862BF655-0768-466C-9BA7-00E8DFCC5E90}"/>
    <cellStyle name="Normal 4 2 4 4 4 5" xfId="17947" xr:uid="{A66A9399-5508-4CF0-B779-5264169FA153}"/>
    <cellStyle name="Normal 4 2 4 4 5" xfId="6383" xr:uid="{21FB69A2-4EFF-4C55-B800-D60B71CA24EC}"/>
    <cellStyle name="Normal 4 2 4 4 5 2" xfId="16068" xr:uid="{33EB50DE-6B37-40B7-BB46-893C0789DE3A}"/>
    <cellStyle name="Normal 4 2 4 4 6" xfId="9160" xr:uid="{5B81B3FC-DA12-4DC6-9CFC-E2884784166C}"/>
    <cellStyle name="Normal 4 2 4 4 6 2" xfId="18827" xr:uid="{67E7B034-DAAE-40B8-8E7F-43B54BD9B5E6}"/>
    <cellStyle name="Normal 4 2 4 4 7" xfId="12126" xr:uid="{BC0AAA5E-FDF7-481E-B54F-DA51622CBE41}"/>
    <cellStyle name="Normal 4 2 4 4 7 2" xfId="21624" xr:uid="{784F1BED-1BE0-4D9A-9812-2B95381F25D1}"/>
    <cellStyle name="Normal 4 2 4 4 8" xfId="25067" xr:uid="{626DBD34-C6A3-443A-91FE-DAA3836F57C9}"/>
    <cellStyle name="Normal 4 2 4 4 9" xfId="14320" xr:uid="{DC3A636D-7F00-4D84-AF00-9AFBDEF1E38B}"/>
    <cellStyle name="Normal 4 2 4 5" xfId="2839" xr:uid="{00000000-0005-0000-0000-00003F0B0000}"/>
    <cellStyle name="Normal 4 2 4 5 2" xfId="5108" xr:uid="{8FDF5FF0-DADB-4166-844B-DD2345BB6C30}"/>
    <cellStyle name="Normal 4 2 4 5 2 2" xfId="8044" xr:uid="{9E7E1C8D-06FF-4ED3-9F38-E5A76FFA908E}"/>
    <cellStyle name="Normal 4 2 4 5 2 2 2" xfId="29877" xr:uid="{E6FDCF56-FA9F-478D-BBC3-6671B272152E}"/>
    <cellStyle name="Normal 4 2 4 5 2 2 3" xfId="21075" xr:uid="{2C411F30-2016-4A88-B663-35848677D49E}"/>
    <cellStyle name="Normal 4 2 4 5 2 3" xfId="10747" xr:uid="{ACE8EE5E-9F4C-40CE-A5B7-2AA8CDE3EBD7}"/>
    <cellStyle name="Normal 4 2 4 5 2 3 2" xfId="23904" xr:uid="{FA1BE5BF-20D9-4F48-82B5-7E940A09CEC3}"/>
    <cellStyle name="Normal 4 2 4 5 2 4" xfId="24637" xr:uid="{1654F2C7-1050-4F08-8495-DC2E7CA5CAFD}"/>
    <cellStyle name="Normal 4 2 4 5 2 5" xfId="18282" xr:uid="{813023E7-038D-4E60-BE45-4F535ADFA6F4}"/>
    <cellStyle name="Normal 4 2 4 5 3" xfId="6658" xr:uid="{A4E4A83F-743D-4844-8C08-827EB27E6DE8}"/>
    <cellStyle name="Normal 4 2 4 5 3 2" xfId="27990" xr:uid="{655B5BE0-2CDD-4EE7-AEBB-62FE43181581}"/>
    <cellStyle name="Normal 4 2 4 5 3 3" xfId="17392" xr:uid="{7AA9774B-F64C-4661-9A45-B4B6DCC542F8}"/>
    <cellStyle name="Normal 4 2 4 5 4" xfId="9454" xr:uid="{7A5CAF50-92FE-40D6-9649-C6C57F1BD8D8}"/>
    <cellStyle name="Normal 4 2 4 5 4 2" xfId="20180" xr:uid="{2DFE11DA-19CB-467A-9A67-E5BA8E28C21F}"/>
    <cellStyle name="Normal 4 2 4 5 5" xfId="13179" xr:uid="{F1DD3F4C-A35F-4E44-A16F-6B4C57D46BBE}"/>
    <cellStyle name="Normal 4 2 4 5 5 2" xfId="23009" xr:uid="{E2BCF8F4-9973-46B4-AD91-20680E07580D}"/>
    <cellStyle name="Normal 4 2 4 5 6" xfId="25229" xr:uid="{BC5C6402-6CFC-4A6D-B63A-B0E5D20B3B87}"/>
    <cellStyle name="Normal 4 2 4 5 7" xfId="15413" xr:uid="{23A82F71-3CCB-4621-A687-09ADD6C3C034}"/>
    <cellStyle name="Normal 4 2 4 6" xfId="2840" xr:uid="{00000000-0005-0000-0000-0000400B0000}"/>
    <cellStyle name="Normal 4 2 4 6 2" xfId="5853" xr:uid="{8F42BB2B-EF7B-47B9-879A-FDCCA9B86D6A}"/>
    <cellStyle name="Normal 4 2 4 6 2 2" xfId="8045" xr:uid="{443C37C6-B86B-4B46-B7DA-BC969DB004D9}"/>
    <cellStyle name="Normal 4 2 4 6 2 3" xfId="10748" xr:uid="{C3105CD2-D732-4AF0-8F92-306E84FEAA7E}"/>
    <cellStyle name="Normal 4 2 4 6 3" xfId="6949" xr:uid="{D4C92A42-F964-49FD-9E99-5B62CC5E68D1}"/>
    <cellStyle name="Normal 4 2 4 6 3 2" xfId="19825" xr:uid="{EE9B6F64-F8AF-4A70-863B-9C4051BC95FF}"/>
    <cellStyle name="Normal 4 2 4 6 4" xfId="9745" xr:uid="{A686CB95-EBEC-4E3E-8947-259DD47AB3CB}"/>
    <cellStyle name="Normal 4 2 4 6 4 2" xfId="22654" xr:uid="{F6E43C25-DC09-4F51-B613-9BC157478F33}"/>
    <cellStyle name="Normal 4 2 4 6 5" xfId="25300" xr:uid="{57E991DE-E174-4C8A-9B70-42523D35FE8B}"/>
    <cellStyle name="Normal 4 2 4 6 6" xfId="14988" xr:uid="{BBFC57DA-61DC-4B69-ACA1-3D5A1344743E}"/>
    <cellStyle name="Normal 4 2 4 7" xfId="2841" xr:uid="{00000000-0005-0000-0000-0000410B0000}"/>
    <cellStyle name="Normal 4 2 4 7 2" xfId="8046" xr:uid="{E80B2190-7DB1-4368-8E11-64E77AF7679F}"/>
    <cellStyle name="Normal 4 2 4 7 2 2" xfId="27435" xr:uid="{9882106E-DDBA-466A-AEC6-1246A239BCE6}"/>
    <cellStyle name="Normal 4 2 4 7 2 3" xfId="16659" xr:uid="{DDDCB755-B483-4398-B554-2995BAA776B7}"/>
    <cellStyle name="Normal 4 2 4 7 3" xfId="10749" xr:uid="{1B2A6BB9-FC0D-4DD7-B619-D8D04571E5B7}"/>
    <cellStyle name="Normal 4 2 4 7 3 2" xfId="19396" xr:uid="{C9C45CE2-B6A3-4F04-BA0D-3555CDC4D9F7}"/>
    <cellStyle name="Normal 4 2 4 7 4" xfId="12508" xr:uid="{DF9A4D83-B503-4BEB-B395-628506CA91AC}"/>
    <cellStyle name="Normal 4 2 4 7 4 2" xfId="22225" xr:uid="{858EBE92-53B6-4139-9154-D5160B5031BE}"/>
    <cellStyle name="Normal 4 2 4 7 5" xfId="25035" xr:uid="{391EBA47-D2E1-4E45-A840-259AB5B2AC0C}"/>
    <cellStyle name="Normal 4 2 4 7 6" xfId="14443" xr:uid="{19BB865F-B36B-4CBE-8493-33D5FE41B5B0}"/>
    <cellStyle name="Normal 4 2 4 8" xfId="2842" xr:uid="{00000000-0005-0000-0000-0000420B0000}"/>
    <cellStyle name="Normal 4 2 4 8 2" xfId="8047" xr:uid="{0747A113-B922-4797-B888-27E112B045EB}"/>
    <cellStyle name="Normal 4 2 4 8 2 2" xfId="19116" xr:uid="{B12DC55D-B18C-4B06-B69F-86706454601B}"/>
    <cellStyle name="Normal 4 2 4 8 3" xfId="10750" xr:uid="{D090DFF6-F43C-4893-9102-FE5D7910D21E}"/>
    <cellStyle name="Normal 4 2 4 8 3 2" xfId="21921" xr:uid="{4B8FC368-4BD8-4CBF-A7C6-EBCF376D317C}"/>
    <cellStyle name="Normal 4 2 4 8 4" xfId="24985" xr:uid="{4CC9A1A1-419A-4D56-A598-AEAA26D5B0C9}"/>
    <cellStyle name="Normal 4 2 4 8 5" xfId="16365" xr:uid="{46EC3795-3E4D-4F1C-AD46-5B6007D0AD61}"/>
    <cellStyle name="Normal 4 2 4 9" xfId="4569" xr:uid="{D3F84C85-A46B-43A1-870C-246EC26376AF}"/>
    <cellStyle name="Normal 4 2 4 9 2" xfId="9965" xr:uid="{77A5CD08-4133-4B3B-8E56-E9B3CC8E666B}"/>
    <cellStyle name="Normal 4 2 4 9 2 2" xfId="20585" xr:uid="{D9DAAA74-092B-4E4E-89C0-50C9BB13E8DB}"/>
    <cellStyle name="Normal 4 2 4 9 3" xfId="13534" xr:uid="{4C73F13A-53A5-46C8-8AF3-E311EE2AC778}"/>
    <cellStyle name="Normal 4 2 4 9 3 2" xfId="23414" xr:uid="{0F579A52-E39E-44A5-B4F1-AD0FE63E4D69}"/>
    <cellStyle name="Normal 4 2 4 9 4" xfId="17792" xr:uid="{2151D06E-F756-4431-A694-E1A8D8323096}"/>
    <cellStyle name="Normal 4 2 5" xfId="600" xr:uid="{00000000-0005-0000-0000-000058020000}"/>
    <cellStyle name="Normal 4 2 5 10" xfId="6224" xr:uid="{1C465311-C724-4F08-B9FD-DF0C30ABCE22}"/>
    <cellStyle name="Normal 4 2 5 10 2" xfId="16069" xr:uid="{BD72805C-760A-48E5-9AF7-A9D236B6161A}"/>
    <cellStyle name="Normal 4 2 5 11" xfId="9001" xr:uid="{5E46DCD7-02FF-48F2-821C-6EBE9DCB8848}"/>
    <cellStyle name="Normal 4 2 5 11 2" xfId="18828" xr:uid="{2373907C-E292-4764-81CF-442780511818}"/>
    <cellStyle name="Normal 4 2 5 12" xfId="12127" xr:uid="{8830AFE6-C9CA-4085-AFAE-C482622A6D84}"/>
    <cellStyle name="Normal 4 2 5 12 2" xfId="21625" xr:uid="{EB9AB581-3DCD-4C1E-9E3E-CBD9DA3C0792}"/>
    <cellStyle name="Normal 4 2 5 13" xfId="26521" xr:uid="{C940BC36-1B78-4CA6-8CEE-45B2FC502A70}"/>
    <cellStyle name="Normal 4 2 5 14" xfId="14019" xr:uid="{FE4356E5-E637-490C-99AB-19F124AE4CBA}"/>
    <cellStyle name="Normal 4 2 5 2" xfId="601" xr:uid="{00000000-0005-0000-0000-000059020000}"/>
    <cellStyle name="Normal 4 2 5 2 10" xfId="12128" xr:uid="{1713276A-4398-4342-A660-EFB380D74C64}"/>
    <cellStyle name="Normal 4 2 5 2 10 2" xfId="21626" xr:uid="{B91C8BF9-2CF9-47A5-B79F-CC6DD7B47595}"/>
    <cellStyle name="Normal 4 2 5 2 11" xfId="24856" xr:uid="{6F02B2B5-DB98-405C-BC31-77E2EF846C4A}"/>
    <cellStyle name="Normal 4 2 5 2 12" xfId="14163" xr:uid="{3357730B-3E7F-4D6B-8767-6E2DB8E96E1A}"/>
    <cellStyle name="Normal 4 2 5 2 2" xfId="2843" xr:uid="{00000000-0005-0000-0000-0000430B0000}"/>
    <cellStyle name="Normal 4 2 5 2 2 2" xfId="2844" xr:uid="{00000000-0005-0000-0000-0000440B0000}"/>
    <cellStyle name="Normal 4 2 5 2 2 2 2" xfId="8048" xr:uid="{D26FCF8F-A518-47E0-8D3A-A0051E6A72DB}"/>
    <cellStyle name="Normal 4 2 5 2 2 2 2 2" xfId="28939" xr:uid="{E782506F-ED6E-4632-8E2E-B80E2634C40A}"/>
    <cellStyle name="Normal 4 2 5 2 2 2 2 3" xfId="27591" xr:uid="{22783179-972C-4C04-9905-7860C952439E}"/>
    <cellStyle name="Normal 4 2 5 2 2 2 2 4" xfId="17394" xr:uid="{2A8ED2F0-54BC-435B-B3CD-A9C88CABB30A}"/>
    <cellStyle name="Normal 4 2 5 2 2 2 3" xfId="10752" xr:uid="{BA4C83EE-C97C-4798-A284-7A2EE15583A1}"/>
    <cellStyle name="Normal 4 2 5 2 2 2 3 2" xfId="29510" xr:uid="{9A1204BF-CBC7-4F25-BC74-E066D9E7CC4E}"/>
    <cellStyle name="Normal 4 2 5 2 2 2 3 3" xfId="20182" xr:uid="{097A78D3-E036-4E3C-A751-3BB862A41173}"/>
    <cellStyle name="Normal 4 2 5 2 2 2 4" xfId="13181" xr:uid="{44961FEA-B391-4C2A-AB26-D437422CE619}"/>
    <cellStyle name="Normal 4 2 5 2 2 2 4 2" xfId="23011" xr:uid="{8D51DED9-9D81-4DAB-B345-B9F373A3C319}"/>
    <cellStyle name="Normal 4 2 5 2 2 2 5" xfId="24125" xr:uid="{6B9FC548-5EFC-4E2C-B801-AE58FE88FA47}"/>
    <cellStyle name="Normal 4 2 5 2 2 2 6" xfId="15415" xr:uid="{8C9E9DA1-B7DC-416A-B61C-A516EDAB33ED}"/>
    <cellStyle name="Normal 4 2 5 2 2 3" xfId="4921" xr:uid="{0711ADB9-6D9F-4264-BADD-353D23F7AA2B}"/>
    <cellStyle name="Normal 4 2 5 2 2 3 2" xfId="10751" xr:uid="{6BFDF66E-0B67-40B3-8E4B-BC064A0F92C3}"/>
    <cellStyle name="Normal 4 2 5 2 2 3 2 2" xfId="29754" xr:uid="{EA067272-F4F7-4E28-85F0-041366098E28}"/>
    <cellStyle name="Normal 4 2 5 2 2 3 2 3" xfId="20888" xr:uid="{03EBB052-F2E9-4851-8414-BF8149763D2D}"/>
    <cellStyle name="Normal 4 2 5 2 2 3 3" xfId="13780" xr:uid="{E835DB1B-7B7E-488F-8AB9-133B2B3B6BC5}"/>
    <cellStyle name="Normal 4 2 5 2 2 3 3 2" xfId="23717" xr:uid="{40DFE3DB-583D-4F6C-A09E-7214FA09039E}"/>
    <cellStyle name="Normal 4 2 5 2 2 3 4" xfId="26326" xr:uid="{E58FA2C8-4BCF-4F3A-BBAA-6A59EEC2EA47}"/>
    <cellStyle name="Normal 4 2 5 2 2 3 5" xfId="18095" xr:uid="{9AC37ACF-5751-42CB-B57C-C4805A29D9AE}"/>
    <cellStyle name="Normal 4 2 5 2 2 4" xfId="6388" xr:uid="{818F8500-1F1E-4C65-BCFD-CC5F3BFD01C2}"/>
    <cellStyle name="Normal 4 2 5 2 2 4 2" xfId="27002" xr:uid="{4ECAC3EC-6CEF-4777-8655-F7DCD2F91137}"/>
    <cellStyle name="Normal 4 2 5 2 2 4 3" xfId="16071" xr:uid="{00BC2F67-5773-4C41-8CC7-080DE7902B6F}"/>
    <cellStyle name="Normal 4 2 5 2 2 5" xfId="9165" xr:uid="{C5F19666-99E0-4C57-8A0D-989A74F5CC1D}"/>
    <cellStyle name="Normal 4 2 5 2 2 5 2" xfId="18830" xr:uid="{701E12DB-5E2D-4326-A0BF-C3A1EE4BF485}"/>
    <cellStyle name="Normal 4 2 5 2 2 6" xfId="12129" xr:uid="{F5BEC910-FE18-4D0A-8CF1-9DC3F42DCED6}"/>
    <cellStyle name="Normal 4 2 5 2 2 6 2" xfId="21627" xr:uid="{CCC01656-B2ED-47F1-9F35-08CE0EFBDB1D}"/>
    <cellStyle name="Normal 4 2 5 2 2 7" xfId="26585" xr:uid="{FB831BF8-5319-465F-BB8E-520318B97F44}"/>
    <cellStyle name="Normal 4 2 5 2 2 8" xfId="14796" xr:uid="{2BDDF884-50CE-4047-81A7-148A84B5A130}"/>
    <cellStyle name="Normal 4 2 5 2 3" xfId="2845" xr:uid="{00000000-0005-0000-0000-0000450B0000}"/>
    <cellStyle name="Normal 4 2 5 2 3 2" xfId="5109" xr:uid="{364583B4-BBA9-461E-B57E-0A2E601BAEFE}"/>
    <cellStyle name="Normal 4 2 5 2 3 2 2" xfId="8049" xr:uid="{EBF9B219-0684-4500-9BD1-CE4AA12548F0}"/>
    <cellStyle name="Normal 4 2 5 2 3 2 2 2" xfId="29878" xr:uid="{E26AD202-5BCC-4DB3-B7D9-AD1801DB3755}"/>
    <cellStyle name="Normal 4 2 5 2 3 2 2 3" xfId="21076" xr:uid="{857F45F8-2690-4BC4-A761-6D80E81EC7E8}"/>
    <cellStyle name="Normal 4 2 5 2 3 2 3" xfId="10753" xr:uid="{390EECA5-253B-4264-96D7-F55BC2B6322E}"/>
    <cellStyle name="Normal 4 2 5 2 3 2 3 2" xfId="23905" xr:uid="{28932454-7924-4C56-8EFA-2A876EA937C1}"/>
    <cellStyle name="Normal 4 2 5 2 3 2 4" xfId="26715" xr:uid="{8538E161-ED4F-4765-B52D-BF26AE988248}"/>
    <cellStyle name="Normal 4 2 5 2 3 2 5" xfId="18283" xr:uid="{7645E3ED-A137-4F45-AFD2-35DED36C8C40}"/>
    <cellStyle name="Normal 4 2 5 2 3 3" xfId="6661" xr:uid="{FBD6A39D-2DDE-4F34-8BC1-82142518A336}"/>
    <cellStyle name="Normal 4 2 5 2 3 3 2" xfId="28960" xr:uid="{16B57CAA-891C-4106-926B-37FC9583200C}"/>
    <cellStyle name="Normal 4 2 5 2 3 3 3" xfId="17395" xr:uid="{34D2C0DF-FBA2-464F-A96C-479BE999CD0E}"/>
    <cellStyle name="Normal 4 2 5 2 3 4" xfId="9457" xr:uid="{1FDCC104-257A-43F3-B51F-025BF99D305C}"/>
    <cellStyle name="Normal 4 2 5 2 3 4 2" xfId="20183" xr:uid="{D0EB86D6-0AEC-426F-93F3-040C1810DC83}"/>
    <cellStyle name="Normal 4 2 5 2 3 5" xfId="13182" xr:uid="{C016444F-6A18-4870-8C68-5A912CCB432E}"/>
    <cellStyle name="Normal 4 2 5 2 3 5 2" xfId="23012" xr:uid="{58A12ED2-7B3D-4BBC-89C2-418264B9C1D2}"/>
    <cellStyle name="Normal 4 2 5 2 3 6" xfId="24140" xr:uid="{64249A6E-21D8-443E-9642-41611E99B4E3}"/>
    <cellStyle name="Normal 4 2 5 2 3 7" xfId="15416" xr:uid="{BB42A92E-3E46-434E-9413-C11B46EA7929}"/>
    <cellStyle name="Normal 4 2 5 2 4" xfId="2846" xr:uid="{00000000-0005-0000-0000-0000460B0000}"/>
    <cellStyle name="Normal 4 2 5 2 4 2" xfId="8050" xr:uid="{048BBD67-5391-4B75-A8D9-5DC550110600}"/>
    <cellStyle name="Normal 4 2 5 2 4 2 2" xfId="27334" xr:uid="{2A2831D9-B65E-438D-ACC9-FE8088D35F76}"/>
    <cellStyle name="Normal 4 2 5 2 4 2 3" xfId="17393" xr:uid="{0858DCCA-0209-4653-BE1C-B6291DF89975}"/>
    <cellStyle name="Normal 4 2 5 2 4 3" xfId="10754" xr:uid="{19881F7C-F399-4FF2-A585-8470F12ED00C}"/>
    <cellStyle name="Normal 4 2 5 2 4 3 2" xfId="20181" xr:uid="{A942223B-CF08-4942-9EF4-17FBC589B8B8}"/>
    <cellStyle name="Normal 4 2 5 2 4 4" xfId="13180" xr:uid="{85B80848-5984-4A6E-AAEE-58AD84B24228}"/>
    <cellStyle name="Normal 4 2 5 2 4 4 2" xfId="23010" xr:uid="{50D25854-65C8-404E-A46B-60BBA2FB7809}"/>
    <cellStyle name="Normal 4 2 5 2 4 5" xfId="25384" xr:uid="{033C6D08-CCCE-4753-9460-D6E7A24E3941}"/>
    <cellStyle name="Normal 4 2 5 2 4 6" xfId="15414" xr:uid="{AF944DFE-BBE2-464B-8325-3193868DB8DE}"/>
    <cellStyle name="Normal 4 2 5 2 5" xfId="2847" xr:uid="{00000000-0005-0000-0000-0000470B0000}"/>
    <cellStyle name="Normal 4 2 5 2 5 2" xfId="8051" xr:uid="{92DA964B-210D-4A78-B85B-9614D3BADCEB}"/>
    <cellStyle name="Normal 4 2 5 2 5 2 2" xfId="26989" xr:uid="{F7FF06FA-3C27-48AC-89EF-3ADC9565AD0A}"/>
    <cellStyle name="Normal 4 2 5 2 5 2 3" xfId="16693" xr:uid="{187D0388-D023-4252-8BF1-7B62150FFC30}"/>
    <cellStyle name="Normal 4 2 5 2 5 3" xfId="10755" xr:uid="{99B3CCD4-0F94-46F2-A48B-CF45ABC913C4}"/>
    <cellStyle name="Normal 4 2 5 2 5 3 2" xfId="19430" xr:uid="{0C851071-2DBB-4232-B58F-DD917BDE39A3}"/>
    <cellStyle name="Normal 4 2 5 2 5 4" xfId="12542" xr:uid="{DB5E3C9C-7E6C-47B8-902A-9DFBFD424B98}"/>
    <cellStyle name="Normal 4 2 5 2 5 4 2" xfId="22259" xr:uid="{AC7FA29E-CE3C-4994-96D2-F05BDF8BFED6}"/>
    <cellStyle name="Normal 4 2 5 2 5 5" xfId="25223" xr:uid="{753AA7AC-40A9-4F4C-8A4B-AC16144C10F0}"/>
    <cellStyle name="Normal 4 2 5 2 5 6" xfId="14477" xr:uid="{F9D60EFB-440C-4578-B113-6F0B08C68D57}"/>
    <cellStyle name="Normal 4 2 5 2 6" xfId="2848" xr:uid="{00000000-0005-0000-0000-0000480B0000}"/>
    <cellStyle name="Normal 4 2 5 2 6 2" xfId="10756" xr:uid="{8C02105C-4C8B-40F1-A3FD-DC7F25AABC1B}"/>
    <cellStyle name="Normal 4 2 5 2 6 2 2" xfId="19279" xr:uid="{BB9D7F0F-5960-44F7-A61B-8FAAB713CF78}"/>
    <cellStyle name="Normal 4 2 5 2 6 3" xfId="12424" xr:uid="{DF224E3E-1332-4C75-B169-6CC5CFA75DAB}"/>
    <cellStyle name="Normal 4 2 5 2 6 3 2" xfId="22097" xr:uid="{E326A569-D09C-43F7-93BE-B104B80CD630}"/>
    <cellStyle name="Normal 4 2 5 2 6 4" xfId="24638" xr:uid="{B1661334-F3D9-4B0B-8E29-9B6F74F1F882}"/>
    <cellStyle name="Normal 4 2 5 2 6 5" xfId="16541" xr:uid="{8516B772-0DF4-473D-A3A3-A98FE803677E}"/>
    <cellStyle name="Normal 4 2 5 2 7" xfId="4487" xr:uid="{DCDB4786-4F53-492C-B278-445C710ECE33}"/>
    <cellStyle name="Normal 4 2 5 2 7 2" xfId="9968" xr:uid="{B8A0A2BC-8AD6-497B-8F7A-8700BA2D5B3D}"/>
    <cellStyle name="Normal 4 2 5 2 7 2 2" xfId="20510" xr:uid="{031BCC9E-08BB-4F95-8489-FE63C2698E06}"/>
    <cellStyle name="Normal 4 2 5 2 7 3" xfId="13486" xr:uid="{2F9C52E7-5BE9-41D8-BB10-E7CF49571AAD}"/>
    <cellStyle name="Normal 4 2 5 2 7 3 2" xfId="23339" xr:uid="{0FE85F76-D4A6-4719-B531-9FE98802D5ED}"/>
    <cellStyle name="Normal 4 2 5 2 7 4" xfId="17717" xr:uid="{16968856-ED14-41D6-BA1C-4984D4CA5709}"/>
    <cellStyle name="Normal 4 2 5 2 8" xfId="6225" xr:uid="{804FDC91-1694-4DAA-9A72-0D4309DBD03C}"/>
    <cellStyle name="Normal 4 2 5 2 8 2" xfId="16070" xr:uid="{FD0B2A5C-31DF-4E8E-A335-8CCE648D2343}"/>
    <cellStyle name="Normal 4 2 5 2 9" xfId="9002" xr:uid="{B3A0B48E-3A87-4A85-9952-E7F958F63415}"/>
    <cellStyle name="Normal 4 2 5 2 9 2" xfId="18829" xr:uid="{458E2D74-1583-40F5-838D-D1506B2C758E}"/>
    <cellStyle name="Normal 4 2 5 3" xfId="2849" xr:uid="{00000000-0005-0000-0000-0000490B0000}"/>
    <cellStyle name="Normal 4 2 5 3 10" xfId="24693" xr:uid="{C5A88F91-4855-4242-ADD0-912F78C93423}"/>
    <cellStyle name="Normal 4 2 5 3 11" xfId="14321" xr:uid="{C51C3490-1C12-48AA-A14F-5BFBAFF6D3AD}"/>
    <cellStyle name="Normal 4 2 5 3 2" xfId="2850" xr:uid="{00000000-0005-0000-0000-00004A0B0000}"/>
    <cellStyle name="Normal 4 2 5 3 2 2" xfId="2851" xr:uid="{00000000-0005-0000-0000-00004B0B0000}"/>
    <cellStyle name="Normal 4 2 5 3 2 2 2" xfId="8052" xr:uid="{E73262E4-224F-4D41-9A67-EFA6985A0BF0}"/>
    <cellStyle name="Normal 4 2 5 3 2 2 2 2" xfId="26947" xr:uid="{39DDE7AB-9709-46CC-A258-327861289FF2}"/>
    <cellStyle name="Normal 4 2 5 3 2 2 2 3" xfId="17397" xr:uid="{8A8AD847-5CA8-4413-AFAD-82DFB43D046B}"/>
    <cellStyle name="Normal 4 2 5 3 2 2 3" xfId="10759" xr:uid="{25DFB470-775E-4DEA-8982-1CCD5478867C}"/>
    <cellStyle name="Normal 4 2 5 3 2 2 3 2" xfId="20185" xr:uid="{D01EEA82-7CA4-4044-8A5B-7977D27B8C12}"/>
    <cellStyle name="Normal 4 2 5 3 2 2 4" xfId="13184" xr:uid="{AF708170-8F01-4A1B-A606-05E0C0813A0E}"/>
    <cellStyle name="Normal 4 2 5 3 2 2 4 2" xfId="23014" xr:uid="{B073CABC-3741-4601-B8CA-D5C89460FCF2}"/>
    <cellStyle name="Normal 4 2 5 3 2 2 5" xfId="24121" xr:uid="{E3D8D41A-AD79-45BE-B8E0-B04C60DCEAC2}"/>
    <cellStyle name="Normal 4 2 5 3 2 2 6" xfId="15418" xr:uid="{2F4EA7F7-DFAA-4D2C-9FA4-CDAE62D4F9EF}"/>
    <cellStyle name="Normal 4 2 5 3 2 3" xfId="4922" xr:uid="{B416781F-AED8-48B1-B711-D5AD409DBDE0}"/>
    <cellStyle name="Normal 4 2 5 3 2 3 2" xfId="10758" xr:uid="{7A7027F2-7D5E-4FFA-B8FD-A07C630AAFAD}"/>
    <cellStyle name="Normal 4 2 5 3 2 3 2 2" xfId="29755" xr:uid="{BAB8E248-8D8B-4378-B844-0EE02DB24A83}"/>
    <cellStyle name="Normal 4 2 5 3 2 3 2 3" xfId="20889" xr:uid="{D41E78DE-6D80-413C-B7CD-AFC5A1F26DE9}"/>
    <cellStyle name="Normal 4 2 5 3 2 3 3" xfId="13781" xr:uid="{A581CB08-F7E2-4746-8134-CC8C8D7F7B00}"/>
    <cellStyle name="Normal 4 2 5 3 2 3 3 2" xfId="23718" xr:uid="{1BFDE82E-BB5E-4D1E-8437-8832E286CE0A}"/>
    <cellStyle name="Normal 4 2 5 3 2 3 4" xfId="24038" xr:uid="{2F6BBFE9-4B9E-4291-A745-F630E17F35AC}"/>
    <cellStyle name="Normal 4 2 5 3 2 3 5" xfId="18096" xr:uid="{EA064B76-26F6-433D-B33A-9B9174E53C62}"/>
    <cellStyle name="Normal 4 2 5 3 2 4" xfId="6389" xr:uid="{9BE7C348-B066-481D-9FF6-E980E9FB3522}"/>
    <cellStyle name="Normal 4 2 5 3 2 4 2" xfId="27430" xr:uid="{A90E6416-5776-4D1E-ACB0-EDC07083E1C9}"/>
    <cellStyle name="Normal 4 2 5 3 2 4 3" xfId="16936" xr:uid="{E52CF3FD-814A-4DA2-B777-E6336CA5F1E9}"/>
    <cellStyle name="Normal 4 2 5 3 2 5" xfId="9166" xr:uid="{FD925E3E-0AED-4885-9D23-46C1D119939B}"/>
    <cellStyle name="Normal 4 2 5 3 2 5 2" xfId="19684" xr:uid="{E3ABFA16-8460-44DA-A152-4D090F3E28FB}"/>
    <cellStyle name="Normal 4 2 5 3 2 6" xfId="12785" xr:uid="{46825BD0-0DD3-413C-8736-57E02A5012AB}"/>
    <cellStyle name="Normal 4 2 5 3 2 6 2" xfId="22513" xr:uid="{F27B387B-1BF8-44F5-B050-665BBD01A9C7}"/>
    <cellStyle name="Normal 4 2 5 3 2 7" xfId="24920" xr:uid="{F4D8F1F4-6442-430C-AC41-6B0426AA5D6D}"/>
    <cellStyle name="Normal 4 2 5 3 2 8" xfId="14797" xr:uid="{1D2A2D40-2C8D-4FBB-95D4-7D3EABB9266D}"/>
    <cellStyle name="Normal 4 2 5 3 3" xfId="2852" xr:uid="{00000000-0005-0000-0000-00004C0B0000}"/>
    <cellStyle name="Normal 4 2 5 3 3 2" xfId="5110" xr:uid="{04B8D78B-1796-40ED-B4A4-1156E9AC83E4}"/>
    <cellStyle name="Normal 4 2 5 3 3 2 2" xfId="11850" xr:uid="{9310616F-AE53-42C5-AC1B-5825A397999D}"/>
    <cellStyle name="Normal 4 2 5 3 3 2 2 2" xfId="29879" xr:uid="{6C1B70F9-E861-4DEB-846D-5AC30C8BFA7D}"/>
    <cellStyle name="Normal 4 2 5 3 3 2 2 3" xfId="21077" xr:uid="{234FA6F1-B9B9-41A9-A4DE-1155CD54E4FC}"/>
    <cellStyle name="Normal 4 2 5 3 3 2 3" xfId="13906" xr:uid="{603298CF-3B6C-49B0-9FAB-8279BF3CE89C}"/>
    <cellStyle name="Normal 4 2 5 3 3 2 3 2" xfId="23906" xr:uid="{8AB417C6-BF0D-40AC-A832-CCAC57396914}"/>
    <cellStyle name="Normal 4 2 5 3 3 2 4" xfId="24979" xr:uid="{DE3CB438-E531-4019-A65A-F970A30C8A92}"/>
    <cellStyle name="Normal 4 2 5 3 3 2 5" xfId="18284" xr:uid="{C14F6477-E53B-41DC-8555-FC1AA8F3D804}"/>
    <cellStyle name="Normal 4 2 5 3 3 3" xfId="10760" xr:uid="{72BFC2FA-FC2B-4464-93ED-420487F1DB13}"/>
    <cellStyle name="Normal 4 2 5 3 3 3 2" xfId="27268" xr:uid="{9892B62D-BA04-40CE-AF6D-40A684E9FB86}"/>
    <cellStyle name="Normal 4 2 5 3 3 3 3" xfId="17398" xr:uid="{DE3F4F66-9478-41D5-968B-645D617334CB}"/>
    <cellStyle name="Normal 4 2 5 3 3 4" xfId="11677" xr:uid="{11714BD6-A230-4264-BB27-42C9F1C7CA10}"/>
    <cellStyle name="Normal 4 2 5 3 3 4 2" xfId="20186" xr:uid="{E9BFC918-8226-4340-AE65-3686460BA057}"/>
    <cellStyle name="Normal 4 2 5 3 3 5" xfId="13185" xr:uid="{19B9AF88-70AF-4208-A170-30C2194962E6}"/>
    <cellStyle name="Normal 4 2 5 3 3 5 2" xfId="23015" xr:uid="{8C570FEB-573D-4B7C-857D-F67B59B89335}"/>
    <cellStyle name="Normal 4 2 5 3 3 6" xfId="24088" xr:uid="{6EA383DD-EDBE-48D6-BB51-8211AC089A7E}"/>
    <cellStyle name="Normal 4 2 5 3 3 7" xfId="15419" xr:uid="{D8FDC69D-4ECC-430E-84CB-E9021809775C}"/>
    <cellStyle name="Normal 4 2 5 3 4" xfId="2853" xr:uid="{00000000-0005-0000-0000-00004D0B0000}"/>
    <cellStyle name="Normal 4 2 5 3 4 2" xfId="10761" xr:uid="{DF218823-11EA-4B10-87A6-07849344AA82}"/>
    <cellStyle name="Normal 4 2 5 3 4 2 2" xfId="27768" xr:uid="{B9CE6618-1E1B-4605-A021-C1CB177BCA26}"/>
    <cellStyle name="Normal 4 2 5 3 4 2 3" xfId="17396" xr:uid="{048B1FEC-3772-4336-8414-8627503A04FB}"/>
    <cellStyle name="Normal 4 2 5 3 4 3" xfId="11676" xr:uid="{3CFFAEBC-C307-4ED0-A17D-84B291E5BA44}"/>
    <cellStyle name="Normal 4 2 5 3 4 3 2" xfId="20184" xr:uid="{D8E9F62F-8121-4331-BD73-2D9AEB43AF3B}"/>
    <cellStyle name="Normal 4 2 5 3 4 4" xfId="13183" xr:uid="{A49469D7-A62A-42B1-90D7-15B7384BE53D}"/>
    <cellStyle name="Normal 4 2 5 3 4 4 2" xfId="23013" xr:uid="{95183FEF-7A6A-450D-8221-580FE41480D2}"/>
    <cellStyle name="Normal 4 2 5 3 4 5" xfId="25414" xr:uid="{96FD2E76-DE8A-41BB-ABC9-FE36ABFA6307}"/>
    <cellStyle name="Normal 4 2 5 3 4 6" xfId="15417" xr:uid="{E86AC59B-99C1-4BDD-A4A3-4E4C6FC95ED9}"/>
    <cellStyle name="Normal 4 2 5 3 5" xfId="2854" xr:uid="{00000000-0005-0000-0000-00004E0B0000}"/>
    <cellStyle name="Normal 4 2 5 3 5 2" xfId="10762" xr:uid="{EAF0AA45-23FF-4C46-8016-E1D4BE556AE1}"/>
    <cellStyle name="Normal 4 2 5 3 5 2 2" xfId="27861" xr:uid="{03A7E206-5DCD-4704-9CAB-4358AB96AE9C}"/>
    <cellStyle name="Normal 4 2 5 3 5 2 3" xfId="16796" xr:uid="{9A12A5E1-74CA-438B-9074-7EE4E2FCE536}"/>
    <cellStyle name="Normal 4 2 5 3 5 3" xfId="11549" xr:uid="{0B3D9363-6394-45F2-BDB2-EDB928C06A83}"/>
    <cellStyle name="Normal 4 2 5 3 5 3 2" xfId="19533" xr:uid="{C5055E5A-86BD-4F34-8C0D-9A3096F7B371}"/>
    <cellStyle name="Normal 4 2 5 3 5 4" xfId="12645" xr:uid="{4EE525E9-31E9-4BA8-B92F-13A57EBA0F57}"/>
    <cellStyle name="Normal 4 2 5 3 5 4 2" xfId="22362" xr:uid="{E1896068-7EE9-40C0-B6F2-EC5CFD0B97BE}"/>
    <cellStyle name="Normal 4 2 5 3 5 5" xfId="24215" xr:uid="{EB4C85E3-B837-4248-B5D4-AA3A09178CC5}"/>
    <cellStyle name="Normal 4 2 5 3 5 6" xfId="14580" xr:uid="{A8E74489-B607-40C8-AF44-2491438D8F1B}"/>
    <cellStyle name="Normal 4 2 5 3 6" xfId="4774" xr:uid="{CD32C819-B90D-4489-9C15-354782F4E49D}"/>
    <cellStyle name="Normal 4 2 5 3 6 2" xfId="10757" xr:uid="{FF00B50B-BC76-44DD-B61D-EDAEB32F06BB}"/>
    <cellStyle name="Normal 4 2 5 3 6 2 2" xfId="20741" xr:uid="{7F6417DF-20E6-4C37-9A2E-DCB96310778B}"/>
    <cellStyle name="Normal 4 2 5 3 6 3" xfId="13652" xr:uid="{6D36D9B7-2945-4BA6-8F4F-6AA5BF895B7F}"/>
    <cellStyle name="Normal 4 2 5 3 6 3 2" xfId="23570" xr:uid="{D9E66CB4-77B6-4AA3-9ACC-BAC95D4A4A77}"/>
    <cellStyle name="Normal 4 2 5 3 6 4" xfId="25793" xr:uid="{1DB3069E-F774-4AEB-9B60-F05246EB510A}"/>
    <cellStyle name="Normal 4 2 5 3 6 5" xfId="17948" xr:uid="{ADEF296F-D81B-422E-B17C-A73FF9409E21}"/>
    <cellStyle name="Normal 4 2 5 3 7" xfId="5938" xr:uid="{E2E46292-0A2C-4315-88AA-EE6B7C6A2DBA}"/>
    <cellStyle name="Normal 4 2 5 3 7 2" xfId="16072" xr:uid="{0501868B-718E-469E-85AC-9CF906485BF6}"/>
    <cellStyle name="Normal 4 2 5 3 8" xfId="8680" xr:uid="{E62AAAA4-208F-4C6A-BC89-351455440DD1}"/>
    <cellStyle name="Normal 4 2 5 3 8 2" xfId="18831" xr:uid="{208575B1-404D-41E9-8FB8-6268DC4852C7}"/>
    <cellStyle name="Normal 4 2 5 3 9" xfId="12130" xr:uid="{6CC6432F-E801-4F28-B422-2514C9426954}"/>
    <cellStyle name="Normal 4 2 5 3 9 2" xfId="21628" xr:uid="{61AC63E4-A165-4A48-95F5-06F178F45FA7}"/>
    <cellStyle name="Normal 4 2 5 4" xfId="2855" xr:uid="{00000000-0005-0000-0000-00004F0B0000}"/>
    <cellStyle name="Normal 4 2 5 4 2" xfId="2856" xr:uid="{00000000-0005-0000-0000-0000500B0000}"/>
    <cellStyle name="Normal 4 2 5 4 2 2" xfId="8053" xr:uid="{C843498B-301B-4029-82EB-8EACBE28CE7A}"/>
    <cellStyle name="Normal 4 2 5 4 2 2 2" xfId="27232" xr:uid="{45F04BB2-4E73-4B9D-B5A4-EE7E6F1A31CE}"/>
    <cellStyle name="Normal 4 2 5 4 2 2 3" xfId="17399" xr:uid="{21B668A8-F62C-4368-844B-70AA938484CB}"/>
    <cellStyle name="Normal 4 2 5 4 2 3" xfId="10764" xr:uid="{0F9B0A72-CDD5-44FA-8724-B7598F332997}"/>
    <cellStyle name="Normal 4 2 5 4 2 3 2" xfId="20187" xr:uid="{4AB69152-B952-4C9F-9D5C-0DB4EA45C94E}"/>
    <cellStyle name="Normal 4 2 5 4 2 4" xfId="13186" xr:uid="{7C036485-147E-4772-9E58-E3CA238FF358}"/>
    <cellStyle name="Normal 4 2 5 4 2 4 2" xfId="23016" xr:uid="{2F83837E-0A68-4A9E-8DE3-90537EE9BD57}"/>
    <cellStyle name="Normal 4 2 5 4 2 5" xfId="24677" xr:uid="{82630630-FB93-43D0-AFB0-C628C95CD350}"/>
    <cellStyle name="Normal 4 2 5 4 2 6" xfId="15420" xr:uid="{7BE7FB98-2983-4C28-A686-8A5E3EFA5E2B}"/>
    <cellStyle name="Normal 4 2 5 4 3" xfId="4920" xr:uid="{0D82195D-6C28-42F4-BB7D-A963EBDA2D95}"/>
    <cellStyle name="Normal 4 2 5 4 3 2" xfId="10763" xr:uid="{808BF2F4-1816-4D66-8630-C959BC5AA68C}"/>
    <cellStyle name="Normal 4 2 5 4 3 2 2" xfId="29753" xr:uid="{99F8505E-AD83-4D53-8902-89BF782DDFF3}"/>
    <cellStyle name="Normal 4 2 5 4 3 2 3" xfId="20887" xr:uid="{723307B3-5536-4BEA-BB22-464A1D918E23}"/>
    <cellStyle name="Normal 4 2 5 4 3 3" xfId="13779" xr:uid="{4FAD3CD6-3A07-45B9-A89A-F9C733AE11A8}"/>
    <cellStyle name="Normal 4 2 5 4 3 3 2" xfId="23716" xr:uid="{D5B42F47-FFF9-4A71-96AE-4BAAE4FEF74E}"/>
    <cellStyle name="Normal 4 2 5 4 3 4" xfId="25739" xr:uid="{E564771C-C786-4A03-AC4C-4CBD6B5C4D8E}"/>
    <cellStyle name="Normal 4 2 5 4 3 5" xfId="18094" xr:uid="{20C277D9-9505-4141-8A30-C0F011EE389E}"/>
    <cellStyle name="Normal 4 2 5 4 4" xfId="6387" xr:uid="{5643B338-A884-4595-8D18-B789EA4331C0}"/>
    <cellStyle name="Normal 4 2 5 4 4 2" xfId="28318" xr:uid="{6A8F9880-BD2E-4AD4-93B9-8BF5A780658F}"/>
    <cellStyle name="Normal 4 2 5 4 4 3" xfId="16073" xr:uid="{503083DA-9200-4472-BB76-3D8C27FB1A90}"/>
    <cellStyle name="Normal 4 2 5 4 5" xfId="9164" xr:uid="{C11C882E-31E5-44C2-908B-9C51B59350EC}"/>
    <cellStyle name="Normal 4 2 5 4 5 2" xfId="18832" xr:uid="{9BD826C1-2ED7-4770-8799-511EF9A1143F}"/>
    <cellStyle name="Normal 4 2 5 4 6" xfId="12131" xr:uid="{38D00E4B-0A56-49BA-A1D1-9C7091443B08}"/>
    <cellStyle name="Normal 4 2 5 4 6 2" xfId="21629" xr:uid="{6BF9775D-634F-4333-A26D-7EAB0CEDCAA0}"/>
    <cellStyle name="Normal 4 2 5 4 7" xfId="24976" xr:uid="{9CB563B1-3AC3-4C5C-A35B-E5B46CDE984E}"/>
    <cellStyle name="Normal 4 2 5 4 8" xfId="14795" xr:uid="{AD4E5916-C546-4994-8921-EDA19A71C70E}"/>
    <cellStyle name="Normal 4 2 5 5" xfId="2857" xr:uid="{00000000-0005-0000-0000-0000510B0000}"/>
    <cellStyle name="Normal 4 2 5 5 2" xfId="5111" xr:uid="{455AA00C-434D-4DAB-9B23-3C123489D3A7}"/>
    <cellStyle name="Normal 4 2 5 5 2 2" xfId="8054" xr:uid="{4EA10FB0-9DEC-4D0B-BE1C-83A4248F8131}"/>
    <cellStyle name="Normal 4 2 5 5 2 2 2" xfId="29880" xr:uid="{2F914717-489E-4333-849D-BD981A56B468}"/>
    <cellStyle name="Normal 4 2 5 5 2 2 3" xfId="21078" xr:uid="{7124283D-36DE-459D-896A-8C368BD08455}"/>
    <cellStyle name="Normal 4 2 5 5 2 3" xfId="10765" xr:uid="{EF962E04-BFA7-4A0B-A675-98CA15D5FA10}"/>
    <cellStyle name="Normal 4 2 5 5 2 3 2" xfId="23907" xr:uid="{297C47EA-D7DD-45E8-900B-71BD2E78B4DF}"/>
    <cellStyle name="Normal 4 2 5 5 2 4" xfId="24340" xr:uid="{0E7A3B12-6B58-43FA-8A0E-D592A79811E1}"/>
    <cellStyle name="Normal 4 2 5 5 2 5" xfId="18285" xr:uid="{1439B34A-0DC5-445E-A8A7-39FC4A5E781B}"/>
    <cellStyle name="Normal 4 2 5 5 3" xfId="6660" xr:uid="{1C65014D-0E22-40F2-B7C2-555CF39DDD7E}"/>
    <cellStyle name="Normal 4 2 5 5 3 2" xfId="28562" xr:uid="{C4F95DCA-25DF-4CED-9BBB-506CE4E09D73}"/>
    <cellStyle name="Normal 4 2 5 5 3 3" xfId="17400" xr:uid="{68C07358-5315-4B72-9915-04CD26AB27CB}"/>
    <cellStyle name="Normal 4 2 5 5 4" xfId="9456" xr:uid="{B43D0D80-627C-4FCB-8D68-00046C8F5187}"/>
    <cellStyle name="Normal 4 2 5 5 4 2" xfId="20188" xr:uid="{7E85A032-0112-4763-BD11-B9B02F7B71B3}"/>
    <cellStyle name="Normal 4 2 5 5 5" xfId="13187" xr:uid="{9AC29560-DC6D-4552-ABE6-A3DA8BF05D1F}"/>
    <cellStyle name="Normal 4 2 5 5 5 2" xfId="23017" xr:uid="{11BE5C26-CF52-46C4-A657-D154333265E4}"/>
    <cellStyle name="Normal 4 2 5 5 6" xfId="26420" xr:uid="{8A979D4B-EAF8-4681-BB4B-BE6B388E841D}"/>
    <cellStyle name="Normal 4 2 5 5 7" xfId="15421" xr:uid="{11FF1628-BAAB-4112-AA46-4E2AFF8E20FA}"/>
    <cellStyle name="Normal 4 2 5 6" xfId="2858" xr:uid="{00000000-0005-0000-0000-0000520B0000}"/>
    <cellStyle name="Normal 4 2 5 6 2" xfId="5833" xr:uid="{5762B64B-040D-482D-B6E8-4FCB1C4E7DB2}"/>
    <cellStyle name="Normal 4 2 5 6 2 2" xfId="8055" xr:uid="{8988AA37-EB39-4175-8A9E-2BE767EF1AA9}"/>
    <cellStyle name="Normal 4 2 5 6 2 3" xfId="10766" xr:uid="{D93F7B55-2A36-42FF-BB77-51FCB9657BE4}"/>
    <cellStyle name="Normal 4 2 5 6 3" xfId="6923" xr:uid="{440271B6-BCC5-4E8D-BA3D-8944E4A93F1F}"/>
    <cellStyle name="Normal 4 2 5 6 3 2" xfId="19826" xr:uid="{6DFE3261-DEA4-4612-9CED-3317B8B4A15E}"/>
    <cellStyle name="Normal 4 2 5 6 4" xfId="9719" xr:uid="{DA9BF4A3-E1EC-465C-A4BE-F2C0C793A7CF}"/>
    <cellStyle name="Normal 4 2 5 6 4 2" xfId="22655" xr:uid="{ACA92FF8-2176-44DE-BD5E-5352C7B21EF6}"/>
    <cellStyle name="Normal 4 2 5 6 5" xfId="24943" xr:uid="{9501F773-5476-41F4-AA81-C8483EF7A028}"/>
    <cellStyle name="Normal 4 2 5 6 6" xfId="14989" xr:uid="{A6EF83C8-9D75-4F22-9A62-F165FA2A75FB}"/>
    <cellStyle name="Normal 4 2 5 7" xfId="2859" xr:uid="{00000000-0005-0000-0000-0000530B0000}"/>
    <cellStyle name="Normal 4 2 5 7 2" xfId="8056" xr:uid="{62958D98-4AA2-43A8-BA15-784104F8CAA7}"/>
    <cellStyle name="Normal 4 2 5 7 2 2" xfId="28535" xr:uid="{D4474D6C-D7E0-4B97-AB59-CD9F80155F5F}"/>
    <cellStyle name="Normal 4 2 5 7 2 3" xfId="16633" xr:uid="{38D60045-C97F-4C35-AC34-F5484EA77C25}"/>
    <cellStyle name="Normal 4 2 5 7 3" xfId="10767" xr:uid="{B6796025-F2AF-44C2-A3A5-8F5EBEAAAF38}"/>
    <cellStyle name="Normal 4 2 5 7 3 2" xfId="19370" xr:uid="{CFE3A5A7-5110-4DA5-825B-F15CD64219FC}"/>
    <cellStyle name="Normal 4 2 5 7 4" xfId="12482" xr:uid="{57E7B44D-26B3-4E6D-B59B-4203ABEF2B28}"/>
    <cellStyle name="Normal 4 2 5 7 4 2" xfId="22199" xr:uid="{A0913221-F590-4F71-972D-85B1DED0BC60}"/>
    <cellStyle name="Normal 4 2 5 7 5" xfId="24422" xr:uid="{A55C849C-3548-434D-BE70-3F1A7DE0831C}"/>
    <cellStyle name="Normal 4 2 5 7 6" xfId="14417" xr:uid="{9F5651B1-ACF8-4663-B265-4E1D7FE54511}"/>
    <cellStyle name="Normal 4 2 5 8" xfId="2860" xr:uid="{00000000-0005-0000-0000-0000540B0000}"/>
    <cellStyle name="Normal 4 2 5 8 2" xfId="8057" xr:uid="{C3809A21-CD9B-48FF-8F19-336012445F77}"/>
    <cellStyle name="Normal 4 2 5 8 2 2" xfId="19150" xr:uid="{116124BF-DAA0-411C-8EEA-A1A03B1B0894}"/>
    <cellStyle name="Normal 4 2 5 8 3" xfId="10768" xr:uid="{EDF32895-42E7-4FCC-8845-F848B9431289}"/>
    <cellStyle name="Normal 4 2 5 8 3 2" xfId="21955" xr:uid="{4AEDBD41-F899-448F-8C64-3AB82210E00D}"/>
    <cellStyle name="Normal 4 2 5 8 4" xfId="24072" xr:uid="{0FC19174-F5A8-4E24-B212-6AAA3F774839}"/>
    <cellStyle name="Normal 4 2 5 8 5" xfId="16399" xr:uid="{8E72B689-652C-43BB-8A0E-997FC02C838C}"/>
    <cellStyle name="Normal 4 2 5 9" xfId="4570" xr:uid="{BCB89C70-B938-47C6-97C5-94D45521E147}"/>
    <cellStyle name="Normal 4 2 5 9 2" xfId="9967" xr:uid="{137DEE65-F299-4463-B895-D2F38CA8FE3E}"/>
    <cellStyle name="Normal 4 2 5 9 2 2" xfId="20586" xr:uid="{482D4172-E975-4A46-8D13-FE10503ECD07}"/>
    <cellStyle name="Normal 4 2 5 9 3" xfId="13535" xr:uid="{0A0301E9-DB32-4F21-9CED-32509BDAAB55}"/>
    <cellStyle name="Normal 4 2 5 9 3 2" xfId="23415" xr:uid="{C9949721-F1DC-43A0-9C5C-F8445159D5B0}"/>
    <cellStyle name="Normal 4 2 5 9 4" xfId="17793" xr:uid="{F72A020A-4523-473C-852D-D735AA7C9D76}"/>
    <cellStyle name="Normal 4 2 6" xfId="602" xr:uid="{00000000-0005-0000-0000-00005A020000}"/>
    <cellStyle name="Normal 4 2 6 10" xfId="9003" xr:uid="{8A790928-861D-48AE-AC51-63FD86BD35CD}"/>
    <cellStyle name="Normal 4 2 6 10 2" xfId="18833" xr:uid="{F0384371-12FE-4BE4-8524-176A5B8F4E89}"/>
    <cellStyle name="Normal 4 2 6 11" xfId="12132" xr:uid="{55A12DD1-E7A0-4C8E-A804-F2E676C08772}"/>
    <cellStyle name="Normal 4 2 6 11 2" xfId="21630" xr:uid="{3ABD1E89-C798-4F16-9802-65C3A95024E7}"/>
    <cellStyle name="Normal 4 2 6 12" xfId="24623" xr:uid="{78014F12-3550-4F13-9F0A-410B0E70AE8D}"/>
    <cellStyle name="Normal 4 2 6 13" xfId="14002" xr:uid="{92C506FE-56DE-4D78-81DF-139970CE01DE}"/>
    <cellStyle name="Normal 4 2 6 2" xfId="603" xr:uid="{00000000-0005-0000-0000-00005B020000}"/>
    <cellStyle name="Normal 4 2 6 2 10" xfId="12133" xr:uid="{AC3F21D9-1F77-4B27-97BB-E3270C6B2E78}"/>
    <cellStyle name="Normal 4 2 6 2 10 2" xfId="21631" xr:uid="{118FB45E-BAED-444A-9033-12317818565B}"/>
    <cellStyle name="Normal 4 2 6 2 11" xfId="26575" xr:uid="{7BB30280-3A8A-42B4-A45D-A260A43E180F}"/>
    <cellStyle name="Normal 4 2 6 2 12" xfId="14164" xr:uid="{2BF8E37C-B79D-412F-879A-EA90F8022811}"/>
    <cellStyle name="Normal 4 2 6 2 2" xfId="2861" xr:uid="{00000000-0005-0000-0000-0000550B0000}"/>
    <cellStyle name="Normal 4 2 6 2 2 2" xfId="2862" xr:uid="{00000000-0005-0000-0000-0000560B0000}"/>
    <cellStyle name="Normal 4 2 6 2 2 2 2" xfId="8058" xr:uid="{445AA247-576C-425B-B570-33036A63BC48}"/>
    <cellStyle name="Normal 4 2 6 2 2 2 2 2" xfId="28240" xr:uid="{0F6B9E9A-063E-41C8-BD32-986657FB9A27}"/>
    <cellStyle name="Normal 4 2 6 2 2 2 2 3" xfId="26910" xr:uid="{3BAB4CCA-B782-4495-B3B8-2DD7FBEF4375}"/>
    <cellStyle name="Normal 4 2 6 2 2 2 2 4" xfId="17402" xr:uid="{C070B6D8-489D-4477-929D-912B87673051}"/>
    <cellStyle name="Normal 4 2 6 2 2 2 3" xfId="10770" xr:uid="{221D37FE-821C-4601-969F-EE86F9D29496}"/>
    <cellStyle name="Normal 4 2 6 2 2 2 3 2" xfId="29511" xr:uid="{417C2490-63D4-4239-9FD1-2C19699B9CC9}"/>
    <cellStyle name="Normal 4 2 6 2 2 2 3 3" xfId="20190" xr:uid="{62138398-B80A-44A6-9719-5014DC0A9B1F}"/>
    <cellStyle name="Normal 4 2 6 2 2 2 4" xfId="13189" xr:uid="{1167F1A8-F743-4C0B-B522-DA31C7D25FA4}"/>
    <cellStyle name="Normal 4 2 6 2 2 2 4 2" xfId="23019" xr:uid="{EDEBC485-1CD7-436B-859B-DB3F3FEC03B7}"/>
    <cellStyle name="Normal 4 2 6 2 2 2 5" xfId="25049" xr:uid="{97D67DEB-EE20-4376-A388-2719ED24EBE9}"/>
    <cellStyle name="Normal 4 2 6 2 2 2 6" xfId="15423" xr:uid="{57F5B9AD-1B37-4667-8D2F-727371E93B89}"/>
    <cellStyle name="Normal 4 2 6 2 2 3" xfId="4923" xr:uid="{F07180C9-9EEE-4393-819F-0710D352F292}"/>
    <cellStyle name="Normal 4 2 6 2 2 3 2" xfId="10769" xr:uid="{0D5B2EEF-1CEB-4177-ABBA-9FE4216F1257}"/>
    <cellStyle name="Normal 4 2 6 2 2 3 2 2" xfId="29756" xr:uid="{2677F6F9-132A-4599-BB4B-89CE6E06F863}"/>
    <cellStyle name="Normal 4 2 6 2 2 3 2 3" xfId="20890" xr:uid="{EB4B162D-74D9-4FFC-859F-D763A003EE1C}"/>
    <cellStyle name="Normal 4 2 6 2 2 3 3" xfId="13782" xr:uid="{8893B199-0E91-4DF3-87F9-EB6F0C097FEC}"/>
    <cellStyle name="Normal 4 2 6 2 2 3 3 2" xfId="23719" xr:uid="{5F4CE613-97C8-4BB7-BE9D-477E6FE1E7BA}"/>
    <cellStyle name="Normal 4 2 6 2 2 3 4" xfId="26319" xr:uid="{96ABC67C-723E-4980-9F59-742BBFCC970B}"/>
    <cellStyle name="Normal 4 2 6 2 2 3 5" xfId="18097" xr:uid="{C1DE0453-286C-4946-B79F-D3034CA39E89}"/>
    <cellStyle name="Normal 4 2 6 2 2 4" xfId="6391" xr:uid="{C2F48D72-A946-48E4-A43F-F0336A76EB3F}"/>
    <cellStyle name="Normal 4 2 6 2 2 4 2" xfId="28469" xr:uid="{88CFDA51-F197-415E-96FC-9584EA7E154D}"/>
    <cellStyle name="Normal 4 2 6 2 2 4 3" xfId="16076" xr:uid="{45074D7F-CEF1-4975-B252-91974670BA88}"/>
    <cellStyle name="Normal 4 2 6 2 2 5" xfId="9168" xr:uid="{57AF1D73-DF56-4F79-893B-388770F76BA1}"/>
    <cellStyle name="Normal 4 2 6 2 2 5 2" xfId="18835" xr:uid="{690B57F4-FFF1-4661-9A73-6D7F4A403BF2}"/>
    <cellStyle name="Normal 4 2 6 2 2 6" xfId="12134" xr:uid="{DA759B93-D274-444F-80F9-93EFD58963DB}"/>
    <cellStyle name="Normal 4 2 6 2 2 6 2" xfId="21632" xr:uid="{20EF6B4E-282B-45BB-BA55-32A2BA879590}"/>
    <cellStyle name="Normal 4 2 6 2 2 7" xfId="25844" xr:uid="{F5A17191-B94A-4E8A-B9D5-5D2C04362BA2}"/>
    <cellStyle name="Normal 4 2 6 2 2 8" xfId="14799" xr:uid="{A31B0E19-FCD1-402C-BE93-D6A430029191}"/>
    <cellStyle name="Normal 4 2 6 2 3" xfId="2863" xr:uid="{00000000-0005-0000-0000-0000570B0000}"/>
    <cellStyle name="Normal 4 2 6 2 3 2" xfId="5112" xr:uid="{75232E16-474F-4DF7-89B8-1DBF0E1DFCBC}"/>
    <cellStyle name="Normal 4 2 6 2 3 2 2" xfId="8059" xr:uid="{8E5DB8E2-BC9B-4339-93D9-8D9D6CA99C22}"/>
    <cellStyle name="Normal 4 2 6 2 3 2 2 2" xfId="29881" xr:uid="{3E05C16E-50F9-4794-8BEB-6BD75BBF308A}"/>
    <cellStyle name="Normal 4 2 6 2 3 2 2 3" xfId="21079" xr:uid="{ACB7F1B6-4574-4A85-8C18-F8DC49F05D29}"/>
    <cellStyle name="Normal 4 2 6 2 3 2 3" xfId="10771" xr:uid="{0725C2BE-6F9E-4F34-9C0D-1B797D79086A}"/>
    <cellStyle name="Normal 4 2 6 2 3 2 3 2" xfId="23908" xr:uid="{F1DCB695-3818-4152-B68B-A2AEA9FD1204}"/>
    <cellStyle name="Normal 4 2 6 2 3 2 4" xfId="26767" xr:uid="{D618F532-29C1-4C0E-A5D2-EFA00FF42764}"/>
    <cellStyle name="Normal 4 2 6 2 3 2 5" xfId="18286" xr:uid="{CB9FCB21-35AB-48CB-A913-2B291F5B2C60}"/>
    <cellStyle name="Normal 4 2 6 2 3 3" xfId="6663" xr:uid="{FA806156-653D-4093-B781-42EE16113C08}"/>
    <cellStyle name="Normal 4 2 6 2 3 3 2" xfId="27396" xr:uid="{51826DB3-8B75-48ED-8153-2C130F649F67}"/>
    <cellStyle name="Normal 4 2 6 2 3 3 3" xfId="17403" xr:uid="{66EA461D-8C1D-4CD6-A739-DEB53ACEB0F3}"/>
    <cellStyle name="Normal 4 2 6 2 3 4" xfId="9459" xr:uid="{2A376829-C967-47A4-9584-070ABE38AE15}"/>
    <cellStyle name="Normal 4 2 6 2 3 4 2" xfId="20191" xr:uid="{E68DB518-2D34-40BF-B666-F650FC65811E}"/>
    <cellStyle name="Normal 4 2 6 2 3 5" xfId="13190" xr:uid="{5833A41B-D8A0-4B2A-8EAF-75DF530FA5C4}"/>
    <cellStyle name="Normal 4 2 6 2 3 5 2" xfId="23020" xr:uid="{48DA823C-2662-4609-AA4B-88CEE41DB687}"/>
    <cellStyle name="Normal 4 2 6 2 3 6" xfId="24939" xr:uid="{469EB33F-9CE8-49C9-9959-1DA6CA836D97}"/>
    <cellStyle name="Normal 4 2 6 2 3 7" xfId="15424" xr:uid="{68430994-0D3F-412D-BAB0-E397FEB0E2F8}"/>
    <cellStyle name="Normal 4 2 6 2 4" xfId="2864" xr:uid="{00000000-0005-0000-0000-0000580B0000}"/>
    <cellStyle name="Normal 4 2 6 2 4 2" xfId="8060" xr:uid="{508426ED-D319-4713-8219-387A2509D206}"/>
    <cellStyle name="Normal 4 2 6 2 4 2 2" xfId="28440" xr:uid="{519C8086-0BB4-453C-9322-706D0F1238DC}"/>
    <cellStyle name="Normal 4 2 6 2 4 2 3" xfId="17401" xr:uid="{1CF735C8-9201-4097-A8AC-991D6161C9C6}"/>
    <cellStyle name="Normal 4 2 6 2 4 3" xfId="10772" xr:uid="{2FBF06D7-1BCE-42A9-AC5F-55767C255C21}"/>
    <cellStyle name="Normal 4 2 6 2 4 3 2" xfId="20189" xr:uid="{77E30928-59FF-4E1B-A91B-8633D0DF2764}"/>
    <cellStyle name="Normal 4 2 6 2 4 4" xfId="13188" xr:uid="{F17C1235-67C8-4ECD-94B7-9703B8BC5CCC}"/>
    <cellStyle name="Normal 4 2 6 2 4 4 2" xfId="23018" xr:uid="{A80A7B6A-F8EE-4066-B14D-1F9F995C76A0}"/>
    <cellStyle name="Normal 4 2 6 2 4 5" xfId="25759" xr:uid="{6BC3609D-AD8D-47D7-BD80-8C2CF29FEFE9}"/>
    <cellStyle name="Normal 4 2 6 2 4 6" xfId="15422" xr:uid="{3EB1E615-B503-4EE1-B742-D6ECF73DC2D1}"/>
    <cellStyle name="Normal 4 2 6 2 5" xfId="2865" xr:uid="{00000000-0005-0000-0000-0000590B0000}"/>
    <cellStyle name="Normal 4 2 6 2 5 2" xfId="8061" xr:uid="{A9E00EDC-3662-45D9-B9A3-5CFE29796EF0}"/>
    <cellStyle name="Normal 4 2 6 2 5 2 2" xfId="28847" xr:uid="{765DC31F-D6A2-4DCE-889D-ECCB604467F3}"/>
    <cellStyle name="Normal 4 2 6 2 5 2 3" xfId="16779" xr:uid="{155BC5FE-6255-40F7-BB54-A3C6537894DE}"/>
    <cellStyle name="Normal 4 2 6 2 5 3" xfId="10773" xr:uid="{DC355AD1-5F20-4B72-8E5A-A0BCCBCCA70E}"/>
    <cellStyle name="Normal 4 2 6 2 5 3 2" xfId="19516" xr:uid="{8D0C3400-4CD1-4073-9426-91ACCF204033}"/>
    <cellStyle name="Normal 4 2 6 2 5 4" xfId="12628" xr:uid="{09F4576F-C41B-4659-8F79-AAE6B6A77B27}"/>
    <cellStyle name="Normal 4 2 6 2 5 4 2" xfId="22345" xr:uid="{A633CEE9-550E-4E49-B1F4-A086F101039F}"/>
    <cellStyle name="Normal 4 2 6 2 5 5" xfId="24813" xr:uid="{F26A746E-FD20-42B4-A619-C599008102CA}"/>
    <cellStyle name="Normal 4 2 6 2 5 6" xfId="14563" xr:uid="{C2B2EE59-7E23-456C-B685-93C9B2935791}"/>
    <cellStyle name="Normal 4 2 6 2 6" xfId="2866" xr:uid="{00000000-0005-0000-0000-00005A0B0000}"/>
    <cellStyle name="Normal 4 2 6 2 6 2" xfId="10774" xr:uid="{ACDF90EE-55A4-491F-B2EA-C5FF11C51615}"/>
    <cellStyle name="Normal 4 2 6 2 6 2 2" xfId="19280" xr:uid="{D5FFC330-DB63-469E-AA49-BB45EB3FB166}"/>
    <cellStyle name="Normal 4 2 6 2 6 3" xfId="12425" xr:uid="{36254E11-4EF2-439D-811F-F3059E8042C6}"/>
    <cellStyle name="Normal 4 2 6 2 6 3 2" xfId="22098" xr:uid="{5DDB4BCB-0630-4CCE-AC3A-269F57D56F8C}"/>
    <cellStyle name="Normal 4 2 6 2 6 4" xfId="24699" xr:uid="{2DDA5FCC-3976-43F3-80B4-55B9515F9134}"/>
    <cellStyle name="Normal 4 2 6 2 6 5" xfId="16542" xr:uid="{A1467B75-4B1F-4346-A55E-23C48B0D9078}"/>
    <cellStyle name="Normal 4 2 6 2 7" xfId="4488" xr:uid="{FB652F71-FF76-4E72-87DE-C283B012233B}"/>
    <cellStyle name="Normal 4 2 6 2 7 2" xfId="9970" xr:uid="{8FCA3CB3-DEB0-4CCF-835D-71DD8B0F9CF7}"/>
    <cellStyle name="Normal 4 2 6 2 7 2 2" xfId="20511" xr:uid="{0202B854-A631-4E67-B997-F2D71A650A57}"/>
    <cellStyle name="Normal 4 2 6 2 7 3" xfId="13487" xr:uid="{206D5E9B-9BA0-44B5-A259-45EC66376683}"/>
    <cellStyle name="Normal 4 2 6 2 7 3 2" xfId="23340" xr:uid="{9622894E-15BF-4761-AAF7-932FBE2AD8B6}"/>
    <cellStyle name="Normal 4 2 6 2 7 4" xfId="17718" xr:uid="{75D741ED-D74E-4879-BC6D-CFE7B66326FF}"/>
    <cellStyle name="Normal 4 2 6 2 8" xfId="6227" xr:uid="{B48E1530-54D8-4116-8A60-0C5C143266DC}"/>
    <cellStyle name="Normal 4 2 6 2 8 2" xfId="16075" xr:uid="{5A92DF9B-9A01-42CE-8234-938EE4E68A6D}"/>
    <cellStyle name="Normal 4 2 6 2 9" xfId="9004" xr:uid="{4260A3D2-A7F9-4080-B722-D2C6AD956A71}"/>
    <cellStyle name="Normal 4 2 6 2 9 2" xfId="18834" xr:uid="{C0834EB5-1EAC-4163-A463-C1819FD2FEBD}"/>
    <cellStyle name="Normal 4 2 6 3" xfId="2867" xr:uid="{00000000-0005-0000-0000-00005B0B0000}"/>
    <cellStyle name="Normal 4 2 6 3 2" xfId="2868" xr:uid="{00000000-0005-0000-0000-00005C0B0000}"/>
    <cellStyle name="Normal 4 2 6 3 2 2" xfId="8062" xr:uid="{A88BFCB5-B01F-42FC-AB70-13F2E0FA85DB}"/>
    <cellStyle name="Normal 4 2 6 3 2 2 2" xfId="26728" xr:uid="{F36065BB-B8A5-45DF-A1C9-2895C7F2A856}"/>
    <cellStyle name="Normal 4 2 6 3 2 2 3" xfId="28711" xr:uid="{5F67440E-5794-42D6-B6CD-D9D6B67C3BFA}"/>
    <cellStyle name="Normal 4 2 6 3 2 2 4" xfId="17404" xr:uid="{D8CC66E2-08F2-44FA-A91B-3ABC193DBE4B}"/>
    <cellStyle name="Normal 4 2 6 3 2 3" xfId="10776" xr:uid="{717F33AB-F236-4EB6-A7DF-667A02382CBC}"/>
    <cellStyle name="Normal 4 2 6 3 2 3 2" xfId="29512" xr:uid="{85161C15-2042-4785-828E-BBC09BE2FECA}"/>
    <cellStyle name="Normal 4 2 6 3 2 3 3" xfId="20192" xr:uid="{58FDBC95-8101-4CD1-8328-C19DF03BFFEE}"/>
    <cellStyle name="Normal 4 2 6 3 2 4" xfId="13191" xr:uid="{85AAA316-D6A7-4BEF-850E-686B2DEF69E5}"/>
    <cellStyle name="Normal 4 2 6 3 2 4 2" xfId="23021" xr:uid="{CB406BDB-A1E2-4238-AF5C-C087B8576CCB}"/>
    <cellStyle name="Normal 4 2 6 3 2 5" xfId="25526" xr:uid="{F9CC64DC-F4CF-443A-9006-A9D34AA9FDED}"/>
    <cellStyle name="Normal 4 2 6 3 2 6" xfId="15425" xr:uid="{DA2B8DDF-8CDC-4907-945D-E147A4B6AFAB}"/>
    <cellStyle name="Normal 4 2 6 3 3" xfId="2869" xr:uid="{00000000-0005-0000-0000-00005D0B0000}"/>
    <cellStyle name="Normal 4 2 6 3 3 2" xfId="10777" xr:uid="{8F069B8E-2377-4135-942B-F267877049A5}"/>
    <cellStyle name="Normal 4 2 6 3 3 2 2" xfId="29005" xr:uid="{09247D06-86F5-476E-A7DD-51993FD46E11}"/>
    <cellStyle name="Normal 4 2 6 3 3 2 3" xfId="16937" xr:uid="{702A16F2-F9AB-4A78-9EF7-BD0CB1E6FACA}"/>
    <cellStyle name="Normal 4 2 6 3 3 3" xfId="11589" xr:uid="{64693D27-DE0F-4C5C-86FA-4A21CA744192}"/>
    <cellStyle name="Normal 4 2 6 3 3 3 2" xfId="19685" xr:uid="{D1C5EF52-A4DD-49BA-8EBD-9A75FE958CCB}"/>
    <cellStyle name="Normal 4 2 6 3 3 4" xfId="12786" xr:uid="{A261407E-FE17-4467-86EB-1E2081D82969}"/>
    <cellStyle name="Normal 4 2 6 3 3 4 2" xfId="22514" xr:uid="{48387D6C-50D8-4CAD-9DE2-C2296D768203}"/>
    <cellStyle name="Normal 4 2 6 3 3 5" xfId="25139" xr:uid="{2920D1AC-E15F-427E-9A42-2FCCBDBE0974}"/>
    <cellStyle name="Normal 4 2 6 3 3 6" xfId="14798" xr:uid="{5A511DF1-4E6F-4851-9FC8-50AE59568F69}"/>
    <cellStyle name="Normal 4 2 6 3 4" xfId="4775" xr:uid="{927F7AE6-A36B-47EA-B1B3-26460553EA64}"/>
    <cellStyle name="Normal 4 2 6 3 4 2" xfId="10775" xr:uid="{17E8F743-698E-4B2C-99DE-34EBC0BD73F8}"/>
    <cellStyle name="Normal 4 2 6 3 4 2 2" xfId="29651" xr:uid="{0377A5D9-94AE-4A12-B725-EAA9756155CE}"/>
    <cellStyle name="Normal 4 2 6 3 4 2 3" xfId="20742" xr:uid="{F9391888-266A-4725-9ED1-4C41CC543143}"/>
    <cellStyle name="Normal 4 2 6 3 4 3" xfId="13653" xr:uid="{BB9A0FC2-7A8D-4CBB-9645-F4F155C78E4B}"/>
    <cellStyle name="Normal 4 2 6 3 4 3 2" xfId="23571" xr:uid="{B92DFDC2-FEF8-4819-A8C5-D3F9ABDB9F37}"/>
    <cellStyle name="Normal 4 2 6 3 4 4" xfId="26060" xr:uid="{D33F0D75-41C4-45EC-A11E-383A14EAE5D1}"/>
    <cellStyle name="Normal 4 2 6 3 4 5" xfId="17949" xr:uid="{AADB537D-176B-433C-8046-EE5C5B5FE9F0}"/>
    <cellStyle name="Normal 4 2 6 3 5" xfId="6390" xr:uid="{5A13C374-70CE-4177-9EDC-484529AA6891}"/>
    <cellStyle name="Normal 4 2 6 3 5 2" xfId="26948" xr:uid="{F4F6402B-11FB-46C9-BDDF-D1467E1D92C1}"/>
    <cellStyle name="Normal 4 2 6 3 5 3" xfId="16077" xr:uid="{B9FBA154-FC42-42DA-B21E-ABBBCAE3181E}"/>
    <cellStyle name="Normal 4 2 6 3 6" xfId="9167" xr:uid="{F7443C81-F2D3-41BB-9139-348766AF66D5}"/>
    <cellStyle name="Normal 4 2 6 3 6 2" xfId="18836" xr:uid="{4751F254-F5CC-4477-8671-2AB9E6E715DB}"/>
    <cellStyle name="Normal 4 2 6 3 7" xfId="12135" xr:uid="{9E0C977B-6DD0-471E-A544-BF48BF6A5A9B}"/>
    <cellStyle name="Normal 4 2 6 3 7 2" xfId="21633" xr:uid="{20E36DF9-31C3-40D5-991A-CE7D5B56A716}"/>
    <cellStyle name="Normal 4 2 6 3 8" xfId="24611" xr:uid="{CEC12E71-E890-4423-BF09-FC3A333479CB}"/>
    <cellStyle name="Normal 4 2 6 3 9" xfId="14322" xr:uid="{124B86F0-8E2C-4E4A-BAF0-7FA8324C7025}"/>
    <cellStyle name="Normal 4 2 6 4" xfId="2870" xr:uid="{00000000-0005-0000-0000-00005E0B0000}"/>
    <cellStyle name="Normal 4 2 6 4 2" xfId="5113" xr:uid="{4D629867-F66F-4BA5-9FF0-502F499BDE7D}"/>
    <cellStyle name="Normal 4 2 6 4 2 2" xfId="8063" xr:uid="{61AAFEB6-BF6B-4F01-B5FA-88AA839FB7ED}"/>
    <cellStyle name="Normal 4 2 6 4 2 2 2" xfId="29882" xr:uid="{C1A93E59-806F-4B24-B7C4-F8FA7CD50B78}"/>
    <cellStyle name="Normal 4 2 6 4 2 2 3" xfId="21080" xr:uid="{24C9E9F9-6B85-435D-AAA7-056F55E4E75B}"/>
    <cellStyle name="Normal 4 2 6 4 2 3" xfId="10778" xr:uid="{8DD07725-020D-4C89-86D1-5B122B1689A7}"/>
    <cellStyle name="Normal 4 2 6 4 2 3 2" xfId="23909" xr:uid="{88796B96-79EA-4AE6-9DDD-4C242C3C9C79}"/>
    <cellStyle name="Normal 4 2 6 4 2 4" xfId="26523" xr:uid="{26657A5E-B50F-40D5-836E-FECD082CBCAA}"/>
    <cellStyle name="Normal 4 2 6 4 2 5" xfId="18287" xr:uid="{637D8DC2-880D-4DD8-B3B8-6DCF002DF897}"/>
    <cellStyle name="Normal 4 2 6 4 3" xfId="6662" xr:uid="{70F9150E-5E13-4C8C-92C9-B1EBBA7A22E0}"/>
    <cellStyle name="Normal 4 2 6 4 3 2" xfId="28736" xr:uid="{FD8FD37C-D24E-4382-A242-D735BAA01B94}"/>
    <cellStyle name="Normal 4 2 6 4 3 3" xfId="16078" xr:uid="{C35C99CE-FBDC-400E-A24E-4D7DE735781F}"/>
    <cellStyle name="Normal 4 2 6 4 4" xfId="9458" xr:uid="{F556F271-ED32-4F12-A9A3-0174C6846023}"/>
    <cellStyle name="Normal 4 2 6 4 4 2" xfId="18837" xr:uid="{4E10074F-2BEB-4FA4-97F1-DE3C75CD294C}"/>
    <cellStyle name="Normal 4 2 6 4 5" xfId="12136" xr:uid="{47271E43-4046-4E32-8C4C-B873808245BE}"/>
    <cellStyle name="Normal 4 2 6 4 5 2" xfId="21634" xr:uid="{E943A815-C457-4C4A-B72C-C5FE24CFB447}"/>
    <cellStyle name="Normal 4 2 6 4 6" xfId="24967" xr:uid="{94A5E720-7D5A-490D-9534-2141A8C3146F}"/>
    <cellStyle name="Normal 4 2 6 4 7" xfId="15426" xr:uid="{425EE400-6A13-4064-B91A-76635092A2FE}"/>
    <cellStyle name="Normal 4 2 6 5" xfId="2871" xr:uid="{00000000-0005-0000-0000-00005F0B0000}"/>
    <cellStyle name="Normal 4 2 6 5 2" xfId="5819" xr:uid="{BFC102D6-0F29-4B1D-B800-3BF112880628}"/>
    <cellStyle name="Normal 4 2 6 5 2 2" xfId="8064" xr:uid="{CB21A081-0336-4C8A-94F4-23721A91884C}"/>
    <cellStyle name="Normal 4 2 6 5 2 3" xfId="10779" xr:uid="{FA545033-5DD5-4702-93DE-FB3B96ED3349}"/>
    <cellStyle name="Normal 4 2 6 5 2 4" xfId="17057" xr:uid="{209BA03C-610C-4F27-9F45-522B814E9E99}"/>
    <cellStyle name="Normal 4 2 6 5 3" xfId="6906" xr:uid="{DFE15352-420D-4508-96FC-137C9DAB4A39}"/>
    <cellStyle name="Normal 4 2 6 5 3 2" xfId="29357" xr:uid="{97CB7638-CFDF-4394-A488-26EF7C67D8A8}"/>
    <cellStyle name="Normal 4 2 6 5 3 3" xfId="19827" xr:uid="{1A2276FB-5C6D-4F7C-97B8-68ADA84D5F09}"/>
    <cellStyle name="Normal 4 2 6 5 4" xfId="9702" xr:uid="{E3FC2CF5-7787-4DDF-88B1-66E59B8A7173}"/>
    <cellStyle name="Normal 4 2 6 5 4 2" xfId="22656" xr:uid="{0F0D35AC-67D0-478E-9AAB-544161715B7A}"/>
    <cellStyle name="Normal 4 2 6 5 5" xfId="24517" xr:uid="{ABFDC710-C0CB-4372-996B-31A04280BFB5}"/>
    <cellStyle name="Normal 4 2 6 5 6" xfId="14990" xr:uid="{01F9BF24-0EBF-45CF-A25F-B94DB246089C}"/>
    <cellStyle name="Normal 4 2 6 6" xfId="2872" xr:uid="{00000000-0005-0000-0000-0000600B0000}"/>
    <cellStyle name="Normal 4 2 6 6 2" xfId="8065" xr:uid="{37CC5A15-9C81-46D8-A954-00121EEACDD9}"/>
    <cellStyle name="Normal 4 2 6 6 2 2" xfId="28644" xr:uid="{FBB351E8-D71C-4780-BA9C-0B6F1F1F8E1E}"/>
    <cellStyle name="Normal 4 2 6 6 2 3" xfId="16616" xr:uid="{B6BA7DD4-B98A-49CE-AC16-E0119E330AE5}"/>
    <cellStyle name="Normal 4 2 6 6 3" xfId="10780" xr:uid="{22D39A28-D1A4-4132-B104-82747BC311DA}"/>
    <cellStyle name="Normal 4 2 6 6 3 2" xfId="19353" xr:uid="{0B53291F-9FF5-46B5-A4A9-FDE3143CF30F}"/>
    <cellStyle name="Normal 4 2 6 6 4" xfId="12465" xr:uid="{85E03487-9CE3-4AB0-8E05-9C14FB068E2C}"/>
    <cellStyle name="Normal 4 2 6 6 4 2" xfId="22182" xr:uid="{1FAD69DC-5060-44B6-BC3F-4EA5CA2AF88F}"/>
    <cellStyle name="Normal 4 2 6 6 5" xfId="24752" xr:uid="{9BF11632-F72F-404E-99D9-47C39C9C9124}"/>
    <cellStyle name="Normal 4 2 6 6 6" xfId="14400" xr:uid="{647C554D-9E52-48D1-A950-0961CF47A9CC}"/>
    <cellStyle name="Normal 4 2 6 7" xfId="2873" xr:uid="{00000000-0005-0000-0000-0000610B0000}"/>
    <cellStyle name="Normal 4 2 6 7 2" xfId="8066" xr:uid="{1A8FDC00-AB0C-4616-A127-C40418470DBB}"/>
    <cellStyle name="Normal 4 2 6 7 2 2" xfId="19133" xr:uid="{EC8F2FDF-7CFA-4D03-AC63-7B1141DC7544}"/>
    <cellStyle name="Normal 4 2 6 7 3" xfId="10781" xr:uid="{ABF155FF-A3DB-4CD4-A683-191099BB3FEE}"/>
    <cellStyle name="Normal 4 2 6 7 3 2" xfId="21938" xr:uid="{C1068288-3AB0-43FC-8378-EA1B71D81004}"/>
    <cellStyle name="Normal 4 2 6 7 4" xfId="26201" xr:uid="{49809BA1-E6A2-437D-BD16-3D8619DF5204}"/>
    <cellStyle name="Normal 4 2 6 7 5" xfId="16382" xr:uid="{6DF36D5B-08B6-4B7C-B5C7-97247394FA8E}"/>
    <cellStyle name="Normal 4 2 6 8" xfId="4571" xr:uid="{95A1DF21-E4C9-4ACB-A3E0-133F97957D38}"/>
    <cellStyle name="Normal 4 2 6 8 2" xfId="9969" xr:uid="{B2BB4753-F807-42A7-9B57-77F4929E2831}"/>
    <cellStyle name="Normal 4 2 6 8 2 2" xfId="20587" xr:uid="{AC400376-238F-41D4-9ADF-DC4390152931}"/>
    <cellStyle name="Normal 4 2 6 8 3" xfId="13536" xr:uid="{20EEDD0D-059B-4490-8B33-2D52757C5210}"/>
    <cellStyle name="Normal 4 2 6 8 3 2" xfId="23416" xr:uid="{5F38F629-63FE-4C80-A176-3A3C10564708}"/>
    <cellStyle name="Normal 4 2 6 8 4" xfId="17794" xr:uid="{9BFDAED6-DC29-4F43-A623-44A0759C8921}"/>
    <cellStyle name="Normal 4 2 6 9" xfId="6226" xr:uid="{8238DD09-EB07-4B87-821D-2A4118363A74}"/>
    <cellStyle name="Normal 4 2 6 9 2" xfId="16074" xr:uid="{B9DCACA4-5758-4DB6-8DB9-EE29FF3C249F}"/>
    <cellStyle name="Normal 4 2 7" xfId="604" xr:uid="{00000000-0005-0000-0000-00005C020000}"/>
    <cellStyle name="Normal 4 2 7 10" xfId="9005" xr:uid="{8FC74A4C-22BF-41C0-BB2C-1A94F47F2426}"/>
    <cellStyle name="Normal 4 2 7 10 2" xfId="18838" xr:uid="{1B2848A4-4D28-4484-985C-BAED9CD103F7}"/>
    <cellStyle name="Normal 4 2 7 11" xfId="12137" xr:uid="{132B1F02-5357-4465-8ED2-E4C1EBAABE98}"/>
    <cellStyle name="Normal 4 2 7 11 2" xfId="21635" xr:uid="{62D66F8E-C853-4E3E-AD62-E41B66AAEEC2}"/>
    <cellStyle name="Normal 4 2 7 12" xfId="25196" xr:uid="{AB157F97-D567-46B9-9F30-6483418B8659}"/>
    <cellStyle name="Normal 4 2 7 13" xfId="14064" xr:uid="{45DCA83F-AF29-4E03-90D0-375C1094397A}"/>
    <cellStyle name="Normal 4 2 7 2" xfId="605" xr:uid="{00000000-0005-0000-0000-00005D020000}"/>
    <cellStyle name="Normal 4 2 7 2 10" xfId="12138" xr:uid="{41AF65A5-E783-45EC-9D05-131D4D2666A2}"/>
    <cellStyle name="Normal 4 2 7 2 10 2" xfId="21636" xr:uid="{64E1DEBF-2107-4C7F-A620-E8508907DA7B}"/>
    <cellStyle name="Normal 4 2 7 2 11" xfId="24663" xr:uid="{5BB552DE-BE21-4073-A88C-AA80BAAC40A8}"/>
    <cellStyle name="Normal 4 2 7 2 12" xfId="14165" xr:uid="{4D9780B0-37CD-4E60-ACB0-7125167A181F}"/>
    <cellStyle name="Normal 4 2 7 2 2" xfId="2874" xr:uid="{00000000-0005-0000-0000-0000620B0000}"/>
    <cellStyle name="Normal 4 2 7 2 2 2" xfId="2875" xr:uid="{00000000-0005-0000-0000-0000630B0000}"/>
    <cellStyle name="Normal 4 2 7 2 2 2 2" xfId="8067" xr:uid="{41D4F506-0505-44F7-8683-104E64D4374D}"/>
    <cellStyle name="Normal 4 2 7 2 2 2 2 2" xfId="28481" xr:uid="{91CE9C2F-15E9-4570-9B34-35E410029D58}"/>
    <cellStyle name="Normal 4 2 7 2 2 2 2 3" xfId="28845" xr:uid="{489C267C-88BA-4D17-A0DD-2E56AD49FA5D}"/>
    <cellStyle name="Normal 4 2 7 2 2 2 2 4" xfId="17406" xr:uid="{97349980-5B99-4A76-B58A-EACDE95D7351}"/>
    <cellStyle name="Normal 4 2 7 2 2 2 3" xfId="10783" xr:uid="{58655705-E5EF-46DF-BAFD-2E4F764E921A}"/>
    <cellStyle name="Normal 4 2 7 2 2 2 3 2" xfId="29513" xr:uid="{6FC89685-3E77-4D76-A4BD-6B28202D06A8}"/>
    <cellStyle name="Normal 4 2 7 2 2 2 3 3" xfId="20194" xr:uid="{20C36E6C-C939-423B-A64B-D38D2A8E7BBA}"/>
    <cellStyle name="Normal 4 2 7 2 2 2 4" xfId="13193" xr:uid="{676716DE-B2EA-438D-BA09-6D4E8158E33E}"/>
    <cellStyle name="Normal 4 2 7 2 2 2 4 2" xfId="23023" xr:uid="{3E4C85CB-1750-41AB-BD04-860F28EC7393}"/>
    <cellStyle name="Normal 4 2 7 2 2 2 5" xfId="24820" xr:uid="{6A86948B-E711-43B2-B354-51AFF8DB50CC}"/>
    <cellStyle name="Normal 4 2 7 2 2 2 6" xfId="15428" xr:uid="{E0B2E87A-9F7D-4C11-A33A-8C62BE9C0CBC}"/>
    <cellStyle name="Normal 4 2 7 2 2 3" xfId="4924" xr:uid="{AEC8975E-7F46-4677-8613-9EE09EF9E5CD}"/>
    <cellStyle name="Normal 4 2 7 2 2 3 2" xfId="10782" xr:uid="{89E4F33E-92E9-4FA7-B75B-69276B4E6058}"/>
    <cellStyle name="Normal 4 2 7 2 2 3 2 2" xfId="29757" xr:uid="{81BBB776-16D2-487A-AFEE-E0C14EB8217C}"/>
    <cellStyle name="Normal 4 2 7 2 2 3 2 3" xfId="20891" xr:uid="{3699940D-F4FF-4EAA-9915-67173DE308F0}"/>
    <cellStyle name="Normal 4 2 7 2 2 3 3" xfId="13783" xr:uid="{F7406A87-384E-4890-BA64-BD6F6F7C5185}"/>
    <cellStyle name="Normal 4 2 7 2 2 3 3 2" xfId="23720" xr:uid="{EFE0A7C6-F796-43A4-AD61-6A854294564C}"/>
    <cellStyle name="Normal 4 2 7 2 2 3 4" xfId="25510" xr:uid="{BA97E5AB-595A-4864-9B9B-86568BCC4BF3}"/>
    <cellStyle name="Normal 4 2 7 2 2 3 5" xfId="18098" xr:uid="{33C1D784-08AF-4816-80CB-554E114475AC}"/>
    <cellStyle name="Normal 4 2 7 2 2 4" xfId="6393" xr:uid="{C58094D3-2B49-46AD-B8B4-DE9D91DF0A12}"/>
    <cellStyle name="Normal 4 2 7 2 2 4 2" xfId="27742" xr:uid="{08D937AE-130E-4EE4-869D-92B36225F6D6}"/>
    <cellStyle name="Normal 4 2 7 2 2 4 3" xfId="16081" xr:uid="{3C28578B-4FA0-41F1-9C29-A54C10EF1948}"/>
    <cellStyle name="Normal 4 2 7 2 2 5" xfId="9170" xr:uid="{06947D6D-2037-40EE-B0D1-1C598146890D}"/>
    <cellStyle name="Normal 4 2 7 2 2 5 2" xfId="18840" xr:uid="{96E38A24-DA83-4E44-AF6D-DC92B54A0538}"/>
    <cellStyle name="Normal 4 2 7 2 2 6" xfId="12139" xr:uid="{8812BF41-30DC-4ED5-BB14-641977A7A3CF}"/>
    <cellStyle name="Normal 4 2 7 2 2 6 2" xfId="21637" xr:uid="{4CB9F6CB-7650-42A4-96D9-0572E37F951C}"/>
    <cellStyle name="Normal 4 2 7 2 2 7" xfId="24692" xr:uid="{140B5096-7A63-447D-AEF2-3DA8B97B7FD2}"/>
    <cellStyle name="Normal 4 2 7 2 2 8" xfId="14801" xr:uid="{25956FDE-1754-4B4E-93D4-45F3067B0C6D}"/>
    <cellStyle name="Normal 4 2 7 2 3" xfId="2876" xr:uid="{00000000-0005-0000-0000-0000640B0000}"/>
    <cellStyle name="Normal 4 2 7 2 3 2" xfId="5114" xr:uid="{B8AD76F8-EAE7-43D9-BF7D-DE9F20063E23}"/>
    <cellStyle name="Normal 4 2 7 2 3 2 2" xfId="8068" xr:uid="{75C0D928-F360-4032-BBBB-C58B55DBDC6E}"/>
    <cellStyle name="Normal 4 2 7 2 3 2 2 2" xfId="29883" xr:uid="{4F851A79-EBFD-48BF-ADF4-606069061769}"/>
    <cellStyle name="Normal 4 2 7 2 3 2 2 3" xfId="21081" xr:uid="{418CD111-98B4-41D8-8CF7-161F660FF5DE}"/>
    <cellStyle name="Normal 4 2 7 2 3 2 3" xfId="10784" xr:uid="{ED4DF4FB-264A-44F2-9AB2-E8F186633675}"/>
    <cellStyle name="Normal 4 2 7 2 3 2 3 2" xfId="23910" xr:uid="{0F16165E-D7DD-4FB8-B1CB-F5F5E1D2F479}"/>
    <cellStyle name="Normal 4 2 7 2 3 2 4" xfId="25575" xr:uid="{68459AB8-B2BC-4890-BB18-F35745698A39}"/>
    <cellStyle name="Normal 4 2 7 2 3 2 5" xfId="18288" xr:uid="{E3F43A4F-FB80-42E3-824D-FD1268B44890}"/>
    <cellStyle name="Normal 4 2 7 2 3 3" xfId="6665" xr:uid="{124CAE24-BC27-45BC-83D2-881BA8936B73}"/>
    <cellStyle name="Normal 4 2 7 2 3 3 2" xfId="27800" xr:uid="{4650B238-6509-41DD-9E45-7757705629F0}"/>
    <cellStyle name="Normal 4 2 7 2 3 3 3" xfId="17407" xr:uid="{0ABCB97D-3560-454C-932C-80254210BB2C}"/>
    <cellStyle name="Normal 4 2 7 2 3 4" xfId="9461" xr:uid="{F8206006-234F-499F-93AC-68E0A3930A34}"/>
    <cellStyle name="Normal 4 2 7 2 3 4 2" xfId="20195" xr:uid="{E946F024-9948-42A0-8EF6-CE1079935C84}"/>
    <cellStyle name="Normal 4 2 7 2 3 5" xfId="13194" xr:uid="{7B276DD3-23EE-40CF-9C5C-B4047A1260F8}"/>
    <cellStyle name="Normal 4 2 7 2 3 5 2" xfId="23024" xr:uid="{484042AE-A6F7-4DD9-9F1A-7DC09FFAAAA2}"/>
    <cellStyle name="Normal 4 2 7 2 3 6" xfId="26109" xr:uid="{E9285A39-68CE-4561-BF13-7375F43E71C0}"/>
    <cellStyle name="Normal 4 2 7 2 3 7" xfId="15429" xr:uid="{F641A815-268E-4973-AC15-B539A7B52744}"/>
    <cellStyle name="Normal 4 2 7 2 4" xfId="2877" xr:uid="{00000000-0005-0000-0000-0000650B0000}"/>
    <cellStyle name="Normal 4 2 7 2 4 2" xfId="8069" xr:uid="{7B578B47-A92A-4946-8AA0-D0DC77549799}"/>
    <cellStyle name="Normal 4 2 7 2 4 2 2" xfId="29276" xr:uid="{52B641C9-24CD-498C-822A-12FAFCC8A820}"/>
    <cellStyle name="Normal 4 2 7 2 4 2 3" xfId="17405" xr:uid="{F1733AE3-15AA-44E6-A321-DB46EED26402}"/>
    <cellStyle name="Normal 4 2 7 2 4 3" xfId="10785" xr:uid="{6C8B0E72-84C1-469A-AC38-BDFEAA60A4D4}"/>
    <cellStyle name="Normal 4 2 7 2 4 3 2" xfId="20193" xr:uid="{F04E9EDE-BCA8-404B-A638-FB807511C53A}"/>
    <cellStyle name="Normal 4 2 7 2 4 4" xfId="13192" xr:uid="{F4ED1222-2E3C-47BC-87A5-F0509F89F4EB}"/>
    <cellStyle name="Normal 4 2 7 2 4 4 2" xfId="23022" xr:uid="{A60D2C53-A061-44C8-BBD2-67D47960295D}"/>
    <cellStyle name="Normal 4 2 7 2 4 5" xfId="24276" xr:uid="{6AF3F926-F050-425C-82C9-7F6B4B1AAF15}"/>
    <cellStyle name="Normal 4 2 7 2 4 6" xfId="15427" xr:uid="{9B4960AB-5A12-4D45-B692-6C17AC630D54}"/>
    <cellStyle name="Normal 4 2 7 2 5" xfId="2878" xr:uid="{00000000-0005-0000-0000-0000660B0000}"/>
    <cellStyle name="Normal 4 2 7 2 5 2" xfId="8070" xr:uid="{94760262-FEE8-4BD1-ADBC-5662B0CEC924}"/>
    <cellStyle name="Normal 4 2 7 2 5 2 2" xfId="29163" xr:uid="{46E0F5B8-F20F-4244-A512-26F1C2DFE575}"/>
    <cellStyle name="Normal 4 2 7 2 5 2 3" xfId="16826" xr:uid="{AFA184E1-0A1C-48F9-9CFC-ED4161B78E63}"/>
    <cellStyle name="Normal 4 2 7 2 5 3" xfId="10786" xr:uid="{F2FA0E52-D770-4183-B8CA-AC60815F4283}"/>
    <cellStyle name="Normal 4 2 7 2 5 3 2" xfId="19564" xr:uid="{E17B6460-AEBD-4C3D-A95A-9599D93615E0}"/>
    <cellStyle name="Normal 4 2 7 2 5 4" xfId="12675" xr:uid="{32A26E04-7478-409C-8D81-7EF7692DE531}"/>
    <cellStyle name="Normal 4 2 7 2 5 4 2" xfId="22393" xr:uid="{1D107CB3-41A8-4F88-982D-F4342CAD0DDC}"/>
    <cellStyle name="Normal 4 2 7 2 5 5" xfId="24656" xr:uid="{0F26A0A0-0637-4EA8-B491-387726EFA587}"/>
    <cellStyle name="Normal 4 2 7 2 5 6" xfId="14625" xr:uid="{9B28C824-2AB4-47F0-820C-98235BEC8ED6}"/>
    <cellStyle name="Normal 4 2 7 2 6" xfId="2879" xr:uid="{00000000-0005-0000-0000-0000670B0000}"/>
    <cellStyle name="Normal 4 2 7 2 6 2" xfId="10787" xr:uid="{1FA09A33-33E3-441A-9E88-9E9F607272FF}"/>
    <cellStyle name="Normal 4 2 7 2 6 2 2" xfId="19281" xr:uid="{3A70F2DF-A1C3-4310-8F7C-A2B5052A926C}"/>
    <cellStyle name="Normal 4 2 7 2 6 3" xfId="12426" xr:uid="{0C852054-12A2-4E5A-89F0-69975153ACCE}"/>
    <cellStyle name="Normal 4 2 7 2 6 3 2" xfId="22099" xr:uid="{6A72AF46-B776-40EF-B9CD-1D98DB7557E9}"/>
    <cellStyle name="Normal 4 2 7 2 6 4" xfId="25227" xr:uid="{F13D5537-3560-48B8-80E2-B68376BD920A}"/>
    <cellStyle name="Normal 4 2 7 2 6 5" xfId="16543" xr:uid="{18CA0877-F707-4FC6-AEE7-D2149D5F1F96}"/>
    <cellStyle name="Normal 4 2 7 2 7" xfId="4489" xr:uid="{AB54CC7E-FAB6-4BB1-9712-9A46E2BDF663}"/>
    <cellStyle name="Normal 4 2 7 2 7 2" xfId="9972" xr:uid="{97DAD7F8-326E-42E4-A236-F5F8EAF7AB3F}"/>
    <cellStyle name="Normal 4 2 7 2 7 2 2" xfId="20512" xr:uid="{7DC48AE6-3183-472E-BC24-6C0A02BFDE4F}"/>
    <cellStyle name="Normal 4 2 7 2 7 3" xfId="13488" xr:uid="{E6FF0927-1ECB-429E-985A-B9195295CA5F}"/>
    <cellStyle name="Normal 4 2 7 2 7 3 2" xfId="23341" xr:uid="{C3B3CBA9-C163-4290-9F1F-AD5C08FD13D6}"/>
    <cellStyle name="Normal 4 2 7 2 7 4" xfId="17719" xr:uid="{B696D4FA-769E-4D0E-96C2-57692CDB1340}"/>
    <cellStyle name="Normal 4 2 7 2 8" xfId="6229" xr:uid="{1A893AEE-D252-47B8-9C59-31D1008A4DBF}"/>
    <cellStyle name="Normal 4 2 7 2 8 2" xfId="16080" xr:uid="{E02DB25B-A08F-411F-81D4-C76A2C2947DF}"/>
    <cellStyle name="Normal 4 2 7 2 9" xfId="9006" xr:uid="{9C20F7C0-2FD1-47C2-8237-5922B7668902}"/>
    <cellStyle name="Normal 4 2 7 2 9 2" xfId="18839" xr:uid="{C0513BA1-CD74-4B39-AB99-2890B41A1BEB}"/>
    <cellStyle name="Normal 4 2 7 3" xfId="2880" xr:uid="{00000000-0005-0000-0000-0000680B0000}"/>
    <cellStyle name="Normal 4 2 7 3 2" xfId="2881" xr:uid="{00000000-0005-0000-0000-0000690B0000}"/>
    <cellStyle name="Normal 4 2 7 3 2 2" xfId="8071" xr:uid="{E3613190-55B4-4851-AF1D-9BB4CB562A79}"/>
    <cellStyle name="Normal 4 2 7 3 2 2 2" xfId="25804" xr:uid="{CF64DB69-9FEC-4799-A80A-558FA8F87ED6}"/>
    <cellStyle name="Normal 4 2 7 3 2 2 3" xfId="29064" xr:uid="{BC10506F-0B81-460B-BB7B-0E1A3B7ADA41}"/>
    <cellStyle name="Normal 4 2 7 3 2 2 4" xfId="17408" xr:uid="{3BD38D44-D109-4909-B320-67549212AFA5}"/>
    <cellStyle name="Normal 4 2 7 3 2 3" xfId="10789" xr:uid="{1869C61C-396E-4FA5-AE15-AB42E76EE123}"/>
    <cellStyle name="Normal 4 2 7 3 2 3 2" xfId="29514" xr:uid="{63EB9A78-CE90-4316-A55E-8591B3AFBBFF}"/>
    <cellStyle name="Normal 4 2 7 3 2 3 3" xfId="20196" xr:uid="{D91850E7-6DDD-49A1-BAC9-0A3CE4B321AC}"/>
    <cellStyle name="Normal 4 2 7 3 2 4" xfId="13195" xr:uid="{0294C64D-3AC8-48A3-A35F-F583BB1CEF18}"/>
    <cellStyle name="Normal 4 2 7 3 2 4 2" xfId="23025" xr:uid="{CB8F4D58-2167-433C-89FF-A2A2133D4C60}"/>
    <cellStyle name="Normal 4 2 7 3 2 5" xfId="24847" xr:uid="{7806977D-0637-4B4C-9DB8-5F4648EAB763}"/>
    <cellStyle name="Normal 4 2 7 3 2 6" xfId="15430" xr:uid="{6C085ABC-2776-4723-831D-82011B92B84B}"/>
    <cellStyle name="Normal 4 2 7 3 3" xfId="2882" xr:uid="{00000000-0005-0000-0000-00006A0B0000}"/>
    <cellStyle name="Normal 4 2 7 3 3 2" xfId="10790" xr:uid="{423FA630-5063-44E9-A568-D7224636B49C}"/>
    <cellStyle name="Normal 4 2 7 3 3 2 2" xfId="27393" xr:uid="{EE3D6D88-EC3A-4962-B1F9-2AF9BF53C3C3}"/>
    <cellStyle name="Normal 4 2 7 3 3 2 3" xfId="16938" xr:uid="{35D936DF-EE58-434C-AE4A-D20B1921C7DB}"/>
    <cellStyle name="Normal 4 2 7 3 3 3" xfId="11590" xr:uid="{F260399E-3CEE-4A91-A659-C9EC5CCF2D83}"/>
    <cellStyle name="Normal 4 2 7 3 3 3 2" xfId="19686" xr:uid="{E00AC4A6-A1F4-4E25-B9C6-C63B8D0611E9}"/>
    <cellStyle name="Normal 4 2 7 3 3 4" xfId="12787" xr:uid="{E1DEDC4F-4FEA-4841-8D92-DE408CE40431}"/>
    <cellStyle name="Normal 4 2 7 3 3 4 2" xfId="22515" xr:uid="{467B26F4-1E7C-4937-BCC6-DBCB837768CF}"/>
    <cellStyle name="Normal 4 2 7 3 3 5" xfId="25128" xr:uid="{F8AF18E3-5207-4142-93E6-6268847EBB96}"/>
    <cellStyle name="Normal 4 2 7 3 3 6" xfId="14800" xr:uid="{0BF86360-CD96-467D-AA01-D9267A0D8420}"/>
    <cellStyle name="Normal 4 2 7 3 4" xfId="4776" xr:uid="{17308406-2BA0-43FB-8F28-3613EC4D18D2}"/>
    <cellStyle name="Normal 4 2 7 3 4 2" xfId="10788" xr:uid="{D1FA54A4-03C7-427F-A583-583FEDCBA36C}"/>
    <cellStyle name="Normal 4 2 7 3 4 2 2" xfId="29652" xr:uid="{A2481D63-6C68-4C56-BB2C-8ACCC23AE244}"/>
    <cellStyle name="Normal 4 2 7 3 4 2 3" xfId="20743" xr:uid="{593AE8DD-DACC-4EEF-854C-5B569064D648}"/>
    <cellStyle name="Normal 4 2 7 3 4 3" xfId="13654" xr:uid="{83766209-09DC-4D15-8FB5-723E7104BE3C}"/>
    <cellStyle name="Normal 4 2 7 3 4 3 2" xfId="23572" xr:uid="{F79DAA15-DD0B-4214-805B-5DE71357621D}"/>
    <cellStyle name="Normal 4 2 7 3 4 4" xfId="25255" xr:uid="{40B71D73-6F5D-4D8E-B539-D5A5422E9304}"/>
    <cellStyle name="Normal 4 2 7 3 4 5" xfId="17950" xr:uid="{00F97324-B1BF-4FBA-9B69-55DD0584EBC2}"/>
    <cellStyle name="Normal 4 2 7 3 5" xfId="6392" xr:uid="{32403278-EB58-46F2-9C67-699DC0601DF6}"/>
    <cellStyle name="Normal 4 2 7 3 5 2" xfId="28321" xr:uid="{36034296-5EB4-439D-B243-CBC5ACA4BB04}"/>
    <cellStyle name="Normal 4 2 7 3 5 3" xfId="16082" xr:uid="{B2B57424-5E4A-44A0-8F86-FDB8EDAA0245}"/>
    <cellStyle name="Normal 4 2 7 3 6" xfId="9169" xr:uid="{9579F5DB-9548-44AA-9242-8E95B5294B91}"/>
    <cellStyle name="Normal 4 2 7 3 6 2" xfId="18841" xr:uid="{ABE8F8DB-5B60-48C7-87DB-945AD776EC19}"/>
    <cellStyle name="Normal 4 2 7 3 7" xfId="12140" xr:uid="{885A4223-C57C-4F07-9BD4-14C41F460EF1}"/>
    <cellStyle name="Normal 4 2 7 3 7 2" xfId="21638" xr:uid="{9A65D9B4-2D96-4231-B12B-3D92F31ACD03}"/>
    <cellStyle name="Normal 4 2 7 3 8" xfId="26545" xr:uid="{52CDAEFC-EC58-472C-9FA6-6A41862C1BFD}"/>
    <cellStyle name="Normal 4 2 7 3 9" xfId="14323" xr:uid="{DF64216E-EFE6-4B12-8A05-3A75EE5C40E6}"/>
    <cellStyle name="Normal 4 2 7 4" xfId="2883" xr:uid="{00000000-0005-0000-0000-00006B0B0000}"/>
    <cellStyle name="Normal 4 2 7 4 2" xfId="5115" xr:uid="{11F4D9CF-A101-496B-A469-4CFEFBC09553}"/>
    <cellStyle name="Normal 4 2 7 4 2 2" xfId="8072" xr:uid="{64EAC6F4-F8B1-4B54-BC1C-F601363D7247}"/>
    <cellStyle name="Normal 4 2 7 4 2 2 2" xfId="29884" xr:uid="{4CB562ED-2304-44FE-A8C3-D91C63111BC8}"/>
    <cellStyle name="Normal 4 2 7 4 2 2 3" xfId="21082" xr:uid="{8DB1B2B1-E409-4A16-A0D6-274367F9CFFB}"/>
    <cellStyle name="Normal 4 2 7 4 2 3" xfId="10791" xr:uid="{18351B8C-0002-41F2-AB1F-870FD11FF92F}"/>
    <cellStyle name="Normal 4 2 7 4 2 3 2" xfId="23911" xr:uid="{66F98DE1-64E2-4473-9278-AEC676F1A458}"/>
    <cellStyle name="Normal 4 2 7 4 2 4" xfId="24870" xr:uid="{3F70B676-BDA8-4D1D-B62E-20381517B9F2}"/>
    <cellStyle name="Normal 4 2 7 4 2 5" xfId="18289" xr:uid="{8F63693A-7FCB-4560-B801-1D70777C5E85}"/>
    <cellStyle name="Normal 4 2 7 4 3" xfId="6664" xr:uid="{7B696E03-B6E7-40C8-97BE-786CA6EAAF54}"/>
    <cellStyle name="Normal 4 2 7 4 3 2" xfId="28446" xr:uid="{59194C05-AF0E-4599-BC4C-C6CBA210D35B}"/>
    <cellStyle name="Normal 4 2 7 4 3 3" xfId="16083" xr:uid="{A7A76578-2115-4EE3-BA99-6325CB7DAC73}"/>
    <cellStyle name="Normal 4 2 7 4 4" xfId="9460" xr:uid="{55121626-EA01-40F3-9AB4-B10AF6BE7676}"/>
    <cellStyle name="Normal 4 2 7 4 4 2" xfId="18842" xr:uid="{7AC09B83-C1A1-44B8-975E-5E74F0666295}"/>
    <cellStyle name="Normal 4 2 7 4 5" xfId="12141" xr:uid="{2BB44A1C-0B92-49EE-B9BE-8586A3A384BA}"/>
    <cellStyle name="Normal 4 2 7 4 5 2" xfId="21639" xr:uid="{A81A2CEA-E2B3-48C5-BEB4-DCA088ECCBB4}"/>
    <cellStyle name="Normal 4 2 7 4 6" xfId="25158" xr:uid="{52D89609-0B15-440B-B01F-3FD87CA11697}"/>
    <cellStyle name="Normal 4 2 7 4 7" xfId="15431" xr:uid="{AFE0917D-C4B7-4C2E-8364-17D4A8B08385}"/>
    <cellStyle name="Normal 4 2 7 5" xfId="2884" xr:uid="{00000000-0005-0000-0000-00006C0B0000}"/>
    <cellStyle name="Normal 4 2 7 5 2" xfId="5802" xr:uid="{F5DA1577-99DB-4693-9BB8-86B330E1BD83}"/>
    <cellStyle name="Normal 4 2 7 5 2 2" xfId="8073" xr:uid="{E68EC227-0546-45FD-BA0F-4539B0315504}"/>
    <cellStyle name="Normal 4 2 7 5 2 3" xfId="10792" xr:uid="{DF3620DC-9349-4155-9E88-9DD83F555912}"/>
    <cellStyle name="Normal 4 2 7 5 2 4" xfId="17058" xr:uid="{86290F74-8BBA-4B4B-93E7-8099F3464325}"/>
    <cellStyle name="Normal 4 2 7 5 3" xfId="6888" xr:uid="{9571C3B3-AEB4-4D9B-A404-A5421B24ED5A}"/>
    <cellStyle name="Normal 4 2 7 5 3 2" xfId="29358" xr:uid="{442AF614-6D36-43A3-A59B-FC6D3A6F5240}"/>
    <cellStyle name="Normal 4 2 7 5 3 3" xfId="19828" xr:uid="{40064164-CEF8-4CAD-BF1C-F58DBCD8590E}"/>
    <cellStyle name="Normal 4 2 7 5 4" xfId="9684" xr:uid="{5592A9AE-0C9B-43F9-A091-636E0C99837D}"/>
    <cellStyle name="Normal 4 2 7 5 4 2" xfId="22657" xr:uid="{1BA2DF76-76AF-47E4-B4CD-053031C26CAC}"/>
    <cellStyle name="Normal 4 2 7 5 5" xfId="26393" xr:uid="{6545AEA4-C148-440D-A7C8-7FC1A7AF9F61}"/>
    <cellStyle name="Normal 4 2 7 5 6" xfId="14991" xr:uid="{5087D187-DDD9-41C3-97D6-52B1AAEC0972}"/>
    <cellStyle name="Normal 4 2 7 6" xfId="2885" xr:uid="{00000000-0005-0000-0000-00006D0B0000}"/>
    <cellStyle name="Normal 4 2 7 6 2" xfId="8074" xr:uid="{9EC90A10-70E4-4725-B999-DA5E7A8C0F97}"/>
    <cellStyle name="Normal 4 2 7 6 2 2" xfId="28142" xr:uid="{8B5597AB-AEA9-4A30-92AF-B953A6EE25D4}"/>
    <cellStyle name="Normal 4 2 7 6 2 3" xfId="16676" xr:uid="{FE1EF40E-E654-4DD6-A54E-E50D247295FD}"/>
    <cellStyle name="Normal 4 2 7 6 3" xfId="10793" xr:uid="{39075B6A-DF7D-4001-932A-391D1D5799AF}"/>
    <cellStyle name="Normal 4 2 7 6 3 2" xfId="19413" xr:uid="{EC03ABDC-17DA-4C74-874C-FD473F6C9E08}"/>
    <cellStyle name="Normal 4 2 7 6 4" xfId="12525" xr:uid="{D32DBE3A-4F1B-46B4-82B9-7F4373A2F736}"/>
    <cellStyle name="Normal 4 2 7 6 4 2" xfId="22242" xr:uid="{52EF04D1-23EB-4449-ACB9-E4F3EFBF2315}"/>
    <cellStyle name="Normal 4 2 7 6 5" xfId="26252" xr:uid="{4F584E21-E361-4A6D-9AB0-76B6A8384A6E}"/>
    <cellStyle name="Normal 4 2 7 6 6" xfId="14460" xr:uid="{B8E7D17B-1A42-44C5-A0B1-E9E6B6CBB8CB}"/>
    <cellStyle name="Normal 4 2 7 7" xfId="2886" xr:uid="{00000000-0005-0000-0000-00006E0B0000}"/>
    <cellStyle name="Normal 4 2 7 7 2" xfId="8075" xr:uid="{81CF3939-91A6-4696-8680-428C1E448F81}"/>
    <cellStyle name="Normal 4 2 7 7 2 2" xfId="19195" xr:uid="{4E4F2FA5-F2E8-415B-A9D4-843EDD4B6202}"/>
    <cellStyle name="Normal 4 2 7 7 3" xfId="10794" xr:uid="{1867AB72-3B5F-466B-BDD4-26B4FFBE7939}"/>
    <cellStyle name="Normal 4 2 7 7 3 2" xfId="22000" xr:uid="{54BF7BC2-40D6-4589-9DED-9ABDB30CCF01}"/>
    <cellStyle name="Normal 4 2 7 7 4" xfId="24560" xr:uid="{C1DA371D-08EE-48FE-A4B3-FF3E34AD95AB}"/>
    <cellStyle name="Normal 4 2 7 7 5" xfId="16444" xr:uid="{14260717-609E-431E-A1BF-9031EAE49C21}"/>
    <cellStyle name="Normal 4 2 7 8" xfId="4572" xr:uid="{E713540A-C46E-4244-8E69-22774798F9CC}"/>
    <cellStyle name="Normal 4 2 7 8 2" xfId="9971" xr:uid="{A9BDAAB1-72C5-4D7C-9984-8C5E0D9DEB01}"/>
    <cellStyle name="Normal 4 2 7 8 2 2" xfId="20588" xr:uid="{F5892017-17A3-454F-A895-41DE03FD531E}"/>
    <cellStyle name="Normal 4 2 7 8 3" xfId="13537" xr:uid="{5C8DC9D6-1461-4163-9FBE-113FAF1123AC}"/>
    <cellStyle name="Normal 4 2 7 8 3 2" xfId="23417" xr:uid="{4D268CBF-B451-474E-AB93-E40DD033BCFA}"/>
    <cellStyle name="Normal 4 2 7 8 4" xfId="17795" xr:uid="{1769235A-57FB-48B4-8A1C-F955C54958AD}"/>
    <cellStyle name="Normal 4 2 7 9" xfId="6228" xr:uid="{ABC84273-14E3-46AD-9899-418C03447669}"/>
    <cellStyle name="Normal 4 2 7 9 2" xfId="16079" xr:uid="{78E2670E-ECC6-4032-8DD9-9767AF264C72}"/>
    <cellStyle name="Normal 4 2 8" xfId="606" xr:uid="{00000000-0005-0000-0000-00005E020000}"/>
    <cellStyle name="Normal 4 2 8 10" xfId="12142" xr:uid="{B4EC3736-E516-43B0-9130-81C90BC544F3}"/>
    <cellStyle name="Normal 4 2 8 10 2" xfId="21640" xr:uid="{F8D2E2CE-5C7A-4E3A-8674-D7B3CC95311D}"/>
    <cellStyle name="Normal 4 2 8 11" xfId="24923" xr:uid="{0DF04712-263A-4E32-A574-8A6BC4051C71}"/>
    <cellStyle name="Normal 4 2 8 12" xfId="14166" xr:uid="{861E3EA1-3FDE-4C5E-89F5-5A4415A7E869}"/>
    <cellStyle name="Normal 4 2 8 2" xfId="607" xr:uid="{00000000-0005-0000-0000-00005F020000}"/>
    <cellStyle name="Normal 4 2 8 2 2" xfId="2887" xr:uid="{00000000-0005-0000-0000-00006F0B0000}"/>
    <cellStyle name="Normal 4 2 8 2 2 2" xfId="5668" xr:uid="{0FEB2B0C-A14D-4AE5-B9D3-018EC0A0E318}"/>
    <cellStyle name="Normal 4 2 8 2 2 2 2" xfId="8076" xr:uid="{C446196C-84C3-4AD8-A739-4E8A3B5FE111}"/>
    <cellStyle name="Normal 4 2 8 2 2 2 3" xfId="10795" xr:uid="{D65455B2-1F65-4A03-8749-C224BAE05A7F}"/>
    <cellStyle name="Normal 4 2 8 2 2 2 4" xfId="16086" xr:uid="{46A85D74-764F-44AE-A645-E713565C38B4}"/>
    <cellStyle name="Normal 4 2 8 2 2 3" xfId="6667" xr:uid="{571FE9A8-C933-42CC-9FD7-02027006F061}"/>
    <cellStyle name="Normal 4 2 8 2 2 3 2" xfId="28398" xr:uid="{A0C8C70D-E5E4-4537-8CB0-C17DD5BBE6E8}"/>
    <cellStyle name="Normal 4 2 8 2 2 3 3" xfId="28171" xr:uid="{6D10A93C-0FE0-409C-B7F0-2A42CBB2675C}"/>
    <cellStyle name="Normal 4 2 8 2 2 3 4" xfId="18845" xr:uid="{D07030CC-BAD4-4F52-9A98-33AA21E75DB2}"/>
    <cellStyle name="Normal 4 2 8 2 2 4" xfId="9463" xr:uid="{6EFF34D8-B574-44B5-8218-1E12C2BE2E3C}"/>
    <cellStyle name="Normal 4 2 8 2 2 4 2" xfId="30026" xr:uid="{664D070F-1EDF-46B7-AF05-7E133C1D9254}"/>
    <cellStyle name="Normal 4 2 8 2 2 4 3" xfId="21642" xr:uid="{BDB5641D-E957-45B8-8B6B-FFB503A5A14F}"/>
    <cellStyle name="Normal 4 2 8 2 2 5" xfId="25123" xr:uid="{9D091859-830A-4718-AEC7-C186F7210AB4}"/>
    <cellStyle name="Normal 4 2 8 2 2 6" xfId="15432" xr:uid="{155C3032-729C-4130-AA93-647130020F24}"/>
    <cellStyle name="Normal 4 2 8 2 3" xfId="2888" xr:uid="{00000000-0005-0000-0000-0000700B0000}"/>
    <cellStyle name="Normal 4 2 8 2 3 2" xfId="8077" xr:uid="{5A4377A8-C226-4BCE-81FB-CBDB2A953383}"/>
    <cellStyle name="Normal 4 2 8 2 3 2 2" xfId="27707" xr:uid="{F1BB7346-68F6-41BA-A5A4-C04626EAEBE0}"/>
    <cellStyle name="Normal 4 2 8 2 3 2 3" xfId="16939" xr:uid="{D335CF5C-56A2-482E-9B7D-171E75C0B124}"/>
    <cellStyle name="Normal 4 2 8 2 3 3" xfId="10796" xr:uid="{DB0049F6-6623-416A-B93C-660EE334E7FE}"/>
    <cellStyle name="Normal 4 2 8 2 3 3 2" xfId="19687" xr:uid="{F7D1C9E8-C53F-4B5A-A9F7-E0B35F2FD4F2}"/>
    <cellStyle name="Normal 4 2 8 2 3 4" xfId="12788" xr:uid="{59287D46-26B1-4342-8DA0-DD81D82CE70C}"/>
    <cellStyle name="Normal 4 2 8 2 3 4 2" xfId="22516" xr:uid="{7C154808-9C35-407C-90D8-1FAC04BD3C44}"/>
    <cellStyle name="Normal 4 2 8 2 3 5" xfId="25594" xr:uid="{2EA0E334-E627-458C-86DC-816334FEE1AE}"/>
    <cellStyle name="Normal 4 2 8 2 3 6" xfId="14802" xr:uid="{4069C7D5-133D-45A2-BEC9-E17F2732B3E4}"/>
    <cellStyle name="Normal 4 2 8 2 4" xfId="4777" xr:uid="{8CB97CB1-2ACD-4F2E-83E2-2D30AED9B11A}"/>
    <cellStyle name="Normal 4 2 8 2 4 2" xfId="7104" xr:uid="{95AFDF9D-F4DB-4AE7-A6FA-36A06D5D103B}"/>
    <cellStyle name="Normal 4 2 8 2 4 2 2" xfId="29653" xr:uid="{F4BA5A7D-3543-4C0A-B40E-2791CD08DCC2}"/>
    <cellStyle name="Normal 4 2 8 2 4 2 3" xfId="20744" xr:uid="{04E04BEC-E3D0-415E-8BC1-9886A4A24E16}"/>
    <cellStyle name="Normal 4 2 8 2 4 3" xfId="9974" xr:uid="{D535DF48-73F4-4F4F-A937-F63047A275EA}"/>
    <cellStyle name="Normal 4 2 8 2 4 3 2" xfId="23573" xr:uid="{3AAED490-9957-4B60-9D94-6D027827DB51}"/>
    <cellStyle name="Normal 4 2 8 2 4 4" xfId="26023" xr:uid="{97FD8747-FFBF-46B1-AB6A-7085D802CB73}"/>
    <cellStyle name="Normal 4 2 8 2 4 5" xfId="17951" xr:uid="{9C3A557C-8557-4378-A834-5FAA53B3C212}"/>
    <cellStyle name="Normal 4 2 8 2 5" xfId="6231" xr:uid="{FE2EBB30-EAD7-44ED-BA5D-56500FE149FE}"/>
    <cellStyle name="Normal 4 2 8 2 5 2" xfId="29144" xr:uid="{01A22777-0050-4093-B22B-49013F9698AF}"/>
    <cellStyle name="Normal 4 2 8 2 5 3" xfId="16085" xr:uid="{AC019276-6E50-40EA-9FC4-F597F1E4E46D}"/>
    <cellStyle name="Normal 4 2 8 2 6" xfId="9008" xr:uid="{ACDD264E-ECD9-481B-8F3A-A163E4F976F4}"/>
    <cellStyle name="Normal 4 2 8 2 6 2" xfId="18844" xr:uid="{B02A96EE-E2B3-43B9-87AD-291839EF1484}"/>
    <cellStyle name="Normal 4 2 8 2 7" xfId="12143" xr:uid="{1945E766-D5AA-47DA-88B5-8F412A9A1870}"/>
    <cellStyle name="Normal 4 2 8 2 7 2" xfId="21641" xr:uid="{35E4E9DB-0175-4316-BC9C-4A691A315BAC}"/>
    <cellStyle name="Normal 4 2 8 2 8" xfId="24746" xr:uid="{D1CBCA5F-50DF-4F59-8DEF-78D04F081806}"/>
    <cellStyle name="Normal 4 2 8 2 9" xfId="14324" xr:uid="{89A74F12-F5A7-4058-8720-11F1A6845E90}"/>
    <cellStyle name="Normal 4 2 8 3" xfId="2889" xr:uid="{00000000-0005-0000-0000-0000710B0000}"/>
    <cellStyle name="Normal 4 2 8 3 2" xfId="5116" xr:uid="{2079AFAC-687B-441F-B827-0F569708FB91}"/>
    <cellStyle name="Normal 4 2 8 3 2 2" xfId="8078" xr:uid="{3E042327-4F9F-40AB-8AC1-BBAF06EC9A04}"/>
    <cellStyle name="Normal 4 2 8 3 2 2 2" xfId="29885" xr:uid="{D020E405-6C01-4D2E-AF7F-2B239D5D13E2}"/>
    <cellStyle name="Normal 4 2 8 3 2 2 3" xfId="21083" xr:uid="{0CB682EF-CE0C-4B5F-87E8-5CCA51439358}"/>
    <cellStyle name="Normal 4 2 8 3 2 3" xfId="10797" xr:uid="{84B887FF-7E11-4422-9444-50C7B2760235}"/>
    <cellStyle name="Normal 4 2 8 3 2 3 2" xfId="23912" xr:uid="{9872B09E-B688-4915-A8C9-0C8FE7B4CA0F}"/>
    <cellStyle name="Normal 4 2 8 3 2 4" xfId="26695" xr:uid="{B9F07668-1326-4123-8246-5BB8FA186026}"/>
    <cellStyle name="Normal 4 2 8 3 2 5" xfId="18290" xr:uid="{51889DEA-93C6-4CAA-8273-247965163DCA}"/>
    <cellStyle name="Normal 4 2 8 3 3" xfId="6666" xr:uid="{E562C068-1003-4846-942E-91EA8A1E8576}"/>
    <cellStyle name="Normal 4 2 8 3 3 2" xfId="27714" xr:uid="{5D441F28-FB47-4753-B492-805B59C232ED}"/>
    <cellStyle name="Normal 4 2 8 3 3 3" xfId="27077" xr:uid="{92EE898A-BF95-4561-8F68-2479A38CC2A9}"/>
    <cellStyle name="Normal 4 2 8 3 3 4" xfId="16087" xr:uid="{1B169AC7-9C5B-4001-BD93-12392977D0D1}"/>
    <cellStyle name="Normal 4 2 8 3 4" xfId="9462" xr:uid="{A1F8F57E-F4AE-4367-903C-A5D83D8DDBF3}"/>
    <cellStyle name="Normal 4 2 8 3 4 2" xfId="28366" xr:uid="{A3CD9D35-E827-454B-B9A8-D7E365AB630E}"/>
    <cellStyle name="Normal 4 2 8 3 4 3" xfId="26899" xr:uid="{612B2CED-1ADF-45E0-A67C-C71FCD8DCF3A}"/>
    <cellStyle name="Normal 4 2 8 3 4 4" xfId="18846" xr:uid="{5A5A6B5A-580A-47A4-86B3-F5EC76DF8196}"/>
    <cellStyle name="Normal 4 2 8 3 5" xfId="12144" xr:uid="{076BFE4A-4488-4EEF-9503-97E6CC73744B}"/>
    <cellStyle name="Normal 4 2 8 3 5 2" xfId="30027" xr:uid="{F5482E62-94FB-48A5-9935-F0D9CD818303}"/>
    <cellStyle name="Normal 4 2 8 3 5 3" xfId="21643" xr:uid="{8659A63C-7D0C-4E2D-9ECD-E4BD98EC2E10}"/>
    <cellStyle name="Normal 4 2 8 3 6" xfId="24606" xr:uid="{C6995286-458B-4B4A-8192-BD5B42B4330E}"/>
    <cellStyle name="Normal 4 2 8 3 7" xfId="15433" xr:uid="{EDCA6E9A-9338-420E-BF15-235B0C1E7E9E}"/>
    <cellStyle name="Normal 4 2 8 4" xfId="2890" xr:uid="{00000000-0005-0000-0000-0000720B0000}"/>
    <cellStyle name="Normal 4 2 8 4 2" xfId="5785" xr:uid="{0A8EA485-7429-4F06-8612-200FDB62383C}"/>
    <cellStyle name="Normal 4 2 8 4 2 2" xfId="8079" xr:uid="{35CF16C4-5DC4-4473-91A8-E81EB7B20F62}"/>
    <cellStyle name="Normal 4 2 8 4 2 3" xfId="10798" xr:uid="{B9CFD42E-B3DF-4DB2-96D6-EC9A09D9F45F}"/>
    <cellStyle name="Normal 4 2 8 4 2 4" xfId="16088" xr:uid="{6E5AC8EF-8ECF-43DB-A6D8-2AD7DCD3A6E6}"/>
    <cellStyle name="Normal 4 2 8 4 3" xfId="6870" xr:uid="{BE9FB83F-8350-4BAC-87DF-DD4EDBF04404}"/>
    <cellStyle name="Normal 4 2 8 4 3 2" xfId="28310" xr:uid="{282D7FC4-D706-4E71-A27E-E091C1F2E6C5}"/>
    <cellStyle name="Normal 4 2 8 4 3 3" xfId="18847" xr:uid="{BD74A825-B656-49E1-ACC9-BD74DEE394C3}"/>
    <cellStyle name="Normal 4 2 8 4 4" xfId="9666" xr:uid="{34E0F209-1AA5-47D0-9D95-9583F1B79443}"/>
    <cellStyle name="Normal 4 2 8 4 4 2" xfId="21644" xr:uid="{E7EECE97-C879-40A0-AD89-0073847E3F47}"/>
    <cellStyle name="Normal 4 2 8 4 5" xfId="26215" xr:uid="{ED36DF52-5BDD-48B4-81D7-99BD808A9ED0}"/>
    <cellStyle name="Normal 4 2 8 4 6" xfId="14992" xr:uid="{AF9CBB8C-D630-4EF2-9930-761E929EF10E}"/>
    <cellStyle name="Normal 4 2 8 5" xfId="2891" xr:uid="{00000000-0005-0000-0000-0000730B0000}"/>
    <cellStyle name="Normal 4 2 8 5 2" xfId="8080" xr:uid="{2C62E1B9-1625-4649-BE1F-2451E6FBAD83}"/>
    <cellStyle name="Normal 4 2 8 5 2 2" xfId="28777" xr:uid="{6A4B3137-2CA1-4F76-AA1E-F140720A82B7}"/>
    <cellStyle name="Normal 4 2 8 5 2 3" xfId="16736" xr:uid="{CAE793DD-2F26-42C8-9644-0C0491242E03}"/>
    <cellStyle name="Normal 4 2 8 5 3" xfId="10799" xr:uid="{191770EE-672A-4254-A47B-1DABE9A81E51}"/>
    <cellStyle name="Normal 4 2 8 5 3 2" xfId="19473" xr:uid="{51EC6A1B-A38B-42E4-853E-2BD70ABBE7F1}"/>
    <cellStyle name="Normal 4 2 8 5 4" xfId="12585" xr:uid="{A5DAA89A-550D-48A0-9455-8F8A04F0AACB}"/>
    <cellStyle name="Normal 4 2 8 5 4 2" xfId="22302" xr:uid="{E87C8761-9A8A-4C0D-8F94-626FC09B6F22}"/>
    <cellStyle name="Normal 4 2 8 5 5" xfId="25449" xr:uid="{9D0A5A8C-B45E-4E9E-A45E-83F73DCC0003}"/>
    <cellStyle name="Normal 4 2 8 5 6" xfId="14520" xr:uid="{EC838FCC-C26D-4320-9E1A-4BD98473D9A9}"/>
    <cellStyle name="Normal 4 2 8 6" xfId="2892" xr:uid="{00000000-0005-0000-0000-0000740B0000}"/>
    <cellStyle name="Normal 4 2 8 6 2" xfId="8081" xr:uid="{E8B47AE5-C541-47E3-9C7C-6D9D9BBA4136}"/>
    <cellStyle name="Normal 4 2 8 6 2 2" xfId="28782" xr:uid="{071C2664-00B5-4062-B35A-29796EF6C777}"/>
    <cellStyle name="Normal 4 2 8 6 2 3" xfId="19282" xr:uid="{DE91D71B-A451-476C-BE24-02511F2F9833}"/>
    <cellStyle name="Normal 4 2 8 6 3" xfId="10800" xr:uid="{29A800CC-7CCA-419C-B515-E0B23A9D2D34}"/>
    <cellStyle name="Normal 4 2 8 6 3 2" xfId="22100" xr:uid="{BE1E785F-3757-4AAB-B7B4-3548BF1FAC77}"/>
    <cellStyle name="Normal 4 2 8 6 4" xfId="24394" xr:uid="{D6F8B71C-C8E6-43FF-9B9C-14846337D011}"/>
    <cellStyle name="Normal 4 2 8 6 5" xfId="16544" xr:uid="{C68B7BE1-3539-467B-BC3D-355715EE3AC3}"/>
    <cellStyle name="Normal 4 2 8 7" xfId="4573" xr:uid="{07A3AE19-1F02-4764-90FE-944C27A49F38}"/>
    <cellStyle name="Normal 4 2 8 7 2" xfId="9973" xr:uid="{119BC7B8-8421-4D33-8D23-503797ED6AC0}"/>
    <cellStyle name="Normal 4 2 8 7 2 2" xfId="20589" xr:uid="{28C83743-DDE4-48A0-9F06-31F800A86933}"/>
    <cellStyle name="Normal 4 2 8 7 3" xfId="13538" xr:uid="{203613A0-7C8E-4162-AD01-7838AD1C466C}"/>
    <cellStyle name="Normal 4 2 8 7 3 2" xfId="23418" xr:uid="{6362C49A-248C-4542-AF65-2FBF1CD46341}"/>
    <cellStyle name="Normal 4 2 8 7 4" xfId="27854" xr:uid="{E3B97F4A-B96A-48A7-B27B-32A932E181EF}"/>
    <cellStyle name="Normal 4 2 8 7 5" xfId="17796" xr:uid="{362450B8-62D0-4C54-BF60-50C724AD28E1}"/>
    <cellStyle name="Normal 4 2 8 8" xfId="6230" xr:uid="{753962F6-CC5C-4707-92B8-6A3BA89C09A1}"/>
    <cellStyle name="Normal 4 2 8 8 2" xfId="16084" xr:uid="{41640BF7-EB07-42A3-81B5-96807E544CAE}"/>
    <cellStyle name="Normal 4 2 8 9" xfId="9007" xr:uid="{96C54795-CB0C-4C96-B2FA-AD79B408DD08}"/>
    <cellStyle name="Normal 4 2 8 9 2" xfId="18843" xr:uid="{62CF918C-1335-4BB0-AED9-9C062F8D83E4}"/>
    <cellStyle name="Normal 4 2 9" xfId="608" xr:uid="{00000000-0005-0000-0000-000060020000}"/>
    <cellStyle name="Normal 4 2 9 10" xfId="25873" xr:uid="{30992B17-2CEF-4166-BC42-ED50B5A71F96}"/>
    <cellStyle name="Normal 4 2 9 11" xfId="14167" xr:uid="{A628DC53-E125-4F7C-A32B-0A637A8CE959}"/>
    <cellStyle name="Normal 4 2 9 2" xfId="609" xr:uid="{00000000-0005-0000-0000-000061020000}"/>
    <cellStyle name="Normal 4 2 9 2 2" xfId="2893" xr:uid="{00000000-0005-0000-0000-0000750B0000}"/>
    <cellStyle name="Normal 4 2 9 2 2 2" xfId="5670" xr:uid="{36EA95D4-0152-4246-9BA5-1DD855832007}"/>
    <cellStyle name="Normal 4 2 9 2 2 2 2" xfId="8082" xr:uid="{545F9E32-6221-473F-BF8D-FA65AEEC4F73}"/>
    <cellStyle name="Normal 4 2 9 2 2 2 3" xfId="10801" xr:uid="{CBA7BAEF-CE16-4337-BECA-5BE685006DA9}"/>
    <cellStyle name="Normal 4 2 9 2 2 2 4" xfId="17409" xr:uid="{2FAC7E98-AC3A-41E4-94C7-4A81207A26A6}"/>
    <cellStyle name="Normal 4 2 9 2 2 3" xfId="6669" xr:uid="{24B67378-45CB-42AE-BE93-27EB5D4174EF}"/>
    <cellStyle name="Normal 4 2 9 2 2 3 2" xfId="29515" xr:uid="{5B652D23-6AD3-40E6-8AEF-E72335429BB5}"/>
    <cellStyle name="Normal 4 2 9 2 2 3 3" xfId="20197" xr:uid="{E5444016-AD9E-4301-8638-0DBC6EB36CE0}"/>
    <cellStyle name="Normal 4 2 9 2 2 4" xfId="9465" xr:uid="{A61C0371-553A-4F98-A0F4-C40823657C65}"/>
    <cellStyle name="Normal 4 2 9 2 2 4 2" xfId="23026" xr:uid="{1A21C413-8190-4118-A290-81DF34AEE16A}"/>
    <cellStyle name="Normal 4 2 9 2 2 5" xfId="26350" xr:uid="{E314F460-4EC8-4ECE-ADF8-3126AB621CAA}"/>
    <cellStyle name="Normal 4 2 9 2 2 6" xfId="15434" xr:uid="{A1BFE6F0-2B36-4D9A-B24D-B3F1DDC37566}"/>
    <cellStyle name="Normal 4 2 9 2 3" xfId="4778" xr:uid="{01A7BCAD-B74D-4875-B56E-F1AA8C6F606D}"/>
    <cellStyle name="Normal 4 2 9 2 3 2" xfId="7106" xr:uid="{83283028-EFB8-466D-A2A8-20DD87B65DEA}"/>
    <cellStyle name="Normal 4 2 9 2 3 2 2" xfId="29654" xr:uid="{E85B2BC0-3A82-4316-95F7-FA4E09A3C333}"/>
    <cellStyle name="Normal 4 2 9 2 3 2 3" xfId="20745" xr:uid="{EE48C2ED-B6A3-42FD-B95D-09CD7C6BF304}"/>
    <cellStyle name="Normal 4 2 9 2 3 3" xfId="9976" xr:uid="{465E7EE7-6953-4150-906A-852F7C563170}"/>
    <cellStyle name="Normal 4 2 9 2 3 3 2" xfId="23574" xr:uid="{C97ADB50-70C2-4730-B52A-3DA6AB73A0E0}"/>
    <cellStyle name="Normal 4 2 9 2 3 4" xfId="24576" xr:uid="{05D02C4E-C04F-4412-8654-EDEEB37A92DC}"/>
    <cellStyle name="Normal 4 2 9 2 3 5" xfId="17952" xr:uid="{3B41E0B8-2841-4FF7-84D5-CE36B7EA75B2}"/>
    <cellStyle name="Normal 4 2 9 2 4" xfId="5525" xr:uid="{F92B8DDE-32A3-4332-B2A5-A52B44B11B14}"/>
    <cellStyle name="Normal 4 2 9 2 4 2" xfId="27566" xr:uid="{C5107A87-88C6-4CA5-B6C4-40665AE57873}"/>
    <cellStyle name="Normal 4 2 9 2 4 3" xfId="29254" xr:uid="{7DD4EF31-73E2-447E-841E-6066873C609D}"/>
    <cellStyle name="Normal 4 2 9 2 4 4" xfId="16090" xr:uid="{3ACBD59F-7C92-4C94-AD33-E5F9EDF77B80}"/>
    <cellStyle name="Normal 4 2 9 2 5" xfId="6233" xr:uid="{68D82323-A2FA-4D93-A408-7AA903721371}"/>
    <cellStyle name="Normal 4 2 9 2 5 2" xfId="27986" xr:uid="{B7A3D03F-9A97-4203-9D63-B203E51E55C0}"/>
    <cellStyle name="Normal 4 2 9 2 5 3" xfId="18849" xr:uid="{6C199734-85C9-4BEE-97FC-3D767CC5ECD3}"/>
    <cellStyle name="Normal 4 2 9 2 6" xfId="9010" xr:uid="{03819F6E-A9C8-4C6F-B347-DF8AD6F94192}"/>
    <cellStyle name="Normal 4 2 9 2 6 2" xfId="21646" xr:uid="{DC054DF5-C992-4144-B01A-7D2B209DB986}"/>
    <cellStyle name="Normal 4 2 9 2 7" xfId="26126" xr:uid="{E0A72BEE-B066-4D0B-A907-8CB1AFFF188C}"/>
    <cellStyle name="Normal 4 2 9 2 8" xfId="14325" xr:uid="{6AA77FC3-B0B2-4B30-BF8B-C01EBA95E1BD}"/>
    <cellStyle name="Normal 4 2 9 3" xfId="2894" xr:uid="{00000000-0005-0000-0000-0000760B0000}"/>
    <cellStyle name="Normal 4 2 9 3 2" xfId="5669" xr:uid="{BF536882-70EC-48BC-A9C1-033C1B2635AD}"/>
    <cellStyle name="Normal 4 2 9 3 2 2" xfId="8083" xr:uid="{56786551-D70F-4535-955C-EDBAD080590B}"/>
    <cellStyle name="Normal 4 2 9 3 2 3" xfId="10802" xr:uid="{881A617A-42C4-489E-9E9C-7EB67D7144BE}"/>
    <cellStyle name="Normal 4 2 9 3 2 4" xfId="16091" xr:uid="{DBE95DF6-5735-4174-B1DE-B46DF3493ED4}"/>
    <cellStyle name="Normal 4 2 9 3 3" xfId="6668" xr:uid="{38138256-EF07-4494-B8FF-F0B77522A5FF}"/>
    <cellStyle name="Normal 4 2 9 3 3 2" xfId="28399" xr:uid="{B2DA406A-9380-46DE-8A54-D12B0AC78BE6}"/>
    <cellStyle name="Normal 4 2 9 3 3 3" xfId="28040" xr:uid="{2E4DEAA4-0FE3-4086-AAA7-4A030999F42F}"/>
    <cellStyle name="Normal 4 2 9 3 3 4" xfId="18850" xr:uid="{BDBD1B7F-7161-4417-9B8F-F9C24EB4D090}"/>
    <cellStyle name="Normal 4 2 9 3 4" xfId="9464" xr:uid="{8FF0A099-F409-4983-AC49-58A45278C96E}"/>
    <cellStyle name="Normal 4 2 9 3 4 2" xfId="27600" xr:uid="{D6463CAB-66B1-4DE9-959D-26197AF69570}"/>
    <cellStyle name="Normal 4 2 9 3 4 3" xfId="30028" xr:uid="{1CE17BE8-D9C5-4D66-AB9E-94BF07A8FEF0}"/>
    <cellStyle name="Normal 4 2 9 3 4 4" xfId="21647" xr:uid="{5CAF1DAD-6EE7-4E4C-8332-0B261B9178C3}"/>
    <cellStyle name="Normal 4 2 9 3 5" xfId="24107" xr:uid="{82D8BAB6-CDF4-42A7-BD9C-897DDE3430C0}"/>
    <cellStyle name="Normal 4 2 9 3 6" xfId="28520" xr:uid="{3D0CFFAE-AFD5-4158-A33C-C9777AADE31E}"/>
    <cellStyle name="Normal 4 2 9 3 7" xfId="14993" xr:uid="{44F10348-5D2A-4D4B-B70C-5281A7B70D85}"/>
    <cellStyle name="Normal 4 2 9 4" xfId="2895" xr:uid="{00000000-0005-0000-0000-0000770B0000}"/>
    <cellStyle name="Normal 4 2 9 4 2" xfId="5769" xr:uid="{642253F6-6461-4D4A-A10D-545595FB32B9}"/>
    <cellStyle name="Normal 4 2 9 4 2 2" xfId="8084" xr:uid="{4E17B621-3A7F-40BE-B859-2DABC856F022}"/>
    <cellStyle name="Normal 4 2 9 4 2 3" xfId="10803" xr:uid="{CD798B3F-F699-488D-BC88-A37F927305BD}"/>
    <cellStyle name="Normal 4 2 9 4 3" xfId="6852" xr:uid="{9583EFF5-4D8F-4C9E-BEFA-95AAFB956108}"/>
    <cellStyle name="Normal 4 2 9 4 3 2" xfId="19688" xr:uid="{CA4E78AE-BEAE-4445-85FF-BD547C492EAE}"/>
    <cellStyle name="Normal 4 2 9 4 4" xfId="9648" xr:uid="{27A02330-1D6B-475C-B3A6-D0D28D70D727}"/>
    <cellStyle name="Normal 4 2 9 4 4 2" xfId="22517" xr:uid="{7C1290E9-96C3-4EEB-A665-DAEC8F57224D}"/>
    <cellStyle name="Normal 4 2 9 4 5" xfId="26117" xr:uid="{1C0CC3A4-F0ED-4961-B064-1C23491D4616}"/>
    <cellStyle name="Normal 4 2 9 4 6" xfId="14803" xr:uid="{1A95ADD6-34FC-4240-86B4-46BA0BA723C6}"/>
    <cellStyle name="Normal 4 2 9 5" xfId="2896" xr:uid="{00000000-0005-0000-0000-0000780B0000}"/>
    <cellStyle name="Normal 4 2 9 5 2" xfId="8085" xr:uid="{144328EC-B4BF-482A-AE8C-1C91CA08D068}"/>
    <cellStyle name="Normal 4 2 9 5 2 2" xfId="28268" xr:uid="{9ABA8E92-4FF5-47D0-B446-3279D873E8CE}"/>
    <cellStyle name="Normal 4 2 9 5 2 3" xfId="19283" xr:uid="{A0077018-3BDA-49C3-952A-1DA789C165C3}"/>
    <cellStyle name="Normal 4 2 9 5 3" xfId="10804" xr:uid="{AAFCBB76-B743-4F5F-97AB-DBD9FE4784A4}"/>
    <cellStyle name="Normal 4 2 9 5 3 2" xfId="22101" xr:uid="{CC6460BE-CF05-4C34-8811-2E4CAF8608E8}"/>
    <cellStyle name="Normal 4 2 9 5 4" xfId="24910" xr:uid="{B2787EA3-6254-4C09-9121-F64989A07720}"/>
    <cellStyle name="Normal 4 2 9 5 5" xfId="16545" xr:uid="{B6923B2B-9ACD-4B86-9238-68BE56307C37}"/>
    <cellStyle name="Normal 4 2 9 6" xfId="4574" xr:uid="{88A1390C-61A1-4FB4-B4DA-9BACF3A56425}"/>
    <cellStyle name="Normal 4 2 9 6 2" xfId="7105" xr:uid="{FD9CF582-1A39-4D23-9305-FDCFEEB9F48B}"/>
    <cellStyle name="Normal 4 2 9 6 2 2" xfId="29592" xr:uid="{FE1CDD5B-DE82-4422-B097-2CA09BB6D11E}"/>
    <cellStyle name="Normal 4 2 9 6 2 3" xfId="20590" xr:uid="{AD1CA2B4-AC30-4DDC-A8A9-BA16FBDF2C9E}"/>
    <cellStyle name="Normal 4 2 9 6 3" xfId="9975" xr:uid="{56FA289F-D898-4C9E-8ED8-28EF82CE594A}"/>
    <cellStyle name="Normal 4 2 9 6 3 2" xfId="23419" xr:uid="{14B76EFF-7DD2-495A-9368-8D080C09B2BE}"/>
    <cellStyle name="Normal 4 2 9 6 4" xfId="29128" xr:uid="{151A0F74-4FAD-4704-8551-4451C3A878B3}"/>
    <cellStyle name="Normal 4 2 9 6 5" xfId="17797" xr:uid="{A4043C46-FC04-4D94-B07B-C328D62E4468}"/>
    <cellStyle name="Normal 4 2 9 7" xfId="6232" xr:uid="{B445CF5D-D966-4C55-B788-A6BFD96B9140}"/>
    <cellStyle name="Normal 4 2 9 7 2" xfId="27532" xr:uid="{7E1F7095-6481-46DA-A26F-0B83C8665F37}"/>
    <cellStyle name="Normal 4 2 9 7 3" xfId="16089" xr:uid="{7BCA39AD-B6DC-47CB-B643-9763D7F3D06C}"/>
    <cellStyle name="Normal 4 2 9 8" xfId="9009" xr:uid="{8D72A067-5346-4059-9E68-57EF385670D4}"/>
    <cellStyle name="Normal 4 2 9 8 2" xfId="18848" xr:uid="{0D6F1C3D-C731-4D16-8881-A9A910320B1C}"/>
    <cellStyle name="Normal 4 2 9 9" xfId="12145" xr:uid="{59E12C0B-BF6D-443D-AC59-712ABDE215A0}"/>
    <cellStyle name="Normal 4 2 9 9 2" xfId="21645" xr:uid="{80D7B34D-B087-4983-BCBB-C5D24952DB77}"/>
    <cellStyle name="Normal 4 20" xfId="5906" xr:uid="{1D614D12-9392-403C-8D17-739542AF4739}"/>
    <cellStyle name="Normal 4 20 2" xfId="26822" xr:uid="{231157F6-51DD-4F05-A516-307AD66C9E1E}"/>
    <cellStyle name="Normal 4 20 3" xfId="25272" xr:uid="{C6728B15-9E2F-42D1-86CE-D10BC1B5BF27}"/>
    <cellStyle name="Normal 4 20 4" xfId="18758" xr:uid="{EF7F4B34-32BF-4037-BC35-A2F81E708844}"/>
    <cellStyle name="Normal 4 21" xfId="8646" xr:uid="{F5281FEF-444D-438D-A0D1-E0250BF3897F}"/>
    <cellStyle name="Normal 4 21 2" xfId="25027" xr:uid="{67EF74C0-5BDA-457D-AC19-D2EE90ED7877}"/>
    <cellStyle name="Normal 4 21 3" xfId="21554" xr:uid="{4BB1FC19-7B2A-4ED5-9864-103416481888}"/>
    <cellStyle name="Normal 4 22" xfId="25092" xr:uid="{D324D605-B250-4CB2-8867-96EAB126D11E}"/>
    <cellStyle name="Normal 4 23" xfId="26813" xr:uid="{BABE786A-08C2-4F4B-AF9D-82C32F4B8DA7}"/>
    <cellStyle name="Normal 4 24" xfId="25036" xr:uid="{1BDB0644-9228-4933-8E62-1B1B6718D1F4}"/>
    <cellStyle name="Normal 4 25" xfId="13959" xr:uid="{8084134E-A64C-4BFC-9EA0-47A5A07E2D4E}"/>
    <cellStyle name="Normal 4 3" xfId="610" xr:uid="{00000000-0005-0000-0000-000062020000}"/>
    <cellStyle name="Normal 4 3 2" xfId="611" xr:uid="{00000000-0005-0000-0000-000063020000}"/>
    <cellStyle name="Normal 4 4" xfId="612" xr:uid="{00000000-0005-0000-0000-000064020000}"/>
    <cellStyle name="Normal 4 4 10" xfId="613" xr:uid="{00000000-0005-0000-0000-000065020000}"/>
    <cellStyle name="Normal 4 4 10 2" xfId="2897" xr:uid="{00000000-0005-0000-0000-0000790B0000}"/>
    <cellStyle name="Normal 4 4 10 2 2" xfId="5672" xr:uid="{4891E30D-1D35-416E-A6A8-6BAD9BF30F4E}"/>
    <cellStyle name="Normal 4 4 10 2 2 2" xfId="8086" xr:uid="{B73E77D0-ECE1-4466-9BB1-9D20D09875FC}"/>
    <cellStyle name="Normal 4 4 10 2 2 3" xfId="10805" xr:uid="{BC3029E0-6439-486A-900E-A397958F505D}"/>
    <cellStyle name="Normal 4 4 10 2 3" xfId="6671" xr:uid="{AEE7CF3A-5F51-4940-A5A3-C31EC80EBB52}"/>
    <cellStyle name="Normal 4 4 10 2 3 2" xfId="20198" xr:uid="{FEA2F677-E3B7-4DC5-80EE-E18F4B620235}"/>
    <cellStyle name="Normal 4 4 10 2 4" xfId="9467" xr:uid="{4EB993A1-0074-4FC3-919A-9A20D733E9BD}"/>
    <cellStyle name="Normal 4 4 10 2 4 2" xfId="23027" xr:uid="{8C3ABBE8-2E69-43B2-A58E-37ECE96E0A63}"/>
    <cellStyle name="Normal 4 4 10 2 5" xfId="24478" xr:uid="{67AB3E3E-1D7B-4F09-8BEC-899B1C7C7E98}"/>
    <cellStyle name="Normal 4 4 10 2 6" xfId="15435" xr:uid="{F9B9E983-4737-4696-8A61-B0ADA03AA256}"/>
    <cellStyle name="Normal 4 4 10 3" xfId="4779" xr:uid="{3732614E-BE9A-4CAB-B27D-55AC1D06F7F5}"/>
    <cellStyle name="Normal 4 4 10 3 2" xfId="7108" xr:uid="{EA374CDE-9D68-433D-A434-22618E070373}"/>
    <cellStyle name="Normal 4 4 10 3 2 2" xfId="29655" xr:uid="{7B98F4C4-606E-4100-ADF1-93516EE1E9DD}"/>
    <cellStyle name="Normal 4 4 10 3 2 3" xfId="20746" xr:uid="{85B115CC-2152-4C15-B44B-EDFE9191FA1F}"/>
    <cellStyle name="Normal 4 4 10 3 3" xfId="9978" xr:uid="{8033A178-DDAC-40B8-A5CE-21FE6BB72988}"/>
    <cellStyle name="Normal 4 4 10 3 3 2" xfId="23575" xr:uid="{0CAB0C5A-BE06-418B-8F93-E3A6293048C1}"/>
    <cellStyle name="Normal 4 4 10 3 4" xfId="25493" xr:uid="{B525A7AD-50C1-417E-A017-AD5500A50AB2}"/>
    <cellStyle name="Normal 4 4 10 3 5" xfId="17953" xr:uid="{7463B695-2B60-4433-9ADB-67B734693F04}"/>
    <cellStyle name="Normal 4 4 10 4" xfId="5527" xr:uid="{3F9C5410-1D30-46E6-BEA1-99C60F5ADF2A}"/>
    <cellStyle name="Normal 4 4 10 4 2" xfId="25016" xr:uid="{99D03B5C-A239-4AB8-9086-1710CA143229}"/>
    <cellStyle name="Normal 4 4 10 4 3" xfId="28201" xr:uid="{B53F459D-3171-48D1-8C3A-5EA14683DDBE}"/>
    <cellStyle name="Normal 4 4 10 4 4" xfId="16093" xr:uid="{28C8162C-7EFE-408E-9004-61C8B3324541}"/>
    <cellStyle name="Normal 4 4 10 5" xfId="6237" xr:uid="{0C84FE53-A1F4-4691-B412-1DCB269D16C5}"/>
    <cellStyle name="Normal 4 4 10 5 2" xfId="28292" xr:uid="{296F1C51-5BD2-4EAB-BD0A-2B9E36F54692}"/>
    <cellStyle name="Normal 4 4 10 5 3" xfId="18852" xr:uid="{471EB587-1343-4CB2-85B1-4E0A153F8DFF}"/>
    <cellStyle name="Normal 4 4 10 6" xfId="9014" xr:uid="{6AD3EC8D-C8E1-433C-B0FD-AB99FB482AEC}"/>
    <cellStyle name="Normal 4 4 10 6 2" xfId="21649" xr:uid="{95CE19BB-61EA-4B88-B571-58950D07AA99}"/>
    <cellStyle name="Normal 4 4 10 7" xfId="25900" xr:uid="{AB969891-D3ED-4330-A5BB-ABC6A1039CD7}"/>
    <cellStyle name="Normal 4 4 10 8" xfId="14326" xr:uid="{57B88093-D1EE-44D5-87EE-CFA901A2BD35}"/>
    <cellStyle name="Normal 4 4 11" xfId="2898" xr:uid="{00000000-0005-0000-0000-00007A0B0000}"/>
    <cellStyle name="Normal 4 4 11 2" xfId="5526" xr:uid="{3AF52572-D035-4DFF-86BF-820A96C2DF8D}"/>
    <cellStyle name="Normal 4 4 11 2 2" xfId="8087" xr:uid="{F7CE88F2-F595-47EB-BCDB-C9A77441B175}"/>
    <cellStyle name="Normal 4 4 11 2 3" xfId="10806" xr:uid="{1E7E10CB-BDA7-4D16-9FFC-FE29884131C9}"/>
    <cellStyle name="Normal 4 4 11 2 4" xfId="16094" xr:uid="{63C72099-7273-415E-A69F-511D8B623243}"/>
    <cellStyle name="Normal 4 4 11 3" xfId="6236" xr:uid="{BF8ED9DF-3D37-45D5-B474-D78664C2FAB1}"/>
    <cellStyle name="Normal 4 4 11 3 2" xfId="29343" xr:uid="{51DC246A-9110-47EA-88F7-BEF3F74D7C36}"/>
    <cellStyle name="Normal 4 4 11 3 3" xfId="18853" xr:uid="{24861E99-6871-4344-8F15-C598D3626C58}"/>
    <cellStyle name="Normal 4 4 11 4" xfId="9013" xr:uid="{320FA66E-1EE3-48B1-AC47-834DA81701A4}"/>
    <cellStyle name="Normal 4 4 11 4 2" xfId="21650" xr:uid="{4962C921-BDFE-4E9D-B114-E68AB96DC872}"/>
    <cellStyle name="Normal 4 4 11 5" xfId="24704" xr:uid="{293E8391-4C4A-4F96-B519-599358BBB319}"/>
    <cellStyle name="Normal 4 4 11 6" xfId="14994" xr:uid="{DEB637DC-2094-492C-9465-EFAC1A57FEE4}"/>
    <cellStyle name="Normal 4 4 12" xfId="2899" xr:uid="{00000000-0005-0000-0000-00007B0B0000}"/>
    <cellStyle name="Normal 4 4 12 2" xfId="5671" xr:uid="{95429114-DB26-4451-BCA4-BFD328BF25DD}"/>
    <cellStyle name="Normal 4 4 12 2 2" xfId="8088" xr:uid="{47649EB3-A644-4323-8317-248E7AEDD7FB}"/>
    <cellStyle name="Normal 4 4 12 2 3" xfId="10807" xr:uid="{6C0DA883-B1F4-4207-9ABB-C8375BC7D199}"/>
    <cellStyle name="Normal 4 4 12 3" xfId="6670" xr:uid="{77022BA1-4005-4672-A594-38A0F8F5CC41}"/>
    <cellStyle name="Normal 4 4 12 3 2" xfId="19344" xr:uid="{AD7DA355-5B20-4954-86B7-05E314D30B71}"/>
    <cellStyle name="Normal 4 4 12 4" xfId="9466" xr:uid="{2154C979-9AD0-4947-B531-3BD2DEC5B652}"/>
    <cellStyle name="Normal 4 4 12 4 2" xfId="22173" xr:uid="{191407DC-7739-4ACB-A972-586EAD8C9A2A}"/>
    <cellStyle name="Normal 4 4 12 5" xfId="24774" xr:uid="{2E31C6C4-8711-4201-B10B-455CB0AAB1E7}"/>
    <cellStyle name="Normal 4 4 12 6" xfId="14390" xr:uid="{90B09913-87F4-482E-97D3-891B3864E9B0}"/>
    <cellStyle name="Normal 4 4 13" xfId="2900" xr:uid="{00000000-0005-0000-0000-00007C0B0000}"/>
    <cellStyle name="Normal 4 4 13 2" xfId="5730" xr:uid="{F42C5531-BB78-41A9-B6A6-C72D6238ADCD}"/>
    <cellStyle name="Normal 4 4 13 2 2" xfId="8089" xr:uid="{A1077D56-83BF-42E2-A6A6-889B11C5D0D8}"/>
    <cellStyle name="Normal 4 4 13 2 3" xfId="10808" xr:uid="{413291F5-F552-4710-9677-A1FA8D39B45A}"/>
    <cellStyle name="Normal 4 4 13 3" xfId="6799" xr:uid="{F4F003F3-D16A-42E5-9865-845819780491}"/>
    <cellStyle name="Normal 4 4 13 3 2" xfId="21905" xr:uid="{C6CF355B-3879-4048-9506-53658220BD3D}"/>
    <cellStyle name="Normal 4 4 13 4" xfId="9595" xr:uid="{23A37C03-4CCE-4256-899C-5E03D53DCAA7}"/>
    <cellStyle name="Normal 4 4 13 5" xfId="16349" xr:uid="{E46DF62B-36C0-498E-9B9E-16257901C661}"/>
    <cellStyle name="Normal 4 4 14" xfId="4575" xr:uid="{66C2DA52-4F12-4DF3-85A7-C0C96A150AF6}"/>
    <cellStyle name="Normal 4 4 14 2" xfId="7107" xr:uid="{44D546AD-1EFC-4FA3-B209-EF2662DDD020}"/>
    <cellStyle name="Normal 4 4 14 2 2" xfId="20591" xr:uid="{9B3A604A-E21A-48C2-A9BE-87F879D42F40}"/>
    <cellStyle name="Normal 4 4 14 3" xfId="9977" xr:uid="{77350AB6-92F6-4380-82C9-F41E237B9CCA}"/>
    <cellStyle name="Normal 4 4 14 3 2" xfId="23420" xr:uid="{88E1C938-847F-48DC-982A-891FC032843D}"/>
    <cellStyle name="Normal 4 4 14 4" xfId="28333" xr:uid="{E0D29B5A-248B-465E-AC95-F5EB3B0B8535}"/>
    <cellStyle name="Normal 4 4 14 5" xfId="17798" xr:uid="{D15FD74B-A06A-41A4-A3C1-F38D2B776B2B}"/>
    <cellStyle name="Normal 4 4 15" xfId="5457" xr:uid="{397279B3-99D7-4246-B9B1-12F4E6856AB7}"/>
    <cellStyle name="Normal 4 4 15 2" xfId="16092" xr:uid="{BBDFF7BB-3CC3-454D-AE7C-14C9DDBC1C76}"/>
    <cellStyle name="Normal 4 4 16" xfId="5916" xr:uid="{B7217F1D-C20A-490B-A242-D29CE1A65DE7}"/>
    <cellStyle name="Normal 4 4 16 2" xfId="18851" xr:uid="{D390062F-4645-49E9-9897-95208AB71B2A}"/>
    <cellStyle name="Normal 4 4 17" xfId="8656" xr:uid="{B005B204-1A82-414F-8714-DA10B0C83DD9}"/>
    <cellStyle name="Normal 4 4 17 2" xfId="21648" xr:uid="{ED383264-0EDB-4997-A427-BBFCF5138E02}"/>
    <cellStyle name="Normal 4 4 18" xfId="25913" xr:uid="{E6080CDF-1CA8-48BF-8D47-5764ED554CE2}"/>
    <cellStyle name="Normal 4 4 19" xfId="13969" xr:uid="{1A804D56-7A2C-4BD2-A7B4-232D79363CF9}"/>
    <cellStyle name="Normal 4 4 2" xfId="614" xr:uid="{00000000-0005-0000-0000-000066020000}"/>
    <cellStyle name="Normal 4 4 2 10" xfId="6238" xr:uid="{C7F5F405-1A83-40FB-874B-1B52A7F55464}"/>
    <cellStyle name="Normal 4 4 2 10 2" xfId="16095" xr:uid="{EF2CB433-F951-4868-9B00-BA2B3614E6D3}"/>
    <cellStyle name="Normal 4 4 2 11" xfId="9015" xr:uid="{705AF0E8-2680-42BC-8C4B-6FF655F9DFAD}"/>
    <cellStyle name="Normal 4 4 2 11 2" xfId="18854" xr:uid="{21ACC9AF-2DD6-4B15-94BA-B950EDE44BD2}"/>
    <cellStyle name="Normal 4 4 2 12" xfId="12146" xr:uid="{C7C84E14-C248-44B9-8BFC-014CB8668FA9}"/>
    <cellStyle name="Normal 4 4 2 12 2" xfId="21651" xr:uid="{C5B1E780-940E-4F05-B82E-00E7BAE9E8D6}"/>
    <cellStyle name="Normal 4 4 2 13" xfId="26615" xr:uid="{31ADA50D-C0F6-4B16-A882-C04030D91B09}"/>
    <cellStyle name="Normal 4 4 2 14" xfId="13992" xr:uid="{CE2BEF69-62C4-44A3-926F-80A6236822C0}"/>
    <cellStyle name="Normal 4 4 2 2" xfId="615" xr:uid="{00000000-0005-0000-0000-000067020000}"/>
    <cellStyle name="Normal 4 4 2 2 10" xfId="9016" xr:uid="{4B0F2236-7114-4C76-8C2D-F22A9626D788}"/>
    <cellStyle name="Normal 4 4 2 2 10 2" xfId="18855" xr:uid="{7C2BD14E-9190-41AD-9D76-185E26815D6C}"/>
    <cellStyle name="Normal 4 4 2 2 11" xfId="12147" xr:uid="{7CF95A5D-6A6F-4522-9716-3A8F50C8FF2A}"/>
    <cellStyle name="Normal 4 4 2 2 11 2" xfId="21652" xr:uid="{0FA2231B-0582-4294-8CB7-3126C29B3E91}"/>
    <cellStyle name="Normal 4 4 2 2 12" xfId="25528" xr:uid="{4411F529-6E89-409A-B583-AF0E4E32533B}"/>
    <cellStyle name="Normal 4 4 2 2 13" xfId="14052" xr:uid="{A7001F6A-FA7F-4945-94EF-706E9342178C}"/>
    <cellStyle name="Normal 4 4 2 2 2" xfId="2901" xr:uid="{00000000-0005-0000-0000-00007D0B0000}"/>
    <cellStyle name="Normal 4 4 2 2 2 10" xfId="14613" xr:uid="{D6449879-B066-49D6-9C15-5BAAC1D4BD09}"/>
    <cellStyle name="Normal 4 4 2 2 2 2" xfId="2902" xr:uid="{00000000-0005-0000-0000-00007E0B0000}"/>
    <cellStyle name="Normal 4 4 2 2 2 2 2" xfId="2903" xr:uid="{00000000-0005-0000-0000-00007F0B0000}"/>
    <cellStyle name="Normal 4 4 2 2 2 2 2 2" xfId="8090" xr:uid="{F194DBF3-5D21-43AA-A731-034A68378182}"/>
    <cellStyle name="Normal 4 4 2 2 2 2 2 2 2" xfId="27848" xr:uid="{F71B2C06-8278-499F-A48E-1BDD9D3E2CE9}"/>
    <cellStyle name="Normal 4 4 2 2 2 2 2 2 3" xfId="17412" xr:uid="{421E4F9D-74D9-49EE-BEF9-4D90FCF2E549}"/>
    <cellStyle name="Normal 4 4 2 2 2 2 2 3" xfId="10811" xr:uid="{EAF9F675-FD33-467D-A4E4-4533140AFED7}"/>
    <cellStyle name="Normal 4 4 2 2 2 2 2 3 2" xfId="20201" xr:uid="{E676EF1D-A2A2-4053-9EF4-3EC8BDA1C0EC}"/>
    <cellStyle name="Normal 4 4 2 2 2 2 2 4" xfId="13198" xr:uid="{76252AF3-7FC0-465B-AF5B-299FF2274536}"/>
    <cellStyle name="Normal 4 4 2 2 2 2 2 4 2" xfId="23030" xr:uid="{096289E9-B68F-4E88-87FF-1BF69DB2DA48}"/>
    <cellStyle name="Normal 4 4 2 2 2 2 2 5" xfId="25828" xr:uid="{D69B63D6-B519-4C92-954E-892D4133E874}"/>
    <cellStyle name="Normal 4 4 2 2 2 2 2 6" xfId="15438" xr:uid="{AFDC9970-B551-4A67-81AF-CB7B93A6FA1D}"/>
    <cellStyle name="Normal 4 4 2 2 2 2 3" xfId="4926" xr:uid="{30E49BB2-2269-4EF1-A58F-86569E4A704E}"/>
    <cellStyle name="Normal 4 4 2 2 2 2 3 2" xfId="10810" xr:uid="{AC71A093-92E1-40FE-9D16-223A8BA30E6D}"/>
    <cellStyle name="Normal 4 4 2 2 2 2 3 2 2" xfId="29759" xr:uid="{30C189AB-FDF9-4AA8-9BDC-91886EB5D9A8}"/>
    <cellStyle name="Normal 4 4 2 2 2 2 3 2 3" xfId="20893" xr:uid="{2C39CD5A-310E-4605-B9D3-E9C658D3E5C3}"/>
    <cellStyle name="Normal 4 4 2 2 2 2 3 3" xfId="13785" xr:uid="{40234E96-4971-47C0-BD2B-94372CB3C403}"/>
    <cellStyle name="Normal 4 4 2 2 2 2 3 3 2" xfId="23722" xr:uid="{39BBDA0D-EB20-41A7-86C1-1F44C38D82E1}"/>
    <cellStyle name="Normal 4 4 2 2 2 2 3 4" xfId="24351" xr:uid="{6135E868-F5ED-4A74-9463-31DA585F0CC9}"/>
    <cellStyle name="Normal 4 4 2 2 2 2 3 5" xfId="18100" xr:uid="{C56CC0EC-E54A-4531-A1E8-B5C631F96A7B}"/>
    <cellStyle name="Normal 4 4 2 2 2 2 4" xfId="6396" xr:uid="{AF6DD3FF-A114-430B-BC41-F7256DF02A77}"/>
    <cellStyle name="Normal 4 4 2 2 2 2 4 2" xfId="26970" xr:uid="{3CB52586-0A12-493C-A01C-68F4F81326A7}"/>
    <cellStyle name="Normal 4 4 2 2 2 2 4 3" xfId="16942" xr:uid="{BD37F14E-22D8-49B3-AB2B-62614FC284F6}"/>
    <cellStyle name="Normal 4 4 2 2 2 2 5" xfId="9173" xr:uid="{2CE5CF3E-917F-4647-AC31-CCE038BFDDA3}"/>
    <cellStyle name="Normal 4 4 2 2 2 2 5 2" xfId="19692" xr:uid="{0CF474AC-A5F6-4AA9-B15B-BCA78CB4C1D5}"/>
    <cellStyle name="Normal 4 4 2 2 2 2 6" xfId="12791" xr:uid="{9E622BBC-6F70-406D-8542-AB0161472D2F}"/>
    <cellStyle name="Normal 4 4 2 2 2 2 6 2" xfId="22521" xr:uid="{4BFC6A2C-EFC8-4BA4-9EB3-3EC389313AC2}"/>
    <cellStyle name="Normal 4 4 2 2 2 2 7" xfId="26627" xr:uid="{24D2FABB-44FF-4398-B11C-D004449B06EE}"/>
    <cellStyle name="Normal 4 4 2 2 2 2 8" xfId="14807" xr:uid="{8A1E52C3-0646-47D4-B81B-3965B9BC0BF9}"/>
    <cellStyle name="Normal 4 4 2 2 2 3" xfId="2904" xr:uid="{00000000-0005-0000-0000-0000800B0000}"/>
    <cellStyle name="Normal 4 4 2 2 2 3 2" xfId="5117" xr:uid="{358EE1A5-471F-4C97-A5F7-E071D94A6BEB}"/>
    <cellStyle name="Normal 4 4 2 2 2 3 2 2" xfId="11851" xr:uid="{D4428694-D8EE-4518-A67A-5DD4563AF7F1}"/>
    <cellStyle name="Normal 4 4 2 2 2 3 2 2 2" xfId="21084" xr:uid="{22B79F19-7798-4AFF-A491-BA1C5CB0DA03}"/>
    <cellStyle name="Normal 4 4 2 2 2 3 2 3" xfId="13907" xr:uid="{47EA4069-E8B1-40C8-A71F-95B78B42FC67}"/>
    <cellStyle name="Normal 4 4 2 2 2 3 2 3 2" xfId="23913" xr:uid="{B489FE94-52F2-4745-87AB-B7211D180C14}"/>
    <cellStyle name="Normal 4 4 2 2 2 3 2 4" xfId="28007" xr:uid="{6F91600D-145D-4CAA-8490-699F724985CA}"/>
    <cellStyle name="Normal 4 4 2 2 2 3 2 5" xfId="18291" xr:uid="{0FDDE4B6-EC69-4535-A42A-36CCDECF8CFC}"/>
    <cellStyle name="Normal 4 4 2 2 2 3 3" xfId="10812" xr:uid="{BCC85E40-5178-4987-8283-FE1962DC03B9}"/>
    <cellStyle name="Normal 4 4 2 2 2 3 3 2" xfId="17413" xr:uid="{6990E317-1226-44CD-9A14-7D379C7D8203}"/>
    <cellStyle name="Normal 4 4 2 2 2 3 4" xfId="11679" xr:uid="{A3BFD5B1-D1CA-4297-88C3-B353D1F46802}"/>
    <cellStyle name="Normal 4 4 2 2 2 3 4 2" xfId="20202" xr:uid="{396B7D2F-D76E-4AB3-8E07-A2B9CF32E348}"/>
    <cellStyle name="Normal 4 4 2 2 2 3 5" xfId="13199" xr:uid="{E0D3D79A-8FAF-4640-9B0B-997F03E6C7F6}"/>
    <cellStyle name="Normal 4 4 2 2 2 3 5 2" xfId="23031" xr:uid="{B2062201-7F8A-43EA-8B74-FA05420A47AC}"/>
    <cellStyle name="Normal 4 4 2 2 2 3 6" xfId="25676" xr:uid="{CD1FE860-F709-4527-B85D-892E4D119042}"/>
    <cellStyle name="Normal 4 4 2 2 2 3 7" xfId="15439" xr:uid="{5C333045-0AD4-4234-9C18-E437C5A6608C}"/>
    <cellStyle name="Normal 4 4 2 2 2 4" xfId="2905" xr:uid="{00000000-0005-0000-0000-0000810B0000}"/>
    <cellStyle name="Normal 4 4 2 2 2 4 2" xfId="10813" xr:uid="{48C10239-BB5E-48EF-8A66-72FEB3659D6F}"/>
    <cellStyle name="Normal 4 4 2 2 2 4 2 2" xfId="28987" xr:uid="{C0ECA9DE-5BFB-40AB-B4BA-84808B2D0D05}"/>
    <cellStyle name="Normal 4 4 2 2 2 4 2 3" xfId="17411" xr:uid="{6CF1B68F-FBD5-429E-A4DF-EC75DFF0D071}"/>
    <cellStyle name="Normal 4 4 2 2 2 4 3" xfId="11678" xr:uid="{6BF64C37-3852-4FE2-A6A8-F797B96C0243}"/>
    <cellStyle name="Normal 4 4 2 2 2 4 3 2" xfId="20200" xr:uid="{EABC9689-1A42-4C50-BDBC-6E2C8925494B}"/>
    <cellStyle name="Normal 4 4 2 2 2 4 4" xfId="13197" xr:uid="{6977B4D9-A2A6-4C5C-96E8-E24AAD2F7F32}"/>
    <cellStyle name="Normal 4 4 2 2 2 4 4 2" xfId="23029" xr:uid="{100CCB88-CBCB-41B7-9F6C-4989B95DDE02}"/>
    <cellStyle name="Normal 4 4 2 2 2 4 5" xfId="24417" xr:uid="{2C0A417E-F1FC-4412-862C-B2F52D37518E}"/>
    <cellStyle name="Normal 4 4 2 2 2 4 6" xfId="15437" xr:uid="{5A4D307B-A865-4608-8249-BE9F70197449}"/>
    <cellStyle name="Normal 4 4 2 2 2 5" xfId="4833" xr:uid="{49CEC0B7-C8B4-4A43-8D34-C3B1E745F5AD}"/>
    <cellStyle name="Normal 4 4 2 2 2 5 2" xfId="10809" xr:uid="{CDAEE7AE-CE1B-4162-BA1E-0D745C83191A}"/>
    <cellStyle name="Normal 4 4 2 2 2 5 2 2" xfId="29694" xr:uid="{E7621F72-A819-49F5-87EE-8AE8D3AABDFF}"/>
    <cellStyle name="Normal 4 4 2 2 2 5 2 3" xfId="20800" xr:uid="{37E2BF2F-E482-483C-A39A-3EEDF66C76A8}"/>
    <cellStyle name="Normal 4 4 2 2 2 5 3" xfId="13692" xr:uid="{4F287B36-A0C7-4355-98BF-1609D4B41651}"/>
    <cellStyle name="Normal 4 4 2 2 2 5 3 2" xfId="23629" xr:uid="{B120D2BD-DA9F-4FB9-9254-0CF8CCCC68FC}"/>
    <cellStyle name="Normal 4 4 2 2 2 5 4" xfId="25430" xr:uid="{1F1336AE-56BC-48B0-87DE-19DCBBECC0EB}"/>
    <cellStyle name="Normal 4 4 2 2 2 5 5" xfId="18007" xr:uid="{B881BD54-9D3F-4A75-9AC5-A1C32CCF35E8}"/>
    <cellStyle name="Normal 4 4 2 2 2 6" xfId="5959" xr:uid="{DEEE4384-C323-4DEE-ADAA-1BACBB8474FD}"/>
    <cellStyle name="Normal 4 4 2 2 2 6 2" xfId="28152" xr:uid="{B43CB3E9-AC96-47CD-93E6-52121464A636}"/>
    <cellStyle name="Normal 4 4 2 2 2 6 3" xfId="16097" xr:uid="{27A1E393-C4E1-4BC0-B723-65DC321E13D8}"/>
    <cellStyle name="Normal 4 4 2 2 2 7" xfId="8705" xr:uid="{C5FE4DB8-B61F-4C03-AEF2-1FDCA105C15F}"/>
    <cellStyle name="Normal 4 4 2 2 2 7 2" xfId="18856" xr:uid="{6C59D369-1D6D-4508-8A89-6E775C73A576}"/>
    <cellStyle name="Normal 4 4 2 2 2 8" xfId="12148" xr:uid="{CBCE9E8E-AF9C-4144-9E44-EE67FDB4B64F}"/>
    <cellStyle name="Normal 4 4 2 2 2 8 2" xfId="21653" xr:uid="{B4AB633C-9F98-4F90-B506-CA217170B5DA}"/>
    <cellStyle name="Normal 4 4 2 2 2 9" xfId="25400" xr:uid="{8F328437-4067-4DE4-A20D-E6CFA82498E8}"/>
    <cellStyle name="Normal 4 4 2 2 3" xfId="2906" xr:uid="{00000000-0005-0000-0000-0000820B0000}"/>
    <cellStyle name="Normal 4 4 2 2 3 2" xfId="2907" xr:uid="{00000000-0005-0000-0000-0000830B0000}"/>
    <cellStyle name="Normal 4 4 2 2 3 2 2" xfId="8091" xr:uid="{0BCEA9C1-7CCC-4B67-A932-BFF718D9233B}"/>
    <cellStyle name="Normal 4 4 2 2 3 2 2 2" xfId="29331" xr:uid="{849EB0D5-13A7-4D2B-A413-EFAC1A5318E9}"/>
    <cellStyle name="Normal 4 4 2 2 3 2 2 3" xfId="17414" xr:uid="{5EE40BC5-FCC3-46BC-823B-1C9636B7D829}"/>
    <cellStyle name="Normal 4 4 2 2 3 2 3" xfId="10815" xr:uid="{D37360A1-94F9-4638-B486-EA4E55979352}"/>
    <cellStyle name="Normal 4 4 2 2 3 2 3 2" xfId="20203" xr:uid="{0638130A-C5D9-4C97-BF04-73A25B677605}"/>
    <cellStyle name="Normal 4 4 2 2 3 2 4" xfId="13200" xr:uid="{96B58027-0D7F-413A-A0D9-0833378E5223}"/>
    <cellStyle name="Normal 4 4 2 2 3 2 4 2" xfId="23032" xr:uid="{0D84B1F9-91CD-4273-9A49-6EFA3FE6EC12}"/>
    <cellStyle name="Normal 4 4 2 2 3 2 5" xfId="25457" xr:uid="{4C8EBE59-DE6B-431A-A4DB-82673F36FDFB}"/>
    <cellStyle name="Normal 4 4 2 2 3 2 6" xfId="15440" xr:uid="{FF9B3BE1-EDEE-40FE-89B6-BDC7E61FC334}"/>
    <cellStyle name="Normal 4 4 2 2 3 3" xfId="4925" xr:uid="{70E13B6A-41E3-449E-BB66-34A906B53FBA}"/>
    <cellStyle name="Normal 4 4 2 2 3 3 2" xfId="10814" xr:uid="{84985C97-8C91-4B5A-9F26-18E861A29A09}"/>
    <cellStyle name="Normal 4 4 2 2 3 3 2 2" xfId="29758" xr:uid="{DDF64D2F-AC58-4684-9F92-B154479AF3EA}"/>
    <cellStyle name="Normal 4 4 2 2 3 3 2 3" xfId="20892" xr:uid="{E94FFEDD-5CD6-4693-855A-1620648AB7D3}"/>
    <cellStyle name="Normal 4 4 2 2 3 3 3" xfId="13784" xr:uid="{BDC03986-9C00-4512-8645-B2EF77F45D24}"/>
    <cellStyle name="Normal 4 4 2 2 3 3 3 2" xfId="23721" xr:uid="{03773307-F93E-46DD-8AB2-4EF3944EA223}"/>
    <cellStyle name="Normal 4 4 2 2 3 3 4" xfId="26053" xr:uid="{FD0E03D1-AF4A-4EEA-A234-CB893B6D30F9}"/>
    <cellStyle name="Normal 4 4 2 2 3 3 5" xfId="18099" xr:uid="{26885120-5FE1-4EAE-AAC1-573EA7E2D6B3}"/>
    <cellStyle name="Normal 4 4 2 2 3 4" xfId="6395" xr:uid="{E8B966A4-5855-4B68-AC7F-C1D9FC72155B}"/>
    <cellStyle name="Normal 4 4 2 2 3 4 2" xfId="27813" xr:uid="{9ED2A3ED-70F4-48FD-B1C2-4E01A6FF45BE}"/>
    <cellStyle name="Normal 4 4 2 2 3 4 3" xfId="16941" xr:uid="{982127B1-5420-4567-A8C2-F70B357FFD6B}"/>
    <cellStyle name="Normal 4 4 2 2 3 5" xfId="9172" xr:uid="{B339B433-4A2E-4777-A648-6DF19575A530}"/>
    <cellStyle name="Normal 4 4 2 2 3 5 2" xfId="19691" xr:uid="{41FE2296-71F2-4B14-9025-EA65FFEAAC4F}"/>
    <cellStyle name="Normal 4 4 2 2 3 6" xfId="12790" xr:uid="{B39E96E3-C778-4748-86C6-EAE7E073420E}"/>
    <cellStyle name="Normal 4 4 2 2 3 6 2" xfId="22520" xr:uid="{DBF5A32A-78BA-4D67-AD16-E1722769DF87}"/>
    <cellStyle name="Normal 4 4 2 2 3 7" xfId="25006" xr:uid="{410203DB-D134-4507-A09C-8E14E0577913}"/>
    <cellStyle name="Normal 4 4 2 2 3 8" xfId="14806" xr:uid="{E9DBD272-8CE6-454E-B438-BE3A465025BD}"/>
    <cellStyle name="Normal 4 4 2 2 4" xfId="2908" xr:uid="{00000000-0005-0000-0000-0000840B0000}"/>
    <cellStyle name="Normal 4 4 2 2 4 2" xfId="5118" xr:uid="{8EA15991-B812-4E16-B2C9-6B738AAE13EF}"/>
    <cellStyle name="Normal 4 4 2 2 4 2 2" xfId="8092" xr:uid="{DAA33F6B-573C-444E-87B7-DBBA100A9B15}"/>
    <cellStyle name="Normal 4 4 2 2 4 2 2 2" xfId="21085" xr:uid="{D52765B8-B1A1-45B4-8205-B1B65CA09FEB}"/>
    <cellStyle name="Normal 4 4 2 2 4 2 3" xfId="10816" xr:uid="{4B4ECC32-2D7D-420D-BC2A-FC1ADCACA8EC}"/>
    <cellStyle name="Normal 4 4 2 2 4 2 3 2" xfId="23914" xr:uid="{598177A1-119E-4E72-ADB3-CFBA241C313C}"/>
    <cellStyle name="Normal 4 4 2 2 4 2 4" xfId="26882" xr:uid="{5A756ABF-AEC3-4E7E-98DA-EEB0983FC85E}"/>
    <cellStyle name="Normal 4 4 2 2 4 2 5" xfId="18292" xr:uid="{84621905-5F5F-4C5A-AD76-4783BBEF5383}"/>
    <cellStyle name="Normal 4 4 2 2 4 3" xfId="6673" xr:uid="{08CE2AB3-0A10-4867-9446-58C0DF4CD5E8}"/>
    <cellStyle name="Normal 4 4 2 2 4 3 2" xfId="17415" xr:uid="{3532D77E-F1A5-46E1-8FE5-A5941DA57A31}"/>
    <cellStyle name="Normal 4 4 2 2 4 4" xfId="9469" xr:uid="{9C2D0F1C-CF64-448D-A49B-AE905062292D}"/>
    <cellStyle name="Normal 4 4 2 2 4 4 2" xfId="20204" xr:uid="{CEF0A6F3-01EA-4B82-BB9B-EB8CDAF29283}"/>
    <cellStyle name="Normal 4 4 2 2 4 5" xfId="13201" xr:uid="{9AAB88C1-3E4E-4614-8A38-46EECD38B659}"/>
    <cellStyle name="Normal 4 4 2 2 4 5 2" xfId="23033" xr:uid="{2B6AC3AC-CE8F-4F00-99F7-768384A2BEB9}"/>
    <cellStyle name="Normal 4 4 2 2 4 6" xfId="26485" xr:uid="{606E1E4F-51B7-425B-8440-132752E3774C}"/>
    <cellStyle name="Normal 4 4 2 2 4 7" xfId="15441" xr:uid="{10BD2836-7F60-4308-B9FC-88163815F769}"/>
    <cellStyle name="Normal 4 4 2 2 5" xfId="2909" xr:uid="{00000000-0005-0000-0000-0000850B0000}"/>
    <cellStyle name="Normal 4 4 2 2 5 2" xfId="8093" xr:uid="{C0008B10-8726-4CAC-A4F8-28E64A835F5F}"/>
    <cellStyle name="Normal 4 4 2 2 5 2 2" xfId="27464" xr:uid="{3C78DB79-0CE5-4960-AAC6-CB8838C64E10}"/>
    <cellStyle name="Normal 4 4 2 2 5 2 3" xfId="17410" xr:uid="{756823CC-323E-4CD1-9A28-A716806E1F17}"/>
    <cellStyle name="Normal 4 4 2 2 5 3" xfId="10817" xr:uid="{EBEF54F8-D7BE-4135-8B23-6416A525C3FB}"/>
    <cellStyle name="Normal 4 4 2 2 5 3 2" xfId="20199" xr:uid="{5D92DBF5-D5EC-4CC2-B111-690CEF33A043}"/>
    <cellStyle name="Normal 4 4 2 2 5 4" xfId="13196" xr:uid="{3F55BD71-853D-4B04-ACA3-ACF243B4CE9A}"/>
    <cellStyle name="Normal 4 4 2 2 5 4 2" xfId="23028" xr:uid="{E814D792-0DF3-4464-A491-0EBD8FEDCB91}"/>
    <cellStyle name="Normal 4 4 2 2 5 5" xfId="25771" xr:uid="{827B88FB-A79F-4A4E-A595-ACF3615A051F}"/>
    <cellStyle name="Normal 4 4 2 2 5 6" xfId="15436" xr:uid="{92EA6A6D-AD5F-492E-8C7D-B0B22D5CDB92}"/>
    <cellStyle name="Normal 4 4 2 2 6" xfId="2910" xr:uid="{00000000-0005-0000-0000-0000860B0000}"/>
    <cellStyle name="Normal 4 4 2 2 6 2" xfId="8094" xr:uid="{2440ED03-6AE3-413E-8F44-39A3426609B9}"/>
    <cellStyle name="Normal 4 4 2 2 6 2 2" xfId="29059" xr:uid="{CB3E5E40-BE7B-47E7-89F7-A9BCB32AF7E7}"/>
    <cellStyle name="Normal 4 4 2 2 6 2 3" xfId="16726" xr:uid="{CECA12A8-CFBA-4324-BDAC-65F5938FF1EC}"/>
    <cellStyle name="Normal 4 4 2 2 6 3" xfId="10818" xr:uid="{F46002E6-C5D6-4859-8B23-45405137EDAE}"/>
    <cellStyle name="Normal 4 4 2 2 6 3 2" xfId="19463" xr:uid="{A5060CD6-64AE-4942-8C57-F1AF9C80A47B}"/>
    <cellStyle name="Normal 4 4 2 2 6 4" xfId="12575" xr:uid="{1DD7AD80-ACB7-4AD1-BC70-38895F3CD54F}"/>
    <cellStyle name="Normal 4 4 2 2 6 4 2" xfId="22292" xr:uid="{D3FB9935-4E26-4A1D-84BA-9491D6B17457}"/>
    <cellStyle name="Normal 4 4 2 2 6 5" xfId="26216" xr:uid="{3121308D-E86A-487A-AEE7-3AF5C718084F}"/>
    <cellStyle name="Normal 4 4 2 2 6 6" xfId="14510" xr:uid="{5B6BA166-0081-4E01-A180-87756BE2688D}"/>
    <cellStyle name="Normal 4 4 2 2 7" xfId="2911" xr:uid="{00000000-0005-0000-0000-0000870B0000}"/>
    <cellStyle name="Normal 4 4 2 2 7 2" xfId="10819" xr:uid="{7B50BF1B-9C1C-450D-B75F-6F327783CA60}"/>
    <cellStyle name="Normal 4 4 2 2 7 2 2" xfId="19183" xr:uid="{C03FFC19-4BEF-4FEF-A534-81536080FF5E}"/>
    <cellStyle name="Normal 4 4 2 2 7 3" xfId="12360" xr:uid="{E1B9F5AC-3F1F-4F70-9785-A6099EA4236E}"/>
    <cellStyle name="Normal 4 4 2 2 7 3 2" xfId="21988" xr:uid="{928AA8B6-717B-4122-AE0D-CDB3C5A0BF38}"/>
    <cellStyle name="Normal 4 4 2 2 7 4" xfId="26355" xr:uid="{02941B78-61B7-4391-ABC9-06BE991DD182}"/>
    <cellStyle name="Normal 4 4 2 2 7 5" xfId="16432" xr:uid="{24D5C509-C6B0-4F2F-B07D-D3F7F2C5A991}"/>
    <cellStyle name="Normal 4 4 2 2 8" xfId="4395" xr:uid="{A4A98665-8E95-4548-BD42-2F5816107F50}"/>
    <cellStyle name="Normal 4 4 2 2 8 2" xfId="9980" xr:uid="{9170F796-AD17-46A6-800D-50A152BA0F0B}"/>
    <cellStyle name="Normal 4 4 2 2 8 2 2" xfId="20419" xr:uid="{EAF01FD9-C135-4B22-86F7-2EAA48681A81}"/>
    <cellStyle name="Normal 4 4 2 2 8 3" xfId="13399" xr:uid="{5A2827C2-9870-4DEC-8798-2D7DDB4AF688}"/>
    <cellStyle name="Normal 4 4 2 2 8 3 2" xfId="23248" xr:uid="{913821F0-B620-4952-8291-D8F50F0E01AE}"/>
    <cellStyle name="Normal 4 4 2 2 8 4" xfId="17626" xr:uid="{4035F703-64E7-43B0-9422-3053A2B9024E}"/>
    <cellStyle name="Normal 4 4 2 2 9" xfId="6239" xr:uid="{218017FD-2257-493A-BF05-56C270D29D79}"/>
    <cellStyle name="Normal 4 4 2 2 9 2" xfId="16096" xr:uid="{7C76543D-9413-44D8-BED3-2CDE861C3BF6}"/>
    <cellStyle name="Normal 4 4 2 3" xfId="2912" xr:uid="{00000000-0005-0000-0000-0000880B0000}"/>
    <cellStyle name="Normal 4 4 2 3 10" xfId="12149" xr:uid="{1EB04CF3-7749-4C31-B0F1-72977CA05092}"/>
    <cellStyle name="Normal 4 4 2 3 10 2" xfId="21654" xr:uid="{2C7A6364-FA86-432B-A61F-6CCABB93C14C}"/>
    <cellStyle name="Normal 4 4 2 3 11" xfId="26516" xr:uid="{7153C861-780E-46CC-8C94-77A7D1E25DC3}"/>
    <cellStyle name="Normal 4 4 2 3 12" xfId="14169" xr:uid="{CD20D141-819C-4898-8441-974BD391BBE3}"/>
    <cellStyle name="Normal 4 4 2 3 2" xfId="2913" xr:uid="{00000000-0005-0000-0000-0000890B0000}"/>
    <cellStyle name="Normal 4 4 2 3 2 2" xfId="2914" xr:uid="{00000000-0005-0000-0000-00008A0B0000}"/>
    <cellStyle name="Normal 4 4 2 3 2 2 2" xfId="8095" xr:uid="{61529208-73A3-463C-BA8D-B236F3C3842F}"/>
    <cellStyle name="Normal 4 4 2 3 2 2 2 2" xfId="29242" xr:uid="{85113F88-F137-4D9E-B5AB-FF293FA5165B}"/>
    <cellStyle name="Normal 4 4 2 3 2 2 2 3" xfId="17417" xr:uid="{7F31F17C-C64F-4DFC-9FC6-CB6AB3EA130D}"/>
    <cellStyle name="Normal 4 4 2 3 2 2 3" xfId="10822" xr:uid="{B52B178C-23F2-4EC5-982E-8FA24B4F9604}"/>
    <cellStyle name="Normal 4 4 2 3 2 2 3 2" xfId="20206" xr:uid="{A6DAD1D1-3671-4FD3-8072-FFC3E1930E24}"/>
    <cellStyle name="Normal 4 4 2 3 2 2 4" xfId="13203" xr:uid="{603CAB66-8838-4FFF-AE49-D7A204B2D115}"/>
    <cellStyle name="Normal 4 4 2 3 2 2 4 2" xfId="23035" xr:uid="{44C7CB9B-4FEE-4241-A458-DCB3225B7CE9}"/>
    <cellStyle name="Normal 4 4 2 3 2 2 5" xfId="26622" xr:uid="{368096AC-73B3-403A-AFD2-045993D5DB19}"/>
    <cellStyle name="Normal 4 4 2 3 2 2 6" xfId="15443" xr:uid="{B916198E-56F5-44E6-B8AB-9527E71094CB}"/>
    <cellStyle name="Normal 4 4 2 3 2 3" xfId="4927" xr:uid="{18C8836B-0470-42C0-B72F-0171042DCB44}"/>
    <cellStyle name="Normal 4 4 2 3 2 3 2" xfId="10821" xr:uid="{03899304-F993-49AB-9BE4-30E1C06C0B34}"/>
    <cellStyle name="Normal 4 4 2 3 2 3 2 2" xfId="29760" xr:uid="{AB6039F0-A201-41AB-B3DD-CC30FE84C2A1}"/>
    <cellStyle name="Normal 4 4 2 3 2 3 2 3" xfId="20894" xr:uid="{B8921892-BE18-448B-8121-9CDF48F16F49}"/>
    <cellStyle name="Normal 4 4 2 3 2 3 3" xfId="13786" xr:uid="{82AE13EF-FB8C-49DB-A26C-FF4254F600FB}"/>
    <cellStyle name="Normal 4 4 2 3 2 3 3 2" xfId="23723" xr:uid="{B48A4D10-13FA-4961-9E7E-9F320961B479}"/>
    <cellStyle name="Normal 4 4 2 3 2 3 4" xfId="25602" xr:uid="{788FA62E-777C-46A3-95F3-BD8778FD506E}"/>
    <cellStyle name="Normal 4 4 2 3 2 3 5" xfId="18101" xr:uid="{0DC477E0-E2C3-464B-9808-087BDFC1E1AA}"/>
    <cellStyle name="Normal 4 4 2 3 2 4" xfId="6397" xr:uid="{45ECC282-B894-4013-80FA-EDDF390527A8}"/>
    <cellStyle name="Normal 4 4 2 3 2 4 2" xfId="28525" xr:uid="{07CE73EA-240F-4579-B62D-4DB29A49AEC4}"/>
    <cellStyle name="Normal 4 4 2 3 2 4 3" xfId="16943" xr:uid="{F75D598F-55ED-4DAF-BAE3-E928EDB81368}"/>
    <cellStyle name="Normal 4 4 2 3 2 5" xfId="9174" xr:uid="{F2D8BFE0-97E8-4B70-8FC0-9907642FD53A}"/>
    <cellStyle name="Normal 4 4 2 3 2 5 2" xfId="19693" xr:uid="{AC3D732E-A47F-4239-87F3-36699B210D81}"/>
    <cellStyle name="Normal 4 4 2 3 2 6" xfId="12792" xr:uid="{27AF4282-2059-476C-A605-E6154270B4F7}"/>
    <cellStyle name="Normal 4 4 2 3 2 6 2" xfId="22522" xr:uid="{4829BCD3-8470-4481-B300-C65CC25E3FB9}"/>
    <cellStyle name="Normal 4 4 2 3 2 7" xfId="25868" xr:uid="{2233BFBD-F0F5-4C8C-8C60-626CFFAC7A32}"/>
    <cellStyle name="Normal 4 4 2 3 2 8" xfId="14808" xr:uid="{B7C50B95-6512-4BAA-8D58-5D6389EC40B7}"/>
    <cellStyle name="Normal 4 4 2 3 3" xfId="2915" xr:uid="{00000000-0005-0000-0000-00008B0B0000}"/>
    <cellStyle name="Normal 4 4 2 3 3 2" xfId="5119" xr:uid="{88104F36-ED35-431F-B403-00D378CEC814}"/>
    <cellStyle name="Normal 4 4 2 3 3 2 2" xfId="11852" xr:uid="{CCABDEE4-0695-4D66-BCDA-B61047CEDFC6}"/>
    <cellStyle name="Normal 4 4 2 3 3 2 2 2" xfId="29886" xr:uid="{28B6DF92-69C0-4720-A325-F0B0F9293B00}"/>
    <cellStyle name="Normal 4 4 2 3 3 2 2 3" xfId="21086" xr:uid="{3372944D-2809-432B-844B-2DBF7E55F192}"/>
    <cellStyle name="Normal 4 4 2 3 3 2 3" xfId="13908" xr:uid="{811A5D48-D9ED-4E2A-A1BB-E7ABABF60BF0}"/>
    <cellStyle name="Normal 4 4 2 3 3 2 3 2" xfId="23915" xr:uid="{5ED48A47-738B-4E02-BBAC-423CA37DA4DF}"/>
    <cellStyle name="Normal 4 4 2 3 3 2 4" xfId="26853" xr:uid="{CC6AB75A-9F95-477D-BD67-05B90EAB63C7}"/>
    <cellStyle name="Normal 4 4 2 3 3 2 5" xfId="18293" xr:uid="{BB7D29C3-1444-406C-B913-0EA8621D4B83}"/>
    <cellStyle name="Normal 4 4 2 3 3 3" xfId="10823" xr:uid="{303FC326-492E-4217-8635-8D1E00BCA465}"/>
    <cellStyle name="Normal 4 4 2 3 3 3 2" xfId="27942" xr:uid="{62ED704A-A2D2-43DB-A1D0-1E0745893B93}"/>
    <cellStyle name="Normal 4 4 2 3 3 3 3" xfId="17418" xr:uid="{2F5344F9-E46B-42DE-AC94-A9CBA84B065A}"/>
    <cellStyle name="Normal 4 4 2 3 3 4" xfId="11681" xr:uid="{118CE44D-6D73-4970-8CA7-D6D8F18B32B9}"/>
    <cellStyle name="Normal 4 4 2 3 3 4 2" xfId="20207" xr:uid="{19B17F06-EBD5-491A-A44B-5BB6724BB0D7}"/>
    <cellStyle name="Normal 4 4 2 3 3 5" xfId="13204" xr:uid="{EFDC1C13-4FF1-4C15-88C7-6B19FFF84B58}"/>
    <cellStyle name="Normal 4 4 2 3 3 5 2" xfId="23036" xr:uid="{EE1E2279-F493-411B-A726-91D6D8954717}"/>
    <cellStyle name="Normal 4 4 2 3 3 6" xfId="26639" xr:uid="{1B8A6E3F-0881-4BD0-855E-D1B0E683DB16}"/>
    <cellStyle name="Normal 4 4 2 3 3 7" xfId="15444" xr:uid="{9770CFF8-0E93-43BF-B11E-F317258EA4FC}"/>
    <cellStyle name="Normal 4 4 2 3 4" xfId="2916" xr:uid="{00000000-0005-0000-0000-00008C0B0000}"/>
    <cellStyle name="Normal 4 4 2 3 4 2" xfId="10824" xr:uid="{829BB008-D7B8-4BD1-981D-483B17DF4580}"/>
    <cellStyle name="Normal 4 4 2 3 4 2 2" xfId="28202" xr:uid="{A2373488-C3FA-460B-9C06-5F5197669A9E}"/>
    <cellStyle name="Normal 4 4 2 3 4 2 3" xfId="17416" xr:uid="{D575E904-6BEE-4DC0-9473-5D05632E62A1}"/>
    <cellStyle name="Normal 4 4 2 3 4 3" xfId="11680" xr:uid="{DAC79662-0499-4824-8AC0-D3A48AB47F08}"/>
    <cellStyle name="Normal 4 4 2 3 4 3 2" xfId="20205" xr:uid="{06E7661D-FD95-4CD2-849B-D510C29E6E78}"/>
    <cellStyle name="Normal 4 4 2 3 4 4" xfId="13202" xr:uid="{46A12061-898C-485D-95A0-ECFC5D3FB2F1}"/>
    <cellStyle name="Normal 4 4 2 3 4 4 2" xfId="23034" xr:uid="{AE698608-7C45-4E7C-903D-A71F7964C989}"/>
    <cellStyle name="Normal 4 4 2 3 4 5" xfId="26580" xr:uid="{7A2F6CC2-1F8C-4625-9813-B739770DBAED}"/>
    <cellStyle name="Normal 4 4 2 3 4 6" xfId="15442" xr:uid="{606DFEB6-636E-4DFA-86E9-A8F84F74D45C}"/>
    <cellStyle name="Normal 4 4 2 3 5" xfId="2917" xr:uid="{00000000-0005-0000-0000-00008D0B0000}"/>
    <cellStyle name="Normal 4 4 2 3 5 2" xfId="10825" xr:uid="{24F8F977-0A00-4344-99ED-BB7121D13741}"/>
    <cellStyle name="Normal 4 4 2 3 5 2 2" xfId="27168" xr:uid="{5E3591FD-1F4D-4961-B9F9-242F5B5DA67E}"/>
    <cellStyle name="Normal 4 4 2 3 5 2 3" xfId="16769" xr:uid="{37E6F0F2-ECB5-4AE3-887C-5DA0C4EB6593}"/>
    <cellStyle name="Normal 4 4 2 3 5 3" xfId="11540" xr:uid="{FA9E3BA4-05C7-414A-9354-1FF8C2BA8833}"/>
    <cellStyle name="Normal 4 4 2 3 5 3 2" xfId="19506" xr:uid="{B0D79C48-DB54-4BCA-8372-8A5E917CD7A4}"/>
    <cellStyle name="Normal 4 4 2 3 5 4" xfId="12618" xr:uid="{4261BC75-A6D0-4D91-8B63-E6CB7AA51214}"/>
    <cellStyle name="Normal 4 4 2 3 5 4 2" xfId="22335" xr:uid="{50953242-8531-4967-81B8-A20FB4DD405C}"/>
    <cellStyle name="Normal 4 4 2 3 5 5" xfId="24686" xr:uid="{C37BFCEA-896D-4EBD-8210-E7FBE6A0CFFC}"/>
    <cellStyle name="Normal 4 4 2 3 5 6" xfId="14553" xr:uid="{885422E3-7738-4185-9297-0D75CBCFAEB8}"/>
    <cellStyle name="Normal 4 4 2 3 6" xfId="2918" xr:uid="{00000000-0005-0000-0000-00008E0B0000}"/>
    <cellStyle name="Normal 4 4 2 3 6 2" xfId="10826" xr:uid="{5DB22FE4-7F60-4FAA-80FD-81565C3A4E14}"/>
    <cellStyle name="Normal 4 4 2 3 6 2 2" xfId="19285" xr:uid="{9CA6D932-7B0E-4362-9DCB-43CECFF5839E}"/>
    <cellStyle name="Normal 4 4 2 3 6 3" xfId="12427" xr:uid="{68699FA4-E131-401B-BE05-126CF7853705}"/>
    <cellStyle name="Normal 4 4 2 3 6 3 2" xfId="22103" xr:uid="{CE6CD7F3-B108-42FE-95D6-22DCD410A2BC}"/>
    <cellStyle name="Normal 4 4 2 3 6 4" xfId="24271" xr:uid="{CE9EDBCE-01C8-4175-A0C2-12C93DF306E3}"/>
    <cellStyle name="Normal 4 4 2 3 6 5" xfId="16547" xr:uid="{4F4253A7-546F-459C-8278-09EF464605FA}"/>
    <cellStyle name="Normal 4 4 2 3 7" xfId="4491" xr:uid="{F40D52C0-D3E8-4707-9D2D-0C594CD19EAC}"/>
    <cellStyle name="Normal 4 4 2 3 7 2" xfId="10820" xr:uid="{1DC575B6-5B9E-4B47-A486-8E3BD30CCF82}"/>
    <cellStyle name="Normal 4 4 2 3 7 2 2" xfId="20514" xr:uid="{3AD425A3-2152-4A3E-8616-C2CB13AF7CE9}"/>
    <cellStyle name="Normal 4 4 2 3 7 3" xfId="13489" xr:uid="{6A1371F4-D048-4499-83CF-87EB8DD644A6}"/>
    <cellStyle name="Normal 4 4 2 3 7 3 2" xfId="23343" xr:uid="{40F5B7BE-5D11-4273-94E8-19ADBF8C4064}"/>
    <cellStyle name="Normal 4 4 2 3 7 4" xfId="17721" xr:uid="{F5347928-2FA9-4737-A963-129A3CFEECBE}"/>
    <cellStyle name="Normal 4 4 2 3 8" xfId="5930" xr:uid="{6596AA0D-A07B-468C-B698-443F8AFA8456}"/>
    <cellStyle name="Normal 4 4 2 3 8 2" xfId="16098" xr:uid="{17E397BF-027E-4606-87AA-964FB67FB956}"/>
    <cellStyle name="Normal 4 4 2 3 9" xfId="8671" xr:uid="{B6032B2B-DDC3-45C0-8229-DC5E15DCC9D8}"/>
    <cellStyle name="Normal 4 4 2 3 9 2" xfId="18857" xr:uid="{7320C50A-D621-47B8-9753-D9BA276211DA}"/>
    <cellStyle name="Normal 4 4 2 4" xfId="2919" xr:uid="{00000000-0005-0000-0000-00008F0B0000}"/>
    <cellStyle name="Normal 4 4 2 4 2" xfId="2920" xr:uid="{00000000-0005-0000-0000-0000900B0000}"/>
    <cellStyle name="Normal 4 4 2 4 2 2" xfId="8096" xr:uid="{FA078017-6A24-441A-9729-B79C77241D92}"/>
    <cellStyle name="Normal 4 4 2 4 2 2 2" xfId="28020" xr:uid="{8B60F2EF-5BB5-4CF9-8EFE-8FD3FC4DF0E5}"/>
    <cellStyle name="Normal 4 4 2 4 2 2 3" xfId="17419" xr:uid="{1474D8D2-5FEA-4D06-BC78-16A604DCBCC5}"/>
    <cellStyle name="Normal 4 4 2 4 2 3" xfId="10828" xr:uid="{46401E02-91FF-4FF5-B53A-DAB4CB7EAF2D}"/>
    <cellStyle name="Normal 4 4 2 4 2 3 2" xfId="20208" xr:uid="{E07FFE5F-10F9-4AF2-B560-8FAE6F5E991A}"/>
    <cellStyle name="Normal 4 4 2 4 2 4" xfId="13205" xr:uid="{4047BD37-FB62-4D3F-AE2A-DC7B3CF48245}"/>
    <cellStyle name="Normal 4 4 2 4 2 4 2" xfId="23037" xr:uid="{B61C0B01-0869-4B4C-8899-B2654F539E9D}"/>
    <cellStyle name="Normal 4 4 2 4 2 5" xfId="25233" xr:uid="{266C5D18-1B49-44C1-AAD3-4EB1142987B6}"/>
    <cellStyle name="Normal 4 4 2 4 2 6" xfId="15445" xr:uid="{475E16D8-1361-4540-9C38-17D7200D1ECD}"/>
    <cellStyle name="Normal 4 4 2 4 3" xfId="2921" xr:uid="{00000000-0005-0000-0000-0000910B0000}"/>
    <cellStyle name="Normal 4 4 2 4 3 2" xfId="10829" xr:uid="{D29416E0-3EEA-4CD2-B8FD-5225D2CD1761}"/>
    <cellStyle name="Normal 4 4 2 4 3 2 2" xfId="28838" xr:uid="{E6CC2599-57ED-4E43-A562-E1B710F020E4}"/>
    <cellStyle name="Normal 4 4 2 4 3 2 3" xfId="16940" xr:uid="{77B6C81C-F2D3-4F5C-A492-6DD928B62CC8}"/>
    <cellStyle name="Normal 4 4 2 4 3 3" xfId="11591" xr:uid="{4F1AD791-8BD7-4DB2-B4AF-8084CB4E8577}"/>
    <cellStyle name="Normal 4 4 2 4 3 3 2" xfId="19690" xr:uid="{B127DDB6-E7C6-4B45-9FB5-B8A133F42C71}"/>
    <cellStyle name="Normal 4 4 2 4 3 4" xfId="12789" xr:uid="{C7024286-348C-49D9-B757-FC6390BD82CC}"/>
    <cellStyle name="Normal 4 4 2 4 3 4 2" xfId="22519" xr:uid="{7DDC0EBA-E865-4F90-8480-A793D8E3DD3A}"/>
    <cellStyle name="Normal 4 4 2 4 3 5" xfId="24043" xr:uid="{CC798A65-B2B0-4612-8094-CE48A1D0C50C}"/>
    <cellStyle name="Normal 4 4 2 4 3 6" xfId="14805" xr:uid="{B9FAD684-07CE-4D53-8307-742C931582C9}"/>
    <cellStyle name="Normal 4 4 2 4 4" xfId="4780" xr:uid="{0B83DCF5-E0AC-4433-9EF1-574846610615}"/>
    <cellStyle name="Normal 4 4 2 4 4 2" xfId="10827" xr:uid="{89C1593B-AA81-401C-B913-7B3A679EB90E}"/>
    <cellStyle name="Normal 4 4 2 4 4 2 2" xfId="20747" xr:uid="{DD8E5DDB-CA90-427B-BBD4-F3ACAEA792DF}"/>
    <cellStyle name="Normal 4 4 2 4 4 3" xfId="13655" xr:uid="{FC4ECF1E-F488-4E66-A805-42199C4015AD}"/>
    <cellStyle name="Normal 4 4 2 4 4 3 2" xfId="23576" xr:uid="{758979A4-8F00-41D0-81C3-3A779663D53E}"/>
    <cellStyle name="Normal 4 4 2 4 4 4" xfId="24495" xr:uid="{FF1201CC-B20D-42C8-964D-9FB13CEDC50F}"/>
    <cellStyle name="Normal 4 4 2 4 4 5" xfId="17954" xr:uid="{92FF8A4E-1F13-43C9-A8BB-E451051D1900}"/>
    <cellStyle name="Normal 4 4 2 4 5" xfId="6394" xr:uid="{B6F04FE8-6FCD-4EB1-AEEB-C4CCB5861039}"/>
    <cellStyle name="Normal 4 4 2 4 5 2" xfId="16099" xr:uid="{729D053A-50FC-434E-9B3D-96EFACEBCFBC}"/>
    <cellStyle name="Normal 4 4 2 4 6" xfId="9171" xr:uid="{2A9268DA-1EC3-4D83-81F9-3FD7502FDDEA}"/>
    <cellStyle name="Normal 4 4 2 4 6 2" xfId="18858" xr:uid="{1177DE9F-8D76-4E1B-AE9E-E29479B09D83}"/>
    <cellStyle name="Normal 4 4 2 4 7" xfId="12150" xr:uid="{5F97228D-4611-44A3-AE47-0C683E94CA6B}"/>
    <cellStyle name="Normal 4 4 2 4 7 2" xfId="21655" xr:uid="{A8946FF3-0AA0-4E85-9D05-09AB9E23F11E}"/>
    <cellStyle name="Normal 4 4 2 4 8" xfId="25195" xr:uid="{83B752B3-9D62-4962-AFBC-D9C660E69C89}"/>
    <cellStyle name="Normal 4 4 2 4 9" xfId="14327" xr:uid="{4D16D429-C10C-4D60-90BD-01FAC225533B}"/>
    <cellStyle name="Normal 4 4 2 5" xfId="2922" xr:uid="{00000000-0005-0000-0000-0000920B0000}"/>
    <cellStyle name="Normal 4 4 2 5 2" xfId="5120" xr:uid="{A0023B9B-B5C7-4DE2-A1A9-77A6DA1B682B}"/>
    <cellStyle name="Normal 4 4 2 5 2 2" xfId="8097" xr:uid="{7A98B017-2C44-452B-B469-2500DFAA4FAA}"/>
    <cellStyle name="Normal 4 4 2 5 2 2 2" xfId="29887" xr:uid="{2CF56E64-6780-4A5A-8B22-015BD68023E9}"/>
    <cellStyle name="Normal 4 4 2 5 2 2 3" xfId="21087" xr:uid="{36C569E5-B9D5-4973-8E5D-83CEF47794EA}"/>
    <cellStyle name="Normal 4 4 2 5 2 3" xfId="10830" xr:uid="{A5E0BADA-7C99-4020-A4CE-D25F31E2676F}"/>
    <cellStyle name="Normal 4 4 2 5 2 3 2" xfId="23916" xr:uid="{39038039-0005-40C7-9124-4A17DD525C63}"/>
    <cellStyle name="Normal 4 4 2 5 2 4" xfId="25361" xr:uid="{40AB1EE7-5AA1-4119-9561-2FE0002364D3}"/>
    <cellStyle name="Normal 4 4 2 5 2 5" xfId="18294" xr:uid="{22965B99-39A6-4CB8-B9AD-462E656CD17F}"/>
    <cellStyle name="Normal 4 4 2 5 3" xfId="6672" xr:uid="{CB7089D2-97F3-4C02-9DAA-EC6CDF119F2D}"/>
    <cellStyle name="Normal 4 4 2 5 3 2" xfId="28852" xr:uid="{99A68F8B-51FB-4E42-901B-523F6AB67555}"/>
    <cellStyle name="Normal 4 4 2 5 3 3" xfId="17420" xr:uid="{FD6D1315-2619-41D9-BEB9-9387F1B46E05}"/>
    <cellStyle name="Normal 4 4 2 5 4" xfId="9468" xr:uid="{9BDDD122-8784-4C64-8555-8C6906403481}"/>
    <cellStyle name="Normal 4 4 2 5 4 2" xfId="20209" xr:uid="{0DBCB186-3711-4DA5-83C5-E0729B5D7DBD}"/>
    <cellStyle name="Normal 4 4 2 5 5" xfId="13206" xr:uid="{620FE3DD-118E-4426-ABAC-BDB319B2E51F}"/>
    <cellStyle name="Normal 4 4 2 5 5 2" xfId="23038" xr:uid="{4E5413EE-C805-4970-BCBA-62C1FBCF3879}"/>
    <cellStyle name="Normal 4 4 2 5 6" xfId="26598" xr:uid="{C87F7B9E-18F8-4986-ADA3-CE0107316600}"/>
    <cellStyle name="Normal 4 4 2 5 7" xfId="15446" xr:uid="{A9402649-DB89-472B-BC81-EAAD514821FD}"/>
    <cellStyle name="Normal 4 4 2 6" xfId="2923" xr:uid="{00000000-0005-0000-0000-0000930B0000}"/>
    <cellStyle name="Normal 4 4 2 6 2" xfId="5858" xr:uid="{D57EE344-23A6-4BEF-82FA-DA38842004B3}"/>
    <cellStyle name="Normal 4 4 2 6 2 2" xfId="8098" xr:uid="{FD087A0A-DD84-4E8F-8F31-02EF464CC683}"/>
    <cellStyle name="Normal 4 4 2 6 2 3" xfId="10831" xr:uid="{CE05975E-F1AC-4AD9-A804-6F3746A2D8AE}"/>
    <cellStyle name="Normal 4 4 2 6 3" xfId="6956" xr:uid="{436E59D1-FC6B-4DE5-8CE1-E64EC48BE6F0}"/>
    <cellStyle name="Normal 4 4 2 6 3 2" xfId="19829" xr:uid="{AFA41D0F-75D1-4BF1-8BBA-D52F717FED9D}"/>
    <cellStyle name="Normal 4 4 2 6 4" xfId="9752" xr:uid="{43DB6C2A-7545-4CF0-8BE8-2448A04DEDC4}"/>
    <cellStyle name="Normal 4 4 2 6 4 2" xfId="22658" xr:uid="{814B0582-DA60-4919-A1BD-4533BF470D83}"/>
    <cellStyle name="Normal 4 4 2 6 5" xfId="24142" xr:uid="{586F3BDB-9E1E-4C0B-AA8F-EB3F65C66E8C}"/>
    <cellStyle name="Normal 4 4 2 6 6" xfId="14995" xr:uid="{8D1861CC-A33E-40A4-991F-A6CC3981115C}"/>
    <cellStyle name="Normal 4 4 2 7" xfId="2924" xr:uid="{00000000-0005-0000-0000-0000940B0000}"/>
    <cellStyle name="Normal 4 4 2 7 2" xfId="8099" xr:uid="{7FC8E410-5DD3-4286-A841-1585EE3147C7}"/>
    <cellStyle name="Normal 4 4 2 7 2 2" xfId="28026" xr:uid="{6E853EA9-FB20-43FD-826A-8A9906B7DF93}"/>
    <cellStyle name="Normal 4 4 2 7 2 3" xfId="16666" xr:uid="{9C36DCC6-384E-4B94-BD60-4A5897D20C70}"/>
    <cellStyle name="Normal 4 4 2 7 3" xfId="10832" xr:uid="{C5B4696D-46C1-41F2-93DD-B2142EC1446C}"/>
    <cellStyle name="Normal 4 4 2 7 3 2" xfId="19403" xr:uid="{2F66D670-8321-499B-9DEC-6A8D02CA6808}"/>
    <cellStyle name="Normal 4 4 2 7 4" xfId="12515" xr:uid="{30CA6FC2-A6D4-43BE-A629-A6474770D034}"/>
    <cellStyle name="Normal 4 4 2 7 4 2" xfId="22232" xr:uid="{65BE4652-4156-4954-9648-ABB1083A71BB}"/>
    <cellStyle name="Normal 4 4 2 7 5" xfId="24291" xr:uid="{E89677C1-6AF9-4495-917F-0C59E585CB87}"/>
    <cellStyle name="Normal 4 4 2 7 6" xfId="14450" xr:uid="{D959CEE0-865B-405F-82AE-7704F54EA095}"/>
    <cellStyle name="Normal 4 4 2 8" xfId="2925" xr:uid="{00000000-0005-0000-0000-0000950B0000}"/>
    <cellStyle name="Normal 4 4 2 8 2" xfId="8100" xr:uid="{CBA59EDD-7A7F-4A32-AF01-90D3E1A210EE}"/>
    <cellStyle name="Normal 4 4 2 8 2 2" xfId="19123" xr:uid="{C15B3AB1-373F-40B7-AC2E-570292A20FF3}"/>
    <cellStyle name="Normal 4 4 2 8 3" xfId="10833" xr:uid="{A6AC64BF-BA1C-4855-905B-649245678D2C}"/>
    <cellStyle name="Normal 4 4 2 8 3 2" xfId="21928" xr:uid="{97A5AAA5-C95F-492C-9728-0D32E35DDBFA}"/>
    <cellStyle name="Normal 4 4 2 8 4" xfId="24502" xr:uid="{9618EA2E-6AEB-4CAD-9754-C71B9FD166FE}"/>
    <cellStyle name="Normal 4 4 2 8 5" xfId="16372" xr:uid="{C405B3F0-92CF-4E08-BB98-0914DA3FA91A}"/>
    <cellStyle name="Normal 4 4 2 9" xfId="4576" xr:uid="{68BFF97E-9095-4B42-9946-99E538550EF2}"/>
    <cellStyle name="Normal 4 4 2 9 2" xfId="9979" xr:uid="{C2A43B49-8D24-4922-B4B2-15F1CA36D529}"/>
    <cellStyle name="Normal 4 4 2 9 2 2" xfId="20592" xr:uid="{DA09BDDD-8F1A-4D8F-95AB-7DEBFB244B49}"/>
    <cellStyle name="Normal 4 4 2 9 3" xfId="13539" xr:uid="{B4BE9992-16C8-46A0-8118-501736F0A12C}"/>
    <cellStyle name="Normal 4 4 2 9 3 2" xfId="23421" xr:uid="{56042441-299A-4235-9887-8BDF196A5C4A}"/>
    <cellStyle name="Normal 4 4 2 9 4" xfId="17799" xr:uid="{71254E9C-2153-4E05-9746-637CE710EAA0}"/>
    <cellStyle name="Normal 4 4 3" xfId="616" xr:uid="{00000000-0005-0000-0000-000068020000}"/>
    <cellStyle name="Normal 4 4 3 10" xfId="6240" xr:uid="{EB3B7AAD-71D9-4E40-9ACC-6BEFF085C826}"/>
    <cellStyle name="Normal 4 4 3 10 2" xfId="16100" xr:uid="{85428FD9-B12F-4450-9160-F1EADC61FA19}"/>
    <cellStyle name="Normal 4 4 3 11" xfId="9017" xr:uid="{33D6ADCB-AD38-471F-879A-7A7C4C3B30D0}"/>
    <cellStyle name="Normal 4 4 3 11 2" xfId="18859" xr:uid="{3C30490F-FB3A-4727-92AF-03D55E67024C}"/>
    <cellStyle name="Normal 4 4 3 12" xfId="12151" xr:uid="{5029D29D-30EF-47EF-98C5-59C7413246C8}"/>
    <cellStyle name="Normal 4 4 3 12 2" xfId="21656" xr:uid="{702422E0-1223-4407-AB65-09F04EAEA78D}"/>
    <cellStyle name="Normal 4 4 3 13" xfId="25848" xr:uid="{F8D9C529-0311-4131-BAAB-C931F4237E1E}"/>
    <cellStyle name="Normal 4 4 3 14" xfId="14029" xr:uid="{4FB8BDDF-F0A2-484E-9BC1-7F3CC6E65BD2}"/>
    <cellStyle name="Normal 4 4 3 2" xfId="617" xr:uid="{00000000-0005-0000-0000-000069020000}"/>
    <cellStyle name="Normal 4 4 3 2 10" xfId="12152" xr:uid="{F19E8C56-C25F-4DCD-A110-EC83697EDF79}"/>
    <cellStyle name="Normal 4 4 3 2 10 2" xfId="21657" xr:uid="{51565642-6082-4AEA-9ECF-9AD7930094F1}"/>
    <cellStyle name="Normal 4 4 3 2 11" xfId="25852" xr:uid="{52519D73-20C3-43A6-A50F-D80A54ED7459}"/>
    <cellStyle name="Normal 4 4 3 2 12" xfId="14170" xr:uid="{DDA71278-8457-486C-B6BF-145FBE698572}"/>
    <cellStyle name="Normal 4 4 3 2 2" xfId="2926" xr:uid="{00000000-0005-0000-0000-0000960B0000}"/>
    <cellStyle name="Normal 4 4 3 2 2 2" xfId="2927" xr:uid="{00000000-0005-0000-0000-0000970B0000}"/>
    <cellStyle name="Normal 4 4 3 2 2 2 2" xfId="8101" xr:uid="{F1207B05-51E2-4CC3-8B5B-A3DE4523A079}"/>
    <cellStyle name="Normal 4 4 3 2 2 2 2 2" xfId="28763" xr:uid="{CB78CD8E-D7C2-49CE-B1AC-220AEFE6D5FA}"/>
    <cellStyle name="Normal 4 4 3 2 2 2 2 3" xfId="28770" xr:uid="{0E71CD3B-D78B-47A3-A64B-11FFC87D9AB8}"/>
    <cellStyle name="Normal 4 4 3 2 2 2 2 4" xfId="17422" xr:uid="{C3574E29-7086-42D1-9470-F586CF61F8C2}"/>
    <cellStyle name="Normal 4 4 3 2 2 2 3" xfId="10835" xr:uid="{28906CC7-BB05-4711-AB71-FD699E14183F}"/>
    <cellStyle name="Normal 4 4 3 2 2 2 3 2" xfId="29516" xr:uid="{D37201A5-C219-410F-8A03-D6C0CF6DA1B3}"/>
    <cellStyle name="Normal 4 4 3 2 2 2 3 3" xfId="20211" xr:uid="{8962C392-A981-4D54-B385-BA67B944A5A0}"/>
    <cellStyle name="Normal 4 4 3 2 2 2 4" xfId="13208" xr:uid="{4D5669A2-A3F3-4361-845F-8B5BC02E0721}"/>
    <cellStyle name="Normal 4 4 3 2 2 2 4 2" xfId="23040" xr:uid="{2310CFE0-37E6-4397-835C-4A38B593A059}"/>
    <cellStyle name="Normal 4 4 3 2 2 2 5" xfId="26304" xr:uid="{47B544BA-C9E0-4BF6-8E6A-E87845F5A0C4}"/>
    <cellStyle name="Normal 4 4 3 2 2 2 6" xfId="15448" xr:uid="{1A9B2316-4B63-4560-997B-F23F937FA641}"/>
    <cellStyle name="Normal 4 4 3 2 2 3" xfId="4929" xr:uid="{014AE89F-EC1E-497F-B2C2-C470AF896194}"/>
    <cellStyle name="Normal 4 4 3 2 2 3 2" xfId="10834" xr:uid="{621221EF-5320-4EC9-91EA-D7276829410F}"/>
    <cellStyle name="Normal 4 4 3 2 2 3 2 2" xfId="29762" xr:uid="{AB20950A-6896-46AD-9A1E-7A394877BBC6}"/>
    <cellStyle name="Normal 4 4 3 2 2 3 2 3" xfId="20896" xr:uid="{29EEBDB9-F00E-4F86-9AA1-D6A5B12CFFB4}"/>
    <cellStyle name="Normal 4 4 3 2 2 3 3" xfId="13788" xr:uid="{41DC7588-22B6-40D3-94BA-E6EE78194534}"/>
    <cellStyle name="Normal 4 4 3 2 2 3 3 2" xfId="23725" xr:uid="{4357AA52-2DBA-439E-A2D7-91619B82A178}"/>
    <cellStyle name="Normal 4 4 3 2 2 3 4" xfId="24810" xr:uid="{EE4AC0F9-40C0-4E32-A7F7-ECC31C263A4E}"/>
    <cellStyle name="Normal 4 4 3 2 2 3 5" xfId="18103" xr:uid="{F88FA4BC-3150-4752-BA1E-101D67B57F50}"/>
    <cellStyle name="Normal 4 4 3 2 2 4" xfId="6399" xr:uid="{3F0A9FEF-26E4-4FDB-AA0C-78C79DCCDA88}"/>
    <cellStyle name="Normal 4 4 3 2 2 4 2" xfId="28548" xr:uid="{0EE6BEE9-A7EB-43BA-8A3F-F230968254F4}"/>
    <cellStyle name="Normal 4 4 3 2 2 4 3" xfId="16102" xr:uid="{26F3FE38-7C66-4F05-8525-2F0FF18A86A7}"/>
    <cellStyle name="Normal 4 4 3 2 2 5" xfId="9176" xr:uid="{93AFF549-DB07-41DD-8BA5-46AB466436F5}"/>
    <cellStyle name="Normal 4 4 3 2 2 5 2" xfId="18861" xr:uid="{23B54065-D116-4A67-94BF-2EEB292DC53E}"/>
    <cellStyle name="Normal 4 4 3 2 2 6" xfId="12153" xr:uid="{819FB518-A745-4764-B376-E279A13AAC52}"/>
    <cellStyle name="Normal 4 4 3 2 2 6 2" xfId="21658" xr:uid="{0B0169AC-66EC-4ADC-99FF-96A0DAC7A6DA}"/>
    <cellStyle name="Normal 4 4 3 2 2 7" xfId="25520" xr:uid="{CAB56EF9-D11E-4883-A68B-4BA66E2FC1D3}"/>
    <cellStyle name="Normal 4 4 3 2 2 8" xfId="14810" xr:uid="{DB692B93-34F6-4888-AAD8-832EB1A7A9B0}"/>
    <cellStyle name="Normal 4 4 3 2 3" xfId="2928" xr:uid="{00000000-0005-0000-0000-0000980B0000}"/>
    <cellStyle name="Normal 4 4 3 2 3 2" xfId="5121" xr:uid="{C648A004-79E5-4BEE-8D44-0A3D35370B44}"/>
    <cellStyle name="Normal 4 4 3 2 3 2 2" xfId="8102" xr:uid="{EC588D8B-5645-4F88-9E50-4766C68C6A69}"/>
    <cellStyle name="Normal 4 4 3 2 3 2 2 2" xfId="29888" xr:uid="{4CAB57FD-27F1-42EA-8847-2128F319D59A}"/>
    <cellStyle name="Normal 4 4 3 2 3 2 2 3" xfId="21088" xr:uid="{EC2275C9-D862-4DEC-9357-342A1DD62D4B}"/>
    <cellStyle name="Normal 4 4 3 2 3 2 3" xfId="10836" xr:uid="{8C8EFBB6-5F0F-4E3B-A5C7-C3E71186FD13}"/>
    <cellStyle name="Normal 4 4 3 2 3 2 3 2" xfId="23917" xr:uid="{A0E126CC-0A05-4BC1-A3FB-28169428AA5C}"/>
    <cellStyle name="Normal 4 4 3 2 3 2 4" xfId="25966" xr:uid="{D07E024A-182C-4A17-9034-AA47BB0A7A64}"/>
    <cellStyle name="Normal 4 4 3 2 3 2 5" xfId="18295" xr:uid="{7808BE65-EBC4-42E5-8E5A-8C71CF604EA1}"/>
    <cellStyle name="Normal 4 4 3 2 3 3" xfId="6675" xr:uid="{11D65604-7AB7-4010-BA8F-C57AE8366925}"/>
    <cellStyle name="Normal 4 4 3 2 3 3 2" xfId="28331" xr:uid="{63199971-15A1-4C9F-96F7-92E6E7856CF2}"/>
    <cellStyle name="Normal 4 4 3 2 3 3 3" xfId="17423" xr:uid="{2B0DA8B4-7B1F-49D4-8C18-4397D0CD1157}"/>
    <cellStyle name="Normal 4 4 3 2 3 4" xfId="9471" xr:uid="{89F93BBA-6994-40E4-8442-06C6F0883DC2}"/>
    <cellStyle name="Normal 4 4 3 2 3 4 2" xfId="20212" xr:uid="{86CA9B86-8C60-47EC-BEE9-781D91CE2F89}"/>
    <cellStyle name="Normal 4 4 3 2 3 5" xfId="13209" xr:uid="{EBEF7D69-4E0B-4969-A0CD-CA9D44E212FC}"/>
    <cellStyle name="Normal 4 4 3 2 3 5 2" xfId="23041" xr:uid="{84EF265B-4BDD-4BA1-B56E-1556DB7C0067}"/>
    <cellStyle name="Normal 4 4 3 2 3 6" xfId="24384" xr:uid="{8E665227-7F16-4A28-9433-4DF33B16F71E}"/>
    <cellStyle name="Normal 4 4 3 2 3 7" xfId="15449" xr:uid="{A64713D5-5E94-4642-B1D9-96BBF4BC3948}"/>
    <cellStyle name="Normal 4 4 3 2 4" xfId="2929" xr:uid="{00000000-0005-0000-0000-0000990B0000}"/>
    <cellStyle name="Normal 4 4 3 2 4 2" xfId="8103" xr:uid="{BE0E7286-035E-4988-AFB0-DC335D0BEC6D}"/>
    <cellStyle name="Normal 4 4 3 2 4 2 2" xfId="29201" xr:uid="{7D02339F-1CD4-47B3-8B4F-615682C8B148}"/>
    <cellStyle name="Normal 4 4 3 2 4 2 3" xfId="17421" xr:uid="{2654A99A-C380-4151-832A-A0AD921813D5}"/>
    <cellStyle name="Normal 4 4 3 2 4 3" xfId="10837" xr:uid="{1C2D8F1F-3BE9-455E-B933-EBA9F5877799}"/>
    <cellStyle name="Normal 4 4 3 2 4 3 2" xfId="20210" xr:uid="{78BB9EC8-8FAD-44B3-9264-BC431143755C}"/>
    <cellStyle name="Normal 4 4 3 2 4 4" xfId="13207" xr:uid="{FCA49811-8AF7-447C-82F8-08DCF1E6F7E9}"/>
    <cellStyle name="Normal 4 4 3 2 4 4 2" xfId="23039" xr:uid="{E6C72C69-778D-4A0B-8F38-8FB0F3354C9A}"/>
    <cellStyle name="Normal 4 4 3 2 4 5" xfId="25896" xr:uid="{1F0BACC0-0723-4C04-9F66-AB9D1AB5AB5B}"/>
    <cellStyle name="Normal 4 4 3 2 4 6" xfId="15447" xr:uid="{CF81E20C-A895-45FE-884E-1B24C855B8D5}"/>
    <cellStyle name="Normal 4 4 3 2 5" xfId="2930" xr:uid="{00000000-0005-0000-0000-00009A0B0000}"/>
    <cellStyle name="Normal 4 4 3 2 5 2" xfId="8104" xr:uid="{0ACD07D9-FB3C-4117-BDC0-B43A046C33A4}"/>
    <cellStyle name="Normal 4 4 3 2 5 2 2" xfId="27867" xr:uid="{4D7C35FB-CFE5-4A0C-A2F1-888E9D1FEDC8}"/>
    <cellStyle name="Normal 4 4 3 2 5 2 3" xfId="16703" xr:uid="{E440413C-0323-47E7-9C21-17E596AD6E3D}"/>
    <cellStyle name="Normal 4 4 3 2 5 3" xfId="10838" xr:uid="{F6043492-EFA7-4BEA-BD7E-7FEC7D52FA58}"/>
    <cellStyle name="Normal 4 4 3 2 5 3 2" xfId="19440" xr:uid="{21029B0F-28B5-41A6-8FBE-F9DE36076D53}"/>
    <cellStyle name="Normal 4 4 3 2 5 4" xfId="12552" xr:uid="{A7D4EE3A-D116-42FB-9B8D-7AD0EA2E18D4}"/>
    <cellStyle name="Normal 4 4 3 2 5 4 2" xfId="22269" xr:uid="{77EC0787-77FC-4E2D-B87A-0235D256A808}"/>
    <cellStyle name="Normal 4 4 3 2 5 5" xfId="25731" xr:uid="{D1F8FB1C-DFA8-4550-859D-CB561BA940BB}"/>
    <cellStyle name="Normal 4 4 3 2 5 6" xfId="14487" xr:uid="{F285F68A-248A-4526-8A15-99FFF4F245FA}"/>
    <cellStyle name="Normal 4 4 3 2 6" xfId="2931" xr:uid="{00000000-0005-0000-0000-00009B0B0000}"/>
    <cellStyle name="Normal 4 4 3 2 6 2" xfId="10839" xr:uid="{944D7236-304A-4914-8C13-0996C8392190}"/>
    <cellStyle name="Normal 4 4 3 2 6 2 2" xfId="19286" xr:uid="{DC9DB9D9-161D-4DBF-874A-B974043F3542}"/>
    <cellStyle name="Normal 4 4 3 2 6 3" xfId="12428" xr:uid="{E1A2C53E-FB7D-4DD2-83E1-6F8A7B4B49D0}"/>
    <cellStyle name="Normal 4 4 3 2 6 3 2" xfId="22104" xr:uid="{2D033386-8E02-405D-9E76-DF8281D6255D}"/>
    <cellStyle name="Normal 4 4 3 2 6 4" xfId="26661" xr:uid="{91680483-5CA5-4528-9D20-EA3BF53CDAC9}"/>
    <cellStyle name="Normal 4 4 3 2 6 5" xfId="16548" xr:uid="{53A0618E-71D6-42CC-BFC7-65610EB8F7DB}"/>
    <cellStyle name="Normal 4 4 3 2 7" xfId="4492" xr:uid="{2634F82D-32C3-4156-B018-F2969302E2EC}"/>
    <cellStyle name="Normal 4 4 3 2 7 2" xfId="9982" xr:uid="{EA16A6C8-B364-4BC0-A6DB-A9254D00332D}"/>
    <cellStyle name="Normal 4 4 3 2 7 2 2" xfId="20515" xr:uid="{9B4C6E4F-5CCA-4A5B-9BDD-DA03BEC92167}"/>
    <cellStyle name="Normal 4 4 3 2 7 3" xfId="13490" xr:uid="{BB579078-389C-4C4F-89BF-E9807D81A3D2}"/>
    <cellStyle name="Normal 4 4 3 2 7 3 2" xfId="23344" xr:uid="{3B000BC7-EE4B-4C6F-AF99-ADFB13AB5942}"/>
    <cellStyle name="Normal 4 4 3 2 7 4" xfId="17722" xr:uid="{BAE56964-4AE5-4347-B8ED-BCF804F899FE}"/>
    <cellStyle name="Normal 4 4 3 2 8" xfId="6241" xr:uid="{AF9BE62A-8BE3-4407-A03A-6FB580FCD326}"/>
    <cellStyle name="Normal 4 4 3 2 8 2" xfId="16101" xr:uid="{2533A39B-2CC3-4987-9C11-44320EB76F79}"/>
    <cellStyle name="Normal 4 4 3 2 9" xfId="9018" xr:uid="{AD10AE32-1012-41BE-9D9A-9736D5CD42F6}"/>
    <cellStyle name="Normal 4 4 3 2 9 2" xfId="18860" xr:uid="{F9C64B06-60C9-4D86-B033-68B6EF418993}"/>
    <cellStyle name="Normal 4 4 3 3" xfId="2932" xr:uid="{00000000-0005-0000-0000-00009C0B0000}"/>
    <cellStyle name="Normal 4 4 3 3 10" xfId="24184" xr:uid="{10079A80-8258-4238-8EAA-060ADAE10B71}"/>
    <cellStyle name="Normal 4 4 3 3 11" xfId="14328" xr:uid="{E4EA3516-6B0D-4F2B-8EAA-36569B777E25}"/>
    <cellStyle name="Normal 4 4 3 3 2" xfId="2933" xr:uid="{00000000-0005-0000-0000-00009D0B0000}"/>
    <cellStyle name="Normal 4 4 3 3 2 2" xfId="2934" xr:uid="{00000000-0005-0000-0000-00009E0B0000}"/>
    <cellStyle name="Normal 4 4 3 3 2 2 2" xfId="8105" xr:uid="{8A68D6A8-193D-4FA9-9AEB-815F73683BD5}"/>
    <cellStyle name="Normal 4 4 3 3 2 2 2 2" xfId="27275" xr:uid="{5CC6B82D-C5CA-49D8-BFB9-12057C659E6D}"/>
    <cellStyle name="Normal 4 4 3 3 2 2 2 3" xfId="17425" xr:uid="{7203B120-E824-4CEF-A051-20E7067272B2}"/>
    <cellStyle name="Normal 4 4 3 3 2 2 3" xfId="10842" xr:uid="{29D28FAC-3925-4391-97CD-46B8073DA3D5}"/>
    <cellStyle name="Normal 4 4 3 3 2 2 3 2" xfId="20214" xr:uid="{C4341759-754E-429C-9EDB-2B2F47C7BDBC}"/>
    <cellStyle name="Normal 4 4 3 3 2 2 4" xfId="13211" xr:uid="{C6D23B73-8474-4A1F-8701-C0C90B2AFB8C}"/>
    <cellStyle name="Normal 4 4 3 3 2 2 4 2" xfId="23043" xr:uid="{7EC3A868-E52C-41B5-A88D-9C16F65ED497}"/>
    <cellStyle name="Normal 4 4 3 3 2 2 5" xfId="25537" xr:uid="{4A6D38C7-DEF6-4970-A89A-618D13D72EF2}"/>
    <cellStyle name="Normal 4 4 3 3 2 2 6" xfId="15451" xr:uid="{D089734D-E387-4B1F-B23C-FF0C941A57EC}"/>
    <cellStyle name="Normal 4 4 3 3 2 3" xfId="4930" xr:uid="{C55DE79F-7F06-447C-9DBC-826E0774469E}"/>
    <cellStyle name="Normal 4 4 3 3 2 3 2" xfId="10841" xr:uid="{F9FD02A3-C538-425B-9A3F-79818BCCE951}"/>
    <cellStyle name="Normal 4 4 3 3 2 3 2 2" xfId="29763" xr:uid="{1C7A3A34-9D57-460E-824B-39C1DD64F27A}"/>
    <cellStyle name="Normal 4 4 3 3 2 3 2 3" xfId="20897" xr:uid="{7C488340-3AD1-4D96-A1FC-09F8CCC52F5B}"/>
    <cellStyle name="Normal 4 4 3 3 2 3 3" xfId="13789" xr:uid="{F5539BFC-F9BB-4A68-BF5E-7B4F6FE6D614}"/>
    <cellStyle name="Normal 4 4 3 3 2 3 3 2" xfId="23726" xr:uid="{17CD6F0B-77F2-4E13-9002-90F7A4C661A3}"/>
    <cellStyle name="Normal 4 4 3 3 2 3 4" xfId="26573" xr:uid="{DF5EC574-B205-42B7-95F3-7A0E24A6F4E6}"/>
    <cellStyle name="Normal 4 4 3 3 2 3 5" xfId="18104" xr:uid="{FC50898C-D4C1-4142-A84B-44704AA1275D}"/>
    <cellStyle name="Normal 4 4 3 3 2 4" xfId="6400" xr:uid="{4C8454C7-2BC4-4D70-9234-5E37DC59B983}"/>
    <cellStyle name="Normal 4 4 3 3 2 4 2" xfId="27649" xr:uid="{2504016E-0F75-41D7-BD7E-606FA10A01E5}"/>
    <cellStyle name="Normal 4 4 3 3 2 4 3" xfId="16944" xr:uid="{E80EFEF6-15D8-416B-BDB9-FB503E09DA7F}"/>
    <cellStyle name="Normal 4 4 3 3 2 5" xfId="9177" xr:uid="{86EC0793-59FF-4C69-B8B3-90D09F56763A}"/>
    <cellStyle name="Normal 4 4 3 3 2 5 2" xfId="19694" xr:uid="{D73D1349-ED60-4C0B-9179-C386812459FA}"/>
    <cellStyle name="Normal 4 4 3 3 2 6" xfId="12793" xr:uid="{AD658640-0D5E-4372-9A6D-6F0FF16F51E3}"/>
    <cellStyle name="Normal 4 4 3 3 2 6 2" xfId="22523" xr:uid="{B22EDED2-3D3A-4106-828E-F255420E171C}"/>
    <cellStyle name="Normal 4 4 3 3 2 7" xfId="25729" xr:uid="{FB0C83BA-B356-4375-8D2F-70C3B36A6BCA}"/>
    <cellStyle name="Normal 4 4 3 3 2 8" xfId="14811" xr:uid="{2A95AFD5-EA24-48EB-89DA-F2D55AC4077E}"/>
    <cellStyle name="Normal 4 4 3 3 3" xfId="2935" xr:uid="{00000000-0005-0000-0000-00009F0B0000}"/>
    <cellStyle name="Normal 4 4 3 3 3 2" xfId="5122" xr:uid="{420F6EE8-280A-4089-A5E7-4B3DA5C0A0F4}"/>
    <cellStyle name="Normal 4 4 3 3 3 2 2" xfId="11853" xr:uid="{E5218287-149A-4D24-8BDF-917B803DA454}"/>
    <cellStyle name="Normal 4 4 3 3 3 2 2 2" xfId="29889" xr:uid="{B6B5B4D3-3E2F-4D8A-840B-2BFFEC8E3AC2}"/>
    <cellStyle name="Normal 4 4 3 3 3 2 2 3" xfId="21089" xr:uid="{4323412E-E7BF-4739-A0C7-4A1555044DBF}"/>
    <cellStyle name="Normal 4 4 3 3 3 2 3" xfId="13909" xr:uid="{0CC502EA-067F-4DD7-8E8F-554F81E31688}"/>
    <cellStyle name="Normal 4 4 3 3 3 2 3 2" xfId="23918" xr:uid="{F5C7DE5F-757B-4BAE-BD12-B0D1BD6F4302}"/>
    <cellStyle name="Normal 4 4 3 3 3 2 4" xfId="25434" xr:uid="{99ADEE77-ABB1-4DEB-87B8-E81BBB7864D5}"/>
    <cellStyle name="Normal 4 4 3 3 3 2 5" xfId="18296" xr:uid="{3D22BF93-27B9-46C6-9009-F703A2D6E685}"/>
    <cellStyle name="Normal 4 4 3 3 3 3" xfId="10843" xr:uid="{FACEA724-C2CB-4168-A4B0-E625A5E93720}"/>
    <cellStyle name="Normal 4 4 3 3 3 3 2" xfId="27897" xr:uid="{4F08304E-92AB-4E49-9C77-BFD3258F5C69}"/>
    <cellStyle name="Normal 4 4 3 3 3 3 3" xfId="17426" xr:uid="{054C6465-668E-4E4D-862D-31DDF658BD4B}"/>
    <cellStyle name="Normal 4 4 3 3 3 4" xfId="11683" xr:uid="{D182E4B5-51B5-412B-8AD1-B22FDB6BA43B}"/>
    <cellStyle name="Normal 4 4 3 3 3 4 2" xfId="20215" xr:uid="{7B19ACD9-9092-4BF2-81CD-A8949B7232EC}"/>
    <cellStyle name="Normal 4 4 3 3 3 5" xfId="13212" xr:uid="{68ACF97A-BADF-430F-A015-EE3D54221369}"/>
    <cellStyle name="Normal 4 4 3 3 3 5 2" xfId="23044" xr:uid="{6CC753D5-051A-4032-A2B0-47C0655172D5}"/>
    <cellStyle name="Normal 4 4 3 3 3 6" xfId="25865" xr:uid="{B9BD5DB1-B48C-461B-89FE-DBB79CAA2EE7}"/>
    <cellStyle name="Normal 4 4 3 3 3 7" xfId="15452" xr:uid="{41F4B168-B9A0-4698-9629-7A550D1EB3AB}"/>
    <cellStyle name="Normal 4 4 3 3 4" xfId="2936" xr:uid="{00000000-0005-0000-0000-0000A00B0000}"/>
    <cellStyle name="Normal 4 4 3 3 4 2" xfId="10844" xr:uid="{10990280-CEB7-45D8-B73B-FA3A1314FAEE}"/>
    <cellStyle name="Normal 4 4 3 3 4 2 2" xfId="27948" xr:uid="{C709693E-8CCE-4D25-8A5E-E7E481487194}"/>
    <cellStyle name="Normal 4 4 3 3 4 2 3" xfId="17424" xr:uid="{E16CDE45-BC97-4BC0-9980-EA4776272C09}"/>
    <cellStyle name="Normal 4 4 3 3 4 3" xfId="11682" xr:uid="{D6B24EBB-6D37-4807-A777-A4686FBA7B66}"/>
    <cellStyle name="Normal 4 4 3 3 4 3 2" xfId="20213" xr:uid="{7260CF29-52F0-4EBE-B81B-F5887A94DB9D}"/>
    <cellStyle name="Normal 4 4 3 3 4 4" xfId="13210" xr:uid="{D60E0AFE-72F8-4FC1-98C2-7CF832EC5FAD}"/>
    <cellStyle name="Normal 4 4 3 3 4 4 2" xfId="23042" xr:uid="{3AC069D8-DC40-4A7C-95DD-9F39FCD5A13E}"/>
    <cellStyle name="Normal 4 4 3 3 4 5" xfId="25571" xr:uid="{D72C348F-430C-4DA7-861A-5F1D8F9DD1A5}"/>
    <cellStyle name="Normal 4 4 3 3 4 6" xfId="15450" xr:uid="{C101F83A-0CF2-4E11-86DB-0376D60E9ED0}"/>
    <cellStyle name="Normal 4 4 3 3 5" xfId="2937" xr:uid="{00000000-0005-0000-0000-0000A10B0000}"/>
    <cellStyle name="Normal 4 4 3 3 5 2" xfId="10845" xr:uid="{E6EE1A02-73F9-4515-84BB-5D2623B5BE93}"/>
    <cellStyle name="Normal 4 4 3 3 5 2 2" xfId="26916" xr:uid="{5951C918-0788-42FF-BEE3-C92CE36C2317}"/>
    <cellStyle name="Normal 4 4 3 3 5 2 3" xfId="16805" xr:uid="{6109796E-A304-444F-B8AF-77B17F3E8258}"/>
    <cellStyle name="Normal 4 4 3 3 5 3" xfId="11558" xr:uid="{73F4401B-AE89-4334-ABA5-55D2CCD04672}"/>
    <cellStyle name="Normal 4 4 3 3 5 3 2" xfId="19542" xr:uid="{7188F7B7-F976-4C65-94CD-308D395325F3}"/>
    <cellStyle name="Normal 4 4 3 3 5 4" xfId="12654" xr:uid="{D2A60206-18E1-4BB1-856D-930C9438A274}"/>
    <cellStyle name="Normal 4 4 3 3 5 4 2" xfId="22371" xr:uid="{8EC48BB8-199B-4AD0-A415-0FC607341DC7}"/>
    <cellStyle name="Normal 4 4 3 3 5 5" xfId="24187" xr:uid="{BDCFE182-21FA-4CEE-BFD9-2176E46BBFD0}"/>
    <cellStyle name="Normal 4 4 3 3 5 6" xfId="14590" xr:uid="{6257E7A8-AAFC-4481-9141-D576588BECB8}"/>
    <cellStyle name="Normal 4 4 3 3 6" xfId="4781" xr:uid="{8366FA69-A810-4074-AD51-685B362F6ED5}"/>
    <cellStyle name="Normal 4 4 3 3 6 2" xfId="10840" xr:uid="{C9237FBE-B73D-48F5-AF97-39282A660320}"/>
    <cellStyle name="Normal 4 4 3 3 6 2 2" xfId="20748" xr:uid="{8FFE6E84-0B35-45D4-933D-F60A29FBF3B8}"/>
    <cellStyle name="Normal 4 4 3 3 6 3" xfId="13656" xr:uid="{9525604C-6767-4EB6-80D6-C157AC0CCF29}"/>
    <cellStyle name="Normal 4 4 3 3 6 3 2" xfId="23577" xr:uid="{D020A008-32BF-4F02-8351-4824A79DDE86}"/>
    <cellStyle name="Normal 4 4 3 3 6 4" xfId="25576" xr:uid="{D3970FC1-27C9-41F8-B9C4-F81ECFF77D57}"/>
    <cellStyle name="Normal 4 4 3 3 6 5" xfId="17955" xr:uid="{83F413BB-83A5-40F8-AC3A-A61F4F52545E}"/>
    <cellStyle name="Normal 4 4 3 3 7" xfId="5945" xr:uid="{3D29C30D-995F-42CD-93BD-6CBE7D9D55C2}"/>
    <cellStyle name="Normal 4 4 3 3 7 2" xfId="16103" xr:uid="{0C9F4B07-9009-480D-9C93-B6FF98C1008C}"/>
    <cellStyle name="Normal 4 4 3 3 8" xfId="8690" xr:uid="{B1A64D87-A0A1-42DB-99B9-7BDA4F04E00C}"/>
    <cellStyle name="Normal 4 4 3 3 8 2" xfId="18862" xr:uid="{A7BAE22F-7749-43AF-91C9-FC329D63DC08}"/>
    <cellStyle name="Normal 4 4 3 3 9" xfId="12154" xr:uid="{D0B4B77C-5C18-45D3-8460-2230CE494A85}"/>
    <cellStyle name="Normal 4 4 3 3 9 2" xfId="21659" xr:uid="{7165FCE4-59C7-4451-AF88-D96BF70DF7F3}"/>
    <cellStyle name="Normal 4 4 3 4" xfId="2938" xr:uid="{00000000-0005-0000-0000-0000A20B0000}"/>
    <cellStyle name="Normal 4 4 3 4 2" xfId="2939" xr:uid="{00000000-0005-0000-0000-0000A30B0000}"/>
    <cellStyle name="Normal 4 4 3 4 2 2" xfId="8106" xr:uid="{39176A84-AB62-46BE-90F5-9B7A844C3550}"/>
    <cellStyle name="Normal 4 4 3 4 2 2 2" xfId="27058" xr:uid="{71A21D0F-D0A5-4939-8497-A3EDD896B88B}"/>
    <cellStyle name="Normal 4 4 3 4 2 2 3" xfId="17427" xr:uid="{4EF4C478-18F2-4BA6-A770-17CC8819B63C}"/>
    <cellStyle name="Normal 4 4 3 4 2 3" xfId="10847" xr:uid="{B9E12229-8A42-45E5-9628-F0E8D6B32490}"/>
    <cellStyle name="Normal 4 4 3 4 2 3 2" xfId="20216" xr:uid="{529EEDBD-C0C4-4C5A-9648-D46F8A3D1766}"/>
    <cellStyle name="Normal 4 4 3 4 2 4" xfId="13213" xr:uid="{7A832B79-4748-4540-893D-37D3C119EDC2}"/>
    <cellStyle name="Normal 4 4 3 4 2 4 2" xfId="23045" xr:uid="{E6F1B102-ACA9-4ECB-92A1-9FBCB6D2E72D}"/>
    <cellStyle name="Normal 4 4 3 4 2 5" xfId="24799" xr:uid="{BD06770B-C97C-4803-BDB3-1572DBC1F6E5}"/>
    <cellStyle name="Normal 4 4 3 4 2 6" xfId="15453" xr:uid="{56F82A9C-B533-471A-A50E-BB5FC5FAF855}"/>
    <cellStyle name="Normal 4 4 3 4 3" xfId="4928" xr:uid="{930EA43D-0096-444F-8FE1-FD5ED5E5CB69}"/>
    <cellStyle name="Normal 4 4 3 4 3 2" xfId="10846" xr:uid="{F15966FA-DF75-4BC5-9F21-74054343773A}"/>
    <cellStyle name="Normal 4 4 3 4 3 2 2" xfId="29761" xr:uid="{538B2485-B2FC-4812-9F3E-E257CC537D44}"/>
    <cellStyle name="Normal 4 4 3 4 3 2 3" xfId="20895" xr:uid="{97421C2F-B214-411F-8CBF-EA8DD0A8C705}"/>
    <cellStyle name="Normal 4 4 3 4 3 3" xfId="13787" xr:uid="{09855BD9-F90C-4631-B308-45DAA7420E21}"/>
    <cellStyle name="Normal 4 4 3 4 3 3 2" xfId="23724" xr:uid="{5B92B7B2-26ED-43E1-B402-FA7994F2FE4D}"/>
    <cellStyle name="Normal 4 4 3 4 3 4" xfId="24562" xr:uid="{85E41354-0CF6-45ED-881A-CEEA22627524}"/>
    <cellStyle name="Normal 4 4 3 4 3 5" xfId="18102" xr:uid="{0313B1F6-7BAB-4804-83EE-200724695695}"/>
    <cellStyle name="Normal 4 4 3 4 4" xfId="6398" xr:uid="{D1D34B78-CBCC-4620-88A9-D7C3380E9A2D}"/>
    <cellStyle name="Normal 4 4 3 4 4 2" xfId="28760" xr:uid="{122A043A-144B-4117-823A-195AF79AE342}"/>
    <cellStyle name="Normal 4 4 3 4 4 3" xfId="16104" xr:uid="{FB8FB2AD-B0C1-4E4C-80AC-1C21A74AE887}"/>
    <cellStyle name="Normal 4 4 3 4 5" xfId="9175" xr:uid="{AA020D1A-BC4A-4154-8E0F-1E74FBD44B88}"/>
    <cellStyle name="Normal 4 4 3 4 5 2" xfId="18863" xr:uid="{E0717795-4778-42A9-8EB9-9DD5CC040325}"/>
    <cellStyle name="Normal 4 4 3 4 6" xfId="12155" xr:uid="{F25906A2-EAD5-48CA-8C2E-04F7045E7F40}"/>
    <cellStyle name="Normal 4 4 3 4 6 2" xfId="21660" xr:uid="{1EFA04FF-0353-40D9-9926-D0ABF37427AE}"/>
    <cellStyle name="Normal 4 4 3 4 7" xfId="25386" xr:uid="{E96EB29D-612E-4393-B2AA-2BB68909CA50}"/>
    <cellStyle name="Normal 4 4 3 4 8" xfId="14809" xr:uid="{F5D31524-A0A1-466A-8A92-D2BAF159F8E2}"/>
    <cellStyle name="Normal 4 4 3 5" xfId="2940" xr:uid="{00000000-0005-0000-0000-0000A40B0000}"/>
    <cellStyle name="Normal 4 4 3 5 2" xfId="5123" xr:uid="{672425D8-300E-4F7A-90A6-4F3EE94F5DDA}"/>
    <cellStyle name="Normal 4 4 3 5 2 2" xfId="8107" xr:uid="{12D3B875-D542-44DF-9F05-500DA796002C}"/>
    <cellStyle name="Normal 4 4 3 5 2 2 2" xfId="29890" xr:uid="{32F61285-8708-4E2F-9336-B584A73C08B9}"/>
    <cellStyle name="Normal 4 4 3 5 2 2 3" xfId="21090" xr:uid="{D46E86EF-5FCF-43DC-B65E-062BFED0CFEF}"/>
    <cellStyle name="Normal 4 4 3 5 2 3" xfId="10848" xr:uid="{97B0A82A-D03F-4B37-A692-88264F679999}"/>
    <cellStyle name="Normal 4 4 3 5 2 3 2" xfId="23919" xr:uid="{5B14E293-EABC-4785-A96E-BFA161A9759D}"/>
    <cellStyle name="Normal 4 4 3 5 2 4" xfId="26369" xr:uid="{EDB55457-EF3E-48C7-8D9F-39DF31754308}"/>
    <cellStyle name="Normal 4 4 3 5 2 5" xfId="18297" xr:uid="{F35F853C-7A58-4692-825C-6DD161C9E440}"/>
    <cellStyle name="Normal 4 4 3 5 3" xfId="6674" xr:uid="{30403EB0-AF5C-4EF0-8F10-20FB37DC21FA}"/>
    <cellStyle name="Normal 4 4 3 5 3 2" xfId="28001" xr:uid="{4A439195-4F58-4ED1-8160-6AEB5CD44CFF}"/>
    <cellStyle name="Normal 4 4 3 5 3 3" xfId="17428" xr:uid="{517932DD-B1E1-42A1-9481-4AA57BE2ABDE}"/>
    <cellStyle name="Normal 4 4 3 5 4" xfId="9470" xr:uid="{0990A3BD-ED66-4FC8-B463-A6A5B40D7253}"/>
    <cellStyle name="Normal 4 4 3 5 4 2" xfId="20217" xr:uid="{25075330-7974-4121-A5EC-28AC6DD85F81}"/>
    <cellStyle name="Normal 4 4 3 5 5" xfId="13214" xr:uid="{2E6F3081-ED1D-475F-BC2A-B43A713A4BA7}"/>
    <cellStyle name="Normal 4 4 3 5 5 2" xfId="23046" xr:uid="{8774FF94-9A4D-4296-AE02-8C9F1E8CCC70}"/>
    <cellStyle name="Normal 4 4 3 5 6" xfId="25142" xr:uid="{55A8065D-3618-4507-9BCA-1DBFCF761A50}"/>
    <cellStyle name="Normal 4 4 3 5 7" xfId="15454" xr:uid="{B049D6A7-76AF-4F77-87C1-8185182386AF}"/>
    <cellStyle name="Normal 4 4 3 6" xfId="2941" xr:uid="{00000000-0005-0000-0000-0000A50B0000}"/>
    <cellStyle name="Normal 4 4 3 6 2" xfId="5840" xr:uid="{07C78A00-8D71-4B7C-B86C-66E80ECAAE71}"/>
    <cellStyle name="Normal 4 4 3 6 2 2" xfId="8108" xr:uid="{3F936F83-C1EA-4E34-B20C-A6E2A7DB79A5}"/>
    <cellStyle name="Normal 4 4 3 6 2 3" xfId="10849" xr:uid="{6886447E-A7EB-4CCF-B950-C6909A76CCB9}"/>
    <cellStyle name="Normal 4 4 3 6 3" xfId="6933" xr:uid="{D3E2F84F-F1AA-4B1D-B5B4-3A62BD3B6941}"/>
    <cellStyle name="Normal 4 4 3 6 3 2" xfId="19830" xr:uid="{37FF9ECD-FC13-43A9-AF57-6A3946C7C7EF}"/>
    <cellStyle name="Normal 4 4 3 6 4" xfId="9729" xr:uid="{DB32C49F-D33E-44E2-9359-EFA1FD1E9E49}"/>
    <cellStyle name="Normal 4 4 3 6 4 2" xfId="22659" xr:uid="{DE973656-4FCB-42D5-90E5-AD085A5EBF9A}"/>
    <cellStyle name="Normal 4 4 3 6 5" xfId="26321" xr:uid="{91884EEE-3DDB-48A7-9198-D01CB918EDE5}"/>
    <cellStyle name="Normal 4 4 3 6 6" xfId="14996" xr:uid="{D48093F5-9E53-4A3E-9634-D820B00E2C30}"/>
    <cellStyle name="Normal 4 4 3 7" xfId="2942" xr:uid="{00000000-0005-0000-0000-0000A60B0000}"/>
    <cellStyle name="Normal 4 4 3 7 2" xfId="8109" xr:uid="{2B0DBA81-CD29-4A00-9D9D-E8EFA54E0456}"/>
    <cellStyle name="Normal 4 4 3 7 2 2" xfId="28479" xr:uid="{9369CF1B-68AD-4D3B-B047-EA420CC592D1}"/>
    <cellStyle name="Normal 4 4 3 7 2 3" xfId="16643" xr:uid="{88EC2C93-0B07-4958-AA1F-ADE66945C793}"/>
    <cellStyle name="Normal 4 4 3 7 3" xfId="10850" xr:uid="{F5BBF58B-D3F4-4F8F-9CAF-4856A8ABBB6F}"/>
    <cellStyle name="Normal 4 4 3 7 3 2" xfId="19380" xr:uid="{D596B633-1740-4AF0-8210-A2A1F8FC2269}"/>
    <cellStyle name="Normal 4 4 3 7 4" xfId="12492" xr:uid="{2871158D-68E9-45D1-A127-8915247CD2A0}"/>
    <cellStyle name="Normal 4 4 3 7 4 2" xfId="22209" xr:uid="{D33D57D3-7455-4AC7-896A-C732BC733589}"/>
    <cellStyle name="Normal 4 4 3 7 5" xfId="26596" xr:uid="{8FF59DB9-FB3C-43A6-AB72-695243F2C636}"/>
    <cellStyle name="Normal 4 4 3 7 6" xfId="14427" xr:uid="{E6EEBC3F-4973-401C-993D-7E04C6022FD8}"/>
    <cellStyle name="Normal 4 4 3 8" xfId="2943" xr:uid="{00000000-0005-0000-0000-0000A70B0000}"/>
    <cellStyle name="Normal 4 4 3 8 2" xfId="8110" xr:uid="{E05252A1-AB31-4B06-A960-DF12758B8B42}"/>
    <cellStyle name="Normal 4 4 3 8 2 2" xfId="19160" xr:uid="{6BD8C293-4C98-4D61-A2EE-DC74167FD674}"/>
    <cellStyle name="Normal 4 4 3 8 3" xfId="10851" xr:uid="{E29452E4-760A-46C8-B88F-586FCC23DF35}"/>
    <cellStyle name="Normal 4 4 3 8 3 2" xfId="21965" xr:uid="{BFBF210D-9C52-40D2-A6FC-5E4963487390}"/>
    <cellStyle name="Normal 4 4 3 8 4" xfId="26470" xr:uid="{40F88966-F884-4B45-89D3-A4B092241A09}"/>
    <cellStyle name="Normal 4 4 3 8 5" xfId="16409" xr:uid="{C5BA75C8-7F5D-480C-A72C-FD6AFCA7FF12}"/>
    <cellStyle name="Normal 4 4 3 9" xfId="4577" xr:uid="{8F6C3C64-35AC-4F63-AE9F-5F8BE336A86A}"/>
    <cellStyle name="Normal 4 4 3 9 2" xfId="9981" xr:uid="{441EB84E-83A4-4DFE-972B-7303375308AB}"/>
    <cellStyle name="Normal 4 4 3 9 2 2" xfId="20593" xr:uid="{9C043883-7B3A-420F-AEF5-E9C054BDE715}"/>
    <cellStyle name="Normal 4 4 3 9 3" xfId="13540" xr:uid="{10439A55-9330-4751-817E-ED3065483C60}"/>
    <cellStyle name="Normal 4 4 3 9 3 2" xfId="23422" xr:uid="{C5E2BA37-E0EB-4473-8BC7-EC63E6106CF4}"/>
    <cellStyle name="Normal 4 4 3 9 4" xfId="17800" xr:uid="{CE729498-B49E-4FC3-9F84-F9560D490C32}"/>
    <cellStyle name="Normal 4 4 4" xfId="618" xr:uid="{00000000-0005-0000-0000-00006A020000}"/>
    <cellStyle name="Normal 4 4 4 10" xfId="9019" xr:uid="{14B67A65-00F4-4C25-97F0-3F15EED3457C}"/>
    <cellStyle name="Normal 4 4 4 10 2" xfId="18864" xr:uid="{0F62E6D7-D47A-4F61-B18C-35B376831DC3}"/>
    <cellStyle name="Normal 4 4 4 11" xfId="12156" xr:uid="{8950B0BD-EB7E-490B-9EE3-BF96037FB892}"/>
    <cellStyle name="Normal 4 4 4 11 2" xfId="21661" xr:uid="{24AAA9A1-6772-4C31-9093-96367C043B6C}"/>
    <cellStyle name="Normal 4 4 4 12" xfId="25808" xr:uid="{B71EA7E4-4046-475B-B7AC-662ACEA20FF1}"/>
    <cellStyle name="Normal 4 4 4 13" xfId="14009" xr:uid="{518F9476-45E0-4285-95D1-0CC0D892D058}"/>
    <cellStyle name="Normal 4 4 4 2" xfId="619" xr:uid="{00000000-0005-0000-0000-00006B020000}"/>
    <cellStyle name="Normal 4 4 4 2 10" xfId="12157" xr:uid="{F4928F53-1633-44B8-99A5-5FDE294FBA83}"/>
    <cellStyle name="Normal 4 4 4 2 10 2" xfId="21662" xr:uid="{FCC8ABB9-C95F-4E1F-A4C2-A5914665D6CA}"/>
    <cellStyle name="Normal 4 4 4 2 11" xfId="26349" xr:uid="{0BE7F623-057B-4787-B256-3F15919578A9}"/>
    <cellStyle name="Normal 4 4 4 2 12" xfId="14171" xr:uid="{1A1B57D3-9A5D-4C54-AFBA-C58C5B13A72A}"/>
    <cellStyle name="Normal 4 4 4 2 2" xfId="2944" xr:uid="{00000000-0005-0000-0000-0000A80B0000}"/>
    <cellStyle name="Normal 4 4 4 2 2 2" xfId="2945" xr:uid="{00000000-0005-0000-0000-0000A90B0000}"/>
    <cellStyle name="Normal 4 4 4 2 2 2 2" xfId="8111" xr:uid="{D129C24C-E585-43B7-BA43-F8ED2AD99729}"/>
    <cellStyle name="Normal 4 4 4 2 2 2 2 2" xfId="28221" xr:uid="{BAC023A1-7C5D-4B40-AC4B-27199C732483}"/>
    <cellStyle name="Normal 4 4 4 2 2 2 2 3" xfId="28812" xr:uid="{D7CCBEA9-CDA2-4013-ACC6-91451F6F1339}"/>
    <cellStyle name="Normal 4 4 4 2 2 2 2 4" xfId="17430" xr:uid="{EF07F21F-EE22-4A97-A93A-7E319D9BFFFE}"/>
    <cellStyle name="Normal 4 4 4 2 2 2 3" xfId="10853" xr:uid="{E2BEF152-96A2-477F-A060-337E40399872}"/>
    <cellStyle name="Normal 4 4 4 2 2 2 3 2" xfId="29517" xr:uid="{DAD1AA86-9007-4DC7-AB7B-FADACC5B2A0A}"/>
    <cellStyle name="Normal 4 4 4 2 2 2 3 3" xfId="20219" xr:uid="{A998E51C-1AFC-468A-9D7F-94223212B8A8}"/>
    <cellStyle name="Normal 4 4 4 2 2 2 4" xfId="13216" xr:uid="{4C733011-E1FD-4EE2-9DF2-A062041127D8}"/>
    <cellStyle name="Normal 4 4 4 2 2 2 4 2" xfId="23048" xr:uid="{4A119C4B-6299-42A1-95BB-2B502AD7F11C}"/>
    <cellStyle name="Normal 4 4 4 2 2 2 5" xfId="25218" xr:uid="{2454C065-8E03-464A-AC8C-16FB8424CE6E}"/>
    <cellStyle name="Normal 4 4 4 2 2 2 6" xfId="15456" xr:uid="{CECF0DD0-E543-477A-830F-0B7706354854}"/>
    <cellStyle name="Normal 4 4 4 2 2 3" xfId="4931" xr:uid="{5AA37BB9-2C42-47BA-B2CC-1DCD2039CD43}"/>
    <cellStyle name="Normal 4 4 4 2 2 3 2" xfId="10852" xr:uid="{88BB6464-4432-49D7-8F31-45B503775F76}"/>
    <cellStyle name="Normal 4 4 4 2 2 3 2 2" xfId="29764" xr:uid="{E3BA6EFA-440A-490E-B9C5-D69205C22110}"/>
    <cellStyle name="Normal 4 4 4 2 2 3 2 3" xfId="20898" xr:uid="{AB1F6669-3A7A-4EC7-9DA7-9BED99AA3109}"/>
    <cellStyle name="Normal 4 4 4 2 2 3 3" xfId="13790" xr:uid="{70C75592-AB37-4CC1-9560-FA4E2954BA89}"/>
    <cellStyle name="Normal 4 4 4 2 2 3 3 2" xfId="23727" xr:uid="{E273AC40-7724-4770-A4FF-D58A89FD8CD5}"/>
    <cellStyle name="Normal 4 4 4 2 2 3 4" xfId="24359" xr:uid="{AEA98195-81A9-4A7D-8F5F-69DE73FFB2B9}"/>
    <cellStyle name="Normal 4 4 4 2 2 3 5" xfId="18105" xr:uid="{53504B5E-D23E-4776-8D0B-22A2CD3461D9}"/>
    <cellStyle name="Normal 4 4 4 2 2 4" xfId="6402" xr:uid="{A3B6E6CB-68F0-4137-9301-0AF0A1A9F49A}"/>
    <cellStyle name="Normal 4 4 4 2 2 4 2" xfId="27212" xr:uid="{0B53C53C-4889-4330-808A-036395E42CEF}"/>
    <cellStyle name="Normal 4 4 4 2 2 4 3" xfId="16107" xr:uid="{F8A5FBD3-1A85-4C7E-9E83-9B55E5352540}"/>
    <cellStyle name="Normal 4 4 4 2 2 5" xfId="9179" xr:uid="{FF583BFD-909D-4978-8530-FA1917FA008B}"/>
    <cellStyle name="Normal 4 4 4 2 2 5 2" xfId="18866" xr:uid="{75D1B0D4-FBA8-41B3-AAC6-A560E55C3B38}"/>
    <cellStyle name="Normal 4 4 4 2 2 6" xfId="12158" xr:uid="{C424C173-DCFB-4A8A-A133-51950FA61D64}"/>
    <cellStyle name="Normal 4 4 4 2 2 6 2" xfId="21663" xr:uid="{B3CED744-8C8F-4BA1-95C5-816402461B58}"/>
    <cellStyle name="Normal 4 4 4 2 2 7" xfId="24083" xr:uid="{C52C6E83-26AB-45BE-A6C5-97BE2B08FC92}"/>
    <cellStyle name="Normal 4 4 4 2 2 8" xfId="14813" xr:uid="{FF8D811C-4BB1-479C-89CC-1D4643FDF830}"/>
    <cellStyle name="Normal 4 4 4 2 3" xfId="2946" xr:uid="{00000000-0005-0000-0000-0000AA0B0000}"/>
    <cellStyle name="Normal 4 4 4 2 3 2" xfId="5124" xr:uid="{A71443A4-CDC0-44A9-BF21-D6CCBB445E1F}"/>
    <cellStyle name="Normal 4 4 4 2 3 2 2" xfId="8112" xr:uid="{19DCA280-FC73-4821-BE58-959F54D5125D}"/>
    <cellStyle name="Normal 4 4 4 2 3 2 2 2" xfId="29891" xr:uid="{5F0FB309-89E3-470B-BD11-5DA12BC5E1DF}"/>
    <cellStyle name="Normal 4 4 4 2 3 2 2 3" xfId="21091" xr:uid="{85F989E6-D8BE-42F0-95F4-36081F6D872B}"/>
    <cellStyle name="Normal 4 4 4 2 3 2 3" xfId="10854" xr:uid="{2D054A54-F2CB-45F8-A3D0-CD4F2772814E}"/>
    <cellStyle name="Normal 4 4 4 2 3 2 3 2" xfId="23920" xr:uid="{40A2B952-B76C-4C21-98C8-C7116B66DE4A}"/>
    <cellStyle name="Normal 4 4 4 2 3 2 4" xfId="26161" xr:uid="{FE83DD38-4923-43F6-9B5D-BBE783AE8630}"/>
    <cellStyle name="Normal 4 4 4 2 3 2 5" xfId="18298" xr:uid="{AB3AE0E4-E89E-4ECB-AC91-CB4366478902}"/>
    <cellStyle name="Normal 4 4 4 2 3 3" xfId="6677" xr:uid="{9FDF6BD2-7581-4590-ABAA-A6AD7597B71C}"/>
    <cellStyle name="Normal 4 4 4 2 3 3 2" xfId="29107" xr:uid="{0EAAF9F3-F6C1-4C84-886B-2576E3D0D328}"/>
    <cellStyle name="Normal 4 4 4 2 3 3 3" xfId="17431" xr:uid="{ED637A9D-C12C-4E91-858B-E321E75E4D91}"/>
    <cellStyle name="Normal 4 4 4 2 3 4" xfId="9473" xr:uid="{39100F94-4B7C-4118-A90C-29550F2E1F50}"/>
    <cellStyle name="Normal 4 4 4 2 3 4 2" xfId="20220" xr:uid="{0C9D2CB1-940B-45BA-B703-49D5B657DACF}"/>
    <cellStyle name="Normal 4 4 4 2 3 5" xfId="13217" xr:uid="{5E142F85-31E6-4279-AC7C-14FC26B1C0D8}"/>
    <cellStyle name="Normal 4 4 4 2 3 5 2" xfId="23049" xr:uid="{D5E447A0-BF88-40E6-961C-F121CD082193}"/>
    <cellStyle name="Normal 4 4 4 2 3 6" xfId="24459" xr:uid="{87E5A99B-F493-44DC-8F33-2CFEC0D4122A}"/>
    <cellStyle name="Normal 4 4 4 2 3 7" xfId="15457" xr:uid="{0046E8DD-3B26-4658-97CF-E277AB9CA8A9}"/>
    <cellStyle name="Normal 4 4 4 2 4" xfId="2947" xr:uid="{00000000-0005-0000-0000-0000AB0B0000}"/>
    <cellStyle name="Normal 4 4 4 2 4 2" xfId="8113" xr:uid="{2138C4E1-32AE-4D31-88A5-233B7F2483B9}"/>
    <cellStyle name="Normal 4 4 4 2 4 2 2" xfId="28817" xr:uid="{A9F268DA-BA04-439A-B0A8-F582394593E6}"/>
    <cellStyle name="Normal 4 4 4 2 4 2 3" xfId="17429" xr:uid="{EA18A79B-6A73-46F2-AB02-C727F6011C97}"/>
    <cellStyle name="Normal 4 4 4 2 4 3" xfId="10855" xr:uid="{DD02577C-8A0A-4A1F-A708-9AEE4D56E0F5}"/>
    <cellStyle name="Normal 4 4 4 2 4 3 2" xfId="20218" xr:uid="{42714576-1288-46BD-A6E2-7EB53BD87130}"/>
    <cellStyle name="Normal 4 4 4 2 4 4" xfId="13215" xr:uid="{1904249A-C10C-4522-BF32-7AF6EABF277A}"/>
    <cellStyle name="Normal 4 4 4 2 4 4 2" xfId="23047" xr:uid="{20E273D7-C7B7-4DB8-B3A6-354C2E0844CC}"/>
    <cellStyle name="Normal 4 4 4 2 4 5" xfId="24358" xr:uid="{1F41F639-B9C1-472A-835E-96FBF74C8F10}"/>
    <cellStyle name="Normal 4 4 4 2 4 6" xfId="15455" xr:uid="{C791E33B-CF33-40CA-9692-495037464C45}"/>
    <cellStyle name="Normal 4 4 4 2 5" xfId="2948" xr:uid="{00000000-0005-0000-0000-0000AC0B0000}"/>
    <cellStyle name="Normal 4 4 4 2 5 2" xfId="8114" xr:uid="{E337A2DF-59EE-4A72-84E3-F33AE3245446}"/>
    <cellStyle name="Normal 4 4 4 2 5 2 2" xfId="29271" xr:uid="{28C5093A-B9DF-41FD-83ED-9ABD231915E4}"/>
    <cellStyle name="Normal 4 4 4 2 5 2 3" xfId="16786" xr:uid="{B20DBCF7-A593-400D-904F-CE020E84965B}"/>
    <cellStyle name="Normal 4 4 4 2 5 3" xfId="10856" xr:uid="{CF15D155-4B6F-46F2-A1CB-569CE03DD9B0}"/>
    <cellStyle name="Normal 4 4 4 2 5 3 2" xfId="19523" xr:uid="{A85E0D0A-563F-4D00-87C5-74A6D335F3BB}"/>
    <cellStyle name="Normal 4 4 4 2 5 4" xfId="12635" xr:uid="{9C076C41-85A3-4EB4-93AE-A7CB5A740C48}"/>
    <cellStyle name="Normal 4 4 4 2 5 4 2" xfId="22352" xr:uid="{4BE18939-D099-4377-B9DA-4724C630B01D}"/>
    <cellStyle name="Normal 4 4 4 2 5 5" xfId="24532" xr:uid="{787552B2-4C9D-44F0-90B6-55FC9C46C5FD}"/>
    <cellStyle name="Normal 4 4 4 2 5 6" xfId="14570" xr:uid="{6E090883-D703-4291-AA34-91DC855952EB}"/>
    <cellStyle name="Normal 4 4 4 2 6" xfId="2949" xr:uid="{00000000-0005-0000-0000-0000AD0B0000}"/>
    <cellStyle name="Normal 4 4 4 2 6 2" xfId="10857" xr:uid="{C367036E-C13E-42C3-AEA6-56AB73FFB6B8}"/>
    <cellStyle name="Normal 4 4 4 2 6 2 2" xfId="19287" xr:uid="{CBC48F9A-A2A6-4E9C-8C69-88FA9410B2CB}"/>
    <cellStyle name="Normal 4 4 4 2 6 3" xfId="12429" xr:uid="{8026A62D-25BF-4202-A4CA-CAF3D394485A}"/>
    <cellStyle name="Normal 4 4 4 2 6 3 2" xfId="22105" xr:uid="{3BC3D5AD-F4C6-4848-919F-DC4405F55010}"/>
    <cellStyle name="Normal 4 4 4 2 6 4" xfId="25532" xr:uid="{F011AE3C-BAB1-42E5-AD3F-7AE20737623C}"/>
    <cellStyle name="Normal 4 4 4 2 6 5" xfId="16549" xr:uid="{76980AA9-DE6D-4463-AAE3-B0DBEC507DE5}"/>
    <cellStyle name="Normal 4 4 4 2 7" xfId="4493" xr:uid="{382D5D39-219B-46C3-BFA8-C451C4928A72}"/>
    <cellStyle name="Normal 4 4 4 2 7 2" xfId="9984" xr:uid="{A1ACAA35-F76D-4B3D-B6EC-F2123909BF9E}"/>
    <cellStyle name="Normal 4 4 4 2 7 2 2" xfId="20516" xr:uid="{79174540-1F08-49C2-9C73-16D2B97887A5}"/>
    <cellStyle name="Normal 4 4 4 2 7 3" xfId="13491" xr:uid="{95188E3C-571D-4576-B826-523119680FDA}"/>
    <cellStyle name="Normal 4 4 4 2 7 3 2" xfId="23345" xr:uid="{4E544DE3-CB57-4357-8E4B-C3C75257A5BD}"/>
    <cellStyle name="Normal 4 4 4 2 7 4" xfId="17723" xr:uid="{9A4FA87B-3E4F-4927-B0A4-C9FF45167D4E}"/>
    <cellStyle name="Normal 4 4 4 2 8" xfId="6243" xr:uid="{E5A2A266-4DEB-43CD-8417-1D420F8EDC01}"/>
    <cellStyle name="Normal 4 4 4 2 8 2" xfId="16106" xr:uid="{F47C5AB3-1EF4-4E4E-98E8-E0CE2B2970D5}"/>
    <cellStyle name="Normal 4 4 4 2 9" xfId="9020" xr:uid="{B9EA9917-B81C-47E1-B549-DA83E72D3613}"/>
    <cellStyle name="Normal 4 4 4 2 9 2" xfId="18865" xr:uid="{CF7AD2C4-9AC5-43E1-AC3C-4BFD8B84366B}"/>
    <cellStyle name="Normal 4 4 4 3" xfId="2950" xr:uid="{00000000-0005-0000-0000-0000AE0B0000}"/>
    <cellStyle name="Normal 4 4 4 3 2" xfId="2951" xr:uid="{00000000-0005-0000-0000-0000AF0B0000}"/>
    <cellStyle name="Normal 4 4 4 3 2 2" xfId="8115" xr:uid="{6758BD03-0C10-4DF4-AE2C-12682D70A650}"/>
    <cellStyle name="Normal 4 4 4 3 2 2 2" xfId="25566" xr:uid="{A952A60E-14C7-4945-AD48-4CE0BF1686B4}"/>
    <cellStyle name="Normal 4 4 4 3 2 2 3" xfId="28294" xr:uid="{36430CA8-5C2B-43FE-A423-177C3BB09E57}"/>
    <cellStyle name="Normal 4 4 4 3 2 2 4" xfId="17432" xr:uid="{4BB5AC07-3789-45E7-925A-20C71C048F91}"/>
    <cellStyle name="Normal 4 4 4 3 2 3" xfId="10859" xr:uid="{41DF9480-371B-4ED5-B8AF-79A24C7161EB}"/>
    <cellStyle name="Normal 4 4 4 3 2 3 2" xfId="29518" xr:uid="{3E0BBE57-3155-4383-834C-4749BEC87CEC}"/>
    <cellStyle name="Normal 4 4 4 3 2 3 3" xfId="20221" xr:uid="{66CF551E-4180-4E2D-A96D-DCD4CEE9632C}"/>
    <cellStyle name="Normal 4 4 4 3 2 4" xfId="13218" xr:uid="{4DF183B2-AF87-457E-9548-C773EF98FAF2}"/>
    <cellStyle name="Normal 4 4 4 3 2 4 2" xfId="23050" xr:uid="{D2534C39-FEC3-4A04-BB02-2038A1BD2E9B}"/>
    <cellStyle name="Normal 4 4 4 3 2 5" xfId="25319" xr:uid="{FA0E58C7-3788-4A81-8494-BC9545AE9790}"/>
    <cellStyle name="Normal 4 4 4 3 2 6" xfId="15458" xr:uid="{737ED164-28CC-46F8-A927-1CE3C15D57D2}"/>
    <cellStyle name="Normal 4 4 4 3 3" xfId="2952" xr:uid="{00000000-0005-0000-0000-0000B00B0000}"/>
    <cellStyle name="Normal 4 4 4 3 3 2" xfId="10860" xr:uid="{8CEC0D59-AE3B-439E-A7CB-B4A80BE88692}"/>
    <cellStyle name="Normal 4 4 4 3 3 2 2" xfId="27511" xr:uid="{B02F49E1-14B6-4546-A4C8-EBE6A37463AB}"/>
    <cellStyle name="Normal 4 4 4 3 3 2 3" xfId="16945" xr:uid="{FF4038AE-DFBB-4617-83BD-D5D4F20209AD}"/>
    <cellStyle name="Normal 4 4 4 3 3 3" xfId="11592" xr:uid="{83E4063D-D55E-43E6-98B7-5196267E702B}"/>
    <cellStyle name="Normal 4 4 4 3 3 3 2" xfId="19695" xr:uid="{08135FC8-2372-4BC8-9305-8180172B9059}"/>
    <cellStyle name="Normal 4 4 4 3 3 4" xfId="12794" xr:uid="{1D68DDAE-F701-484C-91D0-83561A2117D0}"/>
    <cellStyle name="Normal 4 4 4 3 3 4 2" xfId="22524" xr:uid="{8AF3C7FB-BF0C-4A6E-B6C3-98FF0803A60C}"/>
    <cellStyle name="Normal 4 4 4 3 3 5" xfId="25610" xr:uid="{5EBFFD20-7446-4C45-BF86-B4C56E308BCD}"/>
    <cellStyle name="Normal 4 4 4 3 3 6" xfId="14812" xr:uid="{5CD24E39-E147-41DF-9100-14D23BEFA89F}"/>
    <cellStyle name="Normal 4 4 4 3 4" xfId="4782" xr:uid="{5FD893D2-285F-49AE-80B2-7E79C01AA812}"/>
    <cellStyle name="Normal 4 4 4 3 4 2" xfId="10858" xr:uid="{E80FC84F-8C17-4C6D-960D-39E49FEDE416}"/>
    <cellStyle name="Normal 4 4 4 3 4 2 2" xfId="29656" xr:uid="{5C135200-665D-47E3-8A42-BC47F7A27F4D}"/>
    <cellStyle name="Normal 4 4 4 3 4 2 3" xfId="20749" xr:uid="{9FC2AA68-637E-4056-97B9-F005DDEEB7EB}"/>
    <cellStyle name="Normal 4 4 4 3 4 3" xfId="13657" xr:uid="{A9A7CDB8-E8FF-4048-A4CD-78334256E4A0}"/>
    <cellStyle name="Normal 4 4 4 3 4 3 2" xfId="23578" xr:uid="{8168C5B5-D94E-419C-BF86-A20DAD0D16E8}"/>
    <cellStyle name="Normal 4 4 4 3 4 4" xfId="24108" xr:uid="{C4E0846D-D646-4E65-AAFB-A0BF9904AF3C}"/>
    <cellStyle name="Normal 4 4 4 3 4 5" xfId="17956" xr:uid="{3A993783-5C25-4D28-A49E-0CA3184EDECE}"/>
    <cellStyle name="Normal 4 4 4 3 5" xfId="6401" xr:uid="{0E145127-2567-4BC5-9230-8A96CE20A25C}"/>
    <cellStyle name="Normal 4 4 4 3 5 2" xfId="29213" xr:uid="{CCC0C26A-FF97-4DBF-8B17-CBEB208B3931}"/>
    <cellStyle name="Normal 4 4 4 3 5 3" xfId="16108" xr:uid="{C4960B4C-AAD4-4BCD-8D08-04C6E35ADEDC}"/>
    <cellStyle name="Normal 4 4 4 3 6" xfId="9178" xr:uid="{410094BC-1C66-439E-9031-DE6641E2EFD5}"/>
    <cellStyle name="Normal 4 4 4 3 6 2" xfId="18867" xr:uid="{DBACD9B3-B35A-4AFD-A349-FA53AD0FD74D}"/>
    <cellStyle name="Normal 4 4 4 3 7" xfId="12159" xr:uid="{35A2BB23-B225-4791-AD34-146FCDF56AF7}"/>
    <cellStyle name="Normal 4 4 4 3 7 2" xfId="21664" xr:uid="{A5A4D33C-2044-4487-8C60-17F4A72074D0}"/>
    <cellStyle name="Normal 4 4 4 3 8" xfId="25927" xr:uid="{CDA926F7-C6DA-49BE-8135-7929B23C87F0}"/>
    <cellStyle name="Normal 4 4 4 3 9" xfId="14329" xr:uid="{A5823D3B-8566-42C8-B01C-6D3AF31F36FF}"/>
    <cellStyle name="Normal 4 4 4 4" xfId="2953" xr:uid="{00000000-0005-0000-0000-0000B10B0000}"/>
    <cellStyle name="Normal 4 4 4 4 2" xfId="5125" xr:uid="{01DD8BCD-B3A4-4496-8187-462F64DEEAE2}"/>
    <cellStyle name="Normal 4 4 4 4 2 2" xfId="8116" xr:uid="{32CB122E-D513-41F4-9B83-3D34832D67D7}"/>
    <cellStyle name="Normal 4 4 4 4 2 2 2" xfId="29892" xr:uid="{E12F9671-18BF-4386-B625-356A6A88689B}"/>
    <cellStyle name="Normal 4 4 4 4 2 2 3" xfId="21092" xr:uid="{4EE444AD-3AC6-44FD-BFE7-2F74662173E1}"/>
    <cellStyle name="Normal 4 4 4 4 2 3" xfId="10861" xr:uid="{D980FF4F-62DE-4252-B56C-FAFFC2DFE96E}"/>
    <cellStyle name="Normal 4 4 4 4 2 3 2" xfId="23921" xr:uid="{8CD4A561-31F8-4EA0-A787-2DB7B3246019}"/>
    <cellStyle name="Normal 4 4 4 4 2 4" xfId="26138" xr:uid="{7A52FC42-DEDB-4F33-A9F6-BEABA322F066}"/>
    <cellStyle name="Normal 4 4 4 4 2 5" xfId="18299" xr:uid="{130CA92D-662C-4929-A1F9-30E060921ABE}"/>
    <cellStyle name="Normal 4 4 4 4 3" xfId="6676" xr:uid="{36FCDFA6-BD4F-4BC7-89DE-9F404AA7F5C5}"/>
    <cellStyle name="Normal 4 4 4 4 3 2" xfId="28079" xr:uid="{3E2230C3-D323-4F8B-A0FF-29106504F960}"/>
    <cellStyle name="Normal 4 4 4 4 3 3" xfId="16109" xr:uid="{6C831626-1C91-47F2-8F97-4A7BB45C9486}"/>
    <cellStyle name="Normal 4 4 4 4 4" xfId="9472" xr:uid="{50C46A9B-6B12-47F9-8E5F-5403404C4C4D}"/>
    <cellStyle name="Normal 4 4 4 4 4 2" xfId="18868" xr:uid="{7F6EF5AD-BC6C-43B0-B8AF-E6EE03F41DE4}"/>
    <cellStyle name="Normal 4 4 4 4 5" xfId="12160" xr:uid="{F0E65829-A68C-456A-8090-1B3EF75B6AFD}"/>
    <cellStyle name="Normal 4 4 4 4 5 2" xfId="21665" xr:uid="{49EABDF8-8E5F-49E7-9473-174C6F17006E}"/>
    <cellStyle name="Normal 4 4 4 4 6" xfId="25529" xr:uid="{03C39292-0718-4208-9324-744F320B9AEB}"/>
    <cellStyle name="Normal 4 4 4 4 7" xfId="15459" xr:uid="{130DDFBB-2F3D-4F72-9049-95C43463A59C}"/>
    <cellStyle name="Normal 4 4 4 5" xfId="2954" xr:uid="{00000000-0005-0000-0000-0000B20B0000}"/>
    <cellStyle name="Normal 4 4 4 5 2" xfId="5824" xr:uid="{E93A7326-BCAC-4571-A30B-570A910D8ACB}"/>
    <cellStyle name="Normal 4 4 4 5 2 2" xfId="8117" xr:uid="{99371E6C-FB7E-4811-BF07-094DB54204E9}"/>
    <cellStyle name="Normal 4 4 4 5 2 3" xfId="10862" xr:uid="{E742E201-6504-4CA9-A71A-232678C3281D}"/>
    <cellStyle name="Normal 4 4 4 5 2 4" xfId="17059" xr:uid="{C223BD0F-00EC-4570-AAE9-143170EF2813}"/>
    <cellStyle name="Normal 4 4 4 5 3" xfId="6913" xr:uid="{DF9C45E6-CA0A-496E-83C7-CF81EC131230}"/>
    <cellStyle name="Normal 4 4 4 5 3 2" xfId="29359" xr:uid="{2BFF8C69-78DF-43C0-A08F-017043EC1748}"/>
    <cellStyle name="Normal 4 4 4 5 3 3" xfId="19831" xr:uid="{DA886CDA-5407-4363-9052-56BFB1463FF3}"/>
    <cellStyle name="Normal 4 4 4 5 4" xfId="9709" xr:uid="{69A0E680-5D48-4360-A951-74002BF440FB}"/>
    <cellStyle name="Normal 4 4 4 5 4 2" xfId="22660" xr:uid="{DCAEF217-487D-4406-80A3-EAB2A052D32B}"/>
    <cellStyle name="Normal 4 4 4 5 5" xfId="25241" xr:uid="{8D0754A7-4F0D-4918-96B2-9C44B0FA927B}"/>
    <cellStyle name="Normal 4 4 4 5 6" xfId="14997" xr:uid="{BCCBE5AE-E88F-4686-A142-CD107E2DF9D6}"/>
    <cellStyle name="Normal 4 4 4 6" xfId="2955" xr:uid="{00000000-0005-0000-0000-0000B30B0000}"/>
    <cellStyle name="Normal 4 4 4 6 2" xfId="8118" xr:uid="{757D845F-8D0F-44CA-9FFD-6CCAFCFFF978}"/>
    <cellStyle name="Normal 4 4 4 6 2 2" xfId="27447" xr:uid="{EEFD7B78-5348-46C1-8F01-9E15DF3C766E}"/>
    <cellStyle name="Normal 4 4 4 6 2 3" xfId="16623" xr:uid="{3CA85D8D-5006-494C-A94A-7F42947259E9}"/>
    <cellStyle name="Normal 4 4 4 6 3" xfId="10863" xr:uid="{42384ADA-062D-48F5-B293-9314B8BF7E7F}"/>
    <cellStyle name="Normal 4 4 4 6 3 2" xfId="19360" xr:uid="{2BC4DE07-0BFA-45BF-8BA4-BE35C80C46AA}"/>
    <cellStyle name="Normal 4 4 4 6 4" xfId="12472" xr:uid="{C14E6283-6269-43F4-91E4-E7B9EFF9464F}"/>
    <cellStyle name="Normal 4 4 4 6 4 2" xfId="22189" xr:uid="{C8E98169-282A-41B1-983A-D3298B2498AE}"/>
    <cellStyle name="Normal 4 4 4 6 5" xfId="26600" xr:uid="{D6ECD67B-790F-4875-BA48-B7B33864BD06}"/>
    <cellStyle name="Normal 4 4 4 6 6" xfId="14407" xr:uid="{D2318EC7-F266-4232-9CF0-1B4CEFA2992D}"/>
    <cellStyle name="Normal 4 4 4 7" xfId="2956" xr:uid="{00000000-0005-0000-0000-0000B40B0000}"/>
    <cellStyle name="Normal 4 4 4 7 2" xfId="8119" xr:uid="{7913AD73-BE86-43B2-ABC5-082C154652AD}"/>
    <cellStyle name="Normal 4 4 4 7 2 2" xfId="19140" xr:uid="{CC348DEC-3350-4FE7-8449-C2BD2F9B9A44}"/>
    <cellStyle name="Normal 4 4 4 7 3" xfId="10864" xr:uid="{EB5DD2DB-E8AD-4DCE-922C-7C82540E328D}"/>
    <cellStyle name="Normal 4 4 4 7 3 2" xfId="21945" xr:uid="{957ED8BF-67EA-45BA-86DA-6FBB3FFE5E3E}"/>
    <cellStyle name="Normal 4 4 4 7 4" xfId="24719" xr:uid="{55443C65-AE29-4AA2-A721-1E9EA0B7A03C}"/>
    <cellStyle name="Normal 4 4 4 7 5" xfId="16389" xr:uid="{BE7E9774-594B-4495-A37D-A03560E9CC9B}"/>
    <cellStyle name="Normal 4 4 4 8" xfId="4578" xr:uid="{3DAACB1E-7616-45B9-A4B3-5D0055E34BEF}"/>
    <cellStyle name="Normal 4 4 4 8 2" xfId="9983" xr:uid="{5208B601-0577-4953-BB0D-4F7BB8B32B4E}"/>
    <cellStyle name="Normal 4 4 4 8 2 2" xfId="20594" xr:uid="{8A88929C-8F6D-4D71-A5A2-CCC8B8D7912F}"/>
    <cellStyle name="Normal 4 4 4 8 3" xfId="13541" xr:uid="{8C1CCCB5-0062-4A84-86DE-941CEFEC71FE}"/>
    <cellStyle name="Normal 4 4 4 8 3 2" xfId="23423" xr:uid="{DD201518-8063-44A9-9AE1-3F0597A6EF52}"/>
    <cellStyle name="Normal 4 4 4 8 4" xfId="17801" xr:uid="{21FBD1C9-A344-4F6E-A424-52E10C21951A}"/>
    <cellStyle name="Normal 4 4 4 9" xfId="6242" xr:uid="{EB4AE171-27A2-4345-B23E-634C2E2F7FCC}"/>
    <cellStyle name="Normal 4 4 4 9 2" xfId="16105" xr:uid="{7FD1A083-A838-4161-ACCD-EC4C09EF9E73}"/>
    <cellStyle name="Normal 4 4 5" xfId="620" xr:uid="{00000000-0005-0000-0000-00006C020000}"/>
    <cellStyle name="Normal 4 4 5 10" xfId="12161" xr:uid="{70AF0323-987C-4405-9D17-ECFA96C9DC22}"/>
    <cellStyle name="Normal 4 4 5 10 2" xfId="21666" xr:uid="{9CAFEBCC-2AEB-4D61-B0D6-B0A1153F7C57}"/>
    <cellStyle name="Normal 4 4 5 11" xfId="26069" xr:uid="{C40E4B49-290D-4D2F-8AD0-D093B5F6BC9C}"/>
    <cellStyle name="Normal 4 4 5 12" xfId="14172" xr:uid="{39C2F773-AA2E-4F73-AD73-F686AC55EB30}"/>
    <cellStyle name="Normal 4 4 5 2" xfId="621" xr:uid="{00000000-0005-0000-0000-00006D020000}"/>
    <cellStyle name="Normal 4 4 5 2 2" xfId="2957" xr:uid="{00000000-0005-0000-0000-0000B50B0000}"/>
    <cellStyle name="Normal 4 4 5 2 2 2" xfId="5673" xr:uid="{B82A4726-7687-499B-8C35-A5BB6173FA0C}"/>
    <cellStyle name="Normal 4 4 5 2 2 2 2" xfId="8120" xr:uid="{D977B94D-78ED-4813-994A-017AE3F33D8A}"/>
    <cellStyle name="Normal 4 4 5 2 2 2 3" xfId="10865" xr:uid="{92064251-09AA-4954-902A-EAA20C50A6BA}"/>
    <cellStyle name="Normal 4 4 5 2 2 2 4" xfId="16112" xr:uid="{EAF5B246-0DAF-4A2D-BC1A-97AAC4846D2C}"/>
    <cellStyle name="Normal 4 4 5 2 2 3" xfId="6679" xr:uid="{38210B83-C65D-4B9C-A9B6-6080FE1AD06B}"/>
    <cellStyle name="Normal 4 4 5 2 2 3 2" xfId="28402" xr:uid="{A9C9479D-A8CF-4E16-9399-EC8110D863D4}"/>
    <cellStyle name="Normal 4 4 5 2 2 3 3" xfId="28783" xr:uid="{B0194CBE-2B45-4039-8ACC-CF60AF71A1FD}"/>
    <cellStyle name="Normal 4 4 5 2 2 3 4" xfId="18871" xr:uid="{7C2B08BF-22E1-467C-B3D0-C947FD737979}"/>
    <cellStyle name="Normal 4 4 5 2 2 4" xfId="9475" xr:uid="{D7A8E030-1444-42A6-9D28-3DC0356CD5D8}"/>
    <cellStyle name="Normal 4 4 5 2 2 4 2" xfId="30029" xr:uid="{3D8975A0-CD96-473B-A9F4-C914EBEB77A8}"/>
    <cellStyle name="Normal 4 4 5 2 2 4 3" xfId="21668" xr:uid="{A70A7C8C-FFFE-4FF2-9066-D0FF717DEEB4}"/>
    <cellStyle name="Normal 4 4 5 2 2 5" xfId="26359" xr:uid="{10D64A7E-3806-49A4-AA99-B4BE8CE52DD5}"/>
    <cellStyle name="Normal 4 4 5 2 2 6" xfId="15460" xr:uid="{F805F4C5-19BF-4EB7-93ED-018C86EA3C2B}"/>
    <cellStyle name="Normal 4 4 5 2 3" xfId="2958" xr:uid="{00000000-0005-0000-0000-0000B60B0000}"/>
    <cellStyle name="Normal 4 4 5 2 3 2" xfId="8121" xr:uid="{FA72E5CB-D264-4A12-B224-252268AA6715}"/>
    <cellStyle name="Normal 4 4 5 2 3 2 2" xfId="28041" xr:uid="{26C6B164-FF22-407E-AA56-F0A826E879C7}"/>
    <cellStyle name="Normal 4 4 5 2 3 2 3" xfId="16946" xr:uid="{5ABC788B-AE76-4D09-AACE-7617A75AFA2F}"/>
    <cellStyle name="Normal 4 4 5 2 3 3" xfId="10866" xr:uid="{4CB15DDC-66F2-47DF-9346-1DBB46281E4D}"/>
    <cellStyle name="Normal 4 4 5 2 3 3 2" xfId="19696" xr:uid="{92A9FA44-B3C0-4C69-9FB7-817C22B2C5D5}"/>
    <cellStyle name="Normal 4 4 5 2 3 4" xfId="12795" xr:uid="{49AAC143-F01F-4ADA-A1ED-52C3DF95EDD2}"/>
    <cellStyle name="Normal 4 4 5 2 3 4 2" xfId="22525" xr:uid="{A32893B3-A958-428A-A733-FD75216851CA}"/>
    <cellStyle name="Normal 4 4 5 2 3 5" xfId="26567" xr:uid="{3E6DE825-89AD-4A43-B668-BEB1A7A296F5}"/>
    <cellStyle name="Normal 4 4 5 2 3 6" xfId="14814" xr:uid="{19D3732F-E256-42A7-9EA7-FA0ABB9A8509}"/>
    <cellStyle name="Normal 4 4 5 2 4" xfId="4783" xr:uid="{30A99091-68F6-42CE-9C73-698083E14766}"/>
    <cellStyle name="Normal 4 4 5 2 4 2" xfId="7109" xr:uid="{A4A266B5-C7D5-4BB5-96F6-594D367BB356}"/>
    <cellStyle name="Normal 4 4 5 2 4 2 2" xfId="29657" xr:uid="{5735DE3E-DD17-4F77-B632-E22E04A6C73D}"/>
    <cellStyle name="Normal 4 4 5 2 4 2 3" xfId="20750" xr:uid="{168A08E8-D87F-4845-8371-B84102CD2FC8}"/>
    <cellStyle name="Normal 4 4 5 2 4 3" xfId="9986" xr:uid="{4A4151E4-4C5C-4C77-BD79-8006D97ED8C3}"/>
    <cellStyle name="Normal 4 4 5 2 4 3 2" xfId="23579" xr:uid="{F2BF732C-F48F-485E-821B-C258C6BB36D2}"/>
    <cellStyle name="Normal 4 4 5 2 4 4" xfId="25888" xr:uid="{E65D4B85-EAA6-4626-8D45-D84B19A34AD2}"/>
    <cellStyle name="Normal 4 4 5 2 4 5" xfId="17957" xr:uid="{74898340-0B30-42EC-BE62-537C5075B315}"/>
    <cellStyle name="Normal 4 4 5 2 5" xfId="6245" xr:uid="{30BD9AF1-FCF2-409B-AE25-B6CB77485817}"/>
    <cellStyle name="Normal 4 4 5 2 5 2" xfId="28614" xr:uid="{20A85B99-2144-4307-A84A-736F5C4D4B8C}"/>
    <cellStyle name="Normal 4 4 5 2 5 3" xfId="16111" xr:uid="{CED2E620-2D82-490F-ABFA-AE65F773605D}"/>
    <cellStyle name="Normal 4 4 5 2 6" xfId="9022" xr:uid="{0974823D-BE55-440D-895E-27797C8CA995}"/>
    <cellStyle name="Normal 4 4 5 2 6 2" xfId="18870" xr:uid="{F05FA9CA-1126-40AB-8F99-0B43F77826BF}"/>
    <cellStyle name="Normal 4 4 5 2 7" xfId="12162" xr:uid="{E3907B17-6949-4DA2-84D5-72E982DD9AF9}"/>
    <cellStyle name="Normal 4 4 5 2 7 2" xfId="21667" xr:uid="{AC83804F-3D62-4954-AA72-2EAAE5BCE06B}"/>
    <cellStyle name="Normal 4 4 5 2 8" xfId="24622" xr:uid="{66658129-AA99-496D-8AAC-DC1258F29C1F}"/>
    <cellStyle name="Normal 4 4 5 2 9" xfId="14330" xr:uid="{E2977A92-2B45-4496-9E81-7E38139F2583}"/>
    <cellStyle name="Normal 4 4 5 3" xfId="2959" xr:uid="{00000000-0005-0000-0000-0000B70B0000}"/>
    <cellStyle name="Normal 4 4 5 3 2" xfId="5126" xr:uid="{A2D48591-E10C-484B-A13C-D1C2F788233F}"/>
    <cellStyle name="Normal 4 4 5 3 2 2" xfId="8122" xr:uid="{69E1E4F2-DB9A-486F-BF81-43756C4201DC}"/>
    <cellStyle name="Normal 4 4 5 3 2 2 2" xfId="29893" xr:uid="{392B6310-BA0B-4C3E-AF51-3BDF96EFFCFB}"/>
    <cellStyle name="Normal 4 4 5 3 2 2 3" xfId="21093" xr:uid="{5535B694-76AB-4831-B2B5-EA1DA549E5A5}"/>
    <cellStyle name="Normal 4 4 5 3 2 3" xfId="10867" xr:uid="{76861BDB-302C-4AED-917C-4CBE117BB19C}"/>
    <cellStyle name="Normal 4 4 5 3 2 3 2" xfId="23922" xr:uid="{82CC00DE-D0FE-4617-B2F3-163E75356582}"/>
    <cellStyle name="Normal 4 4 5 3 2 4" xfId="26121" xr:uid="{838064C9-6329-417E-A12D-C7E64342779C}"/>
    <cellStyle name="Normal 4 4 5 3 2 5" xfId="18300" xr:uid="{7A13D1E5-40B4-4D87-9592-CE10E268E0E5}"/>
    <cellStyle name="Normal 4 4 5 3 3" xfId="6678" xr:uid="{EECC76A1-16E8-4010-811B-45DDF7A43053}"/>
    <cellStyle name="Normal 4 4 5 3 3 2" xfId="24965" xr:uid="{FC936165-92C6-4055-A8BF-BF4FF0635667}"/>
    <cellStyle name="Normal 4 4 5 3 3 3" xfId="27237" xr:uid="{620189F2-9EEC-416C-9B45-F425BB4B7A20}"/>
    <cellStyle name="Normal 4 4 5 3 3 4" xfId="16113" xr:uid="{717B6BA3-D382-467F-8A89-95B07DB06C10}"/>
    <cellStyle name="Normal 4 4 5 3 4" xfId="9474" xr:uid="{EDB96966-870B-4422-942D-16AE71EE51D0}"/>
    <cellStyle name="Normal 4 4 5 3 4 2" xfId="26799" xr:uid="{024406B0-61FB-4152-9D8D-AB7FC43CD4A3}"/>
    <cellStyle name="Normal 4 4 5 3 4 3" xfId="26998" xr:uid="{2ACDE9B3-92F5-40EB-ABE2-53555E1B379F}"/>
    <cellStyle name="Normal 4 4 5 3 4 4" xfId="18872" xr:uid="{0AC5FBC1-DEAA-44AE-9A77-6ABDC039876A}"/>
    <cellStyle name="Normal 4 4 5 3 5" xfId="12163" xr:uid="{C51A43DC-1BB4-438E-B36E-296D5D4B2486}"/>
    <cellStyle name="Normal 4 4 5 3 5 2" xfId="30030" xr:uid="{5A04E526-972E-4A89-955F-8D4CC4CD9694}"/>
    <cellStyle name="Normal 4 4 5 3 5 3" xfId="21669" xr:uid="{39CF95A0-D6B5-44A7-90DB-1565A3BE8415}"/>
    <cellStyle name="Normal 4 4 5 3 6" xfId="25181" xr:uid="{EFCEF03F-5A41-4E69-9B88-7259D0F4D90A}"/>
    <cellStyle name="Normal 4 4 5 3 7" xfId="15461" xr:uid="{5933E4F8-6420-4738-A0C7-FF4AAE6322E8}"/>
    <cellStyle name="Normal 4 4 5 4" xfId="2960" xr:uid="{00000000-0005-0000-0000-0000B80B0000}"/>
    <cellStyle name="Normal 4 4 5 4 2" xfId="5809" xr:uid="{F418FB0C-7D76-41E8-8FCC-4F95AD027C32}"/>
    <cellStyle name="Normal 4 4 5 4 2 2" xfId="8123" xr:uid="{A4579217-932D-46BB-84AE-F01F7D63F88D}"/>
    <cellStyle name="Normal 4 4 5 4 2 3" xfId="10868" xr:uid="{3A72AC1F-28CA-43B1-8D9B-6FFDD7339111}"/>
    <cellStyle name="Normal 4 4 5 4 2 4" xfId="16114" xr:uid="{8A363B48-2410-432C-9EBE-6BAEF59451E2}"/>
    <cellStyle name="Normal 4 4 5 4 3" xfId="6895" xr:uid="{C7958FA9-1ACE-4672-A66D-5E646CF434C1}"/>
    <cellStyle name="Normal 4 4 5 4 3 2" xfId="28330" xr:uid="{CAA3E0AD-021E-4FDF-8BB0-34C5CA94744E}"/>
    <cellStyle name="Normal 4 4 5 4 3 3" xfId="18873" xr:uid="{AD4A9AFC-24A8-4685-B34E-02B794CF38E4}"/>
    <cellStyle name="Normal 4 4 5 4 4" xfId="9691" xr:uid="{33B5701E-9776-4DFC-869B-72A21B2E1AC3}"/>
    <cellStyle name="Normal 4 4 5 4 4 2" xfId="21670" xr:uid="{A56F7D12-7707-43E5-AA9C-419EE5FB9C67}"/>
    <cellStyle name="Normal 4 4 5 4 5" xfId="25498" xr:uid="{E96D1541-4A64-4FB1-9CD8-99C0AA18C259}"/>
    <cellStyle name="Normal 4 4 5 4 6" xfId="14998" xr:uid="{23037B0F-7908-476B-ABB0-8268F46309BB}"/>
    <cellStyle name="Normal 4 4 5 5" xfId="2961" xr:uid="{00000000-0005-0000-0000-0000B90B0000}"/>
    <cellStyle name="Normal 4 4 5 5 2" xfId="8124" xr:uid="{5009C749-EFA4-4377-8D39-8CBBB5DB3CAC}"/>
    <cellStyle name="Normal 4 4 5 5 2 2" xfId="27883" xr:uid="{FFA7E5DF-7D20-404A-945D-F6FB0EE55285}"/>
    <cellStyle name="Normal 4 4 5 5 2 3" xfId="16683" xr:uid="{C6CDDE22-C758-4F20-AC3A-0AA2A1A4DAC8}"/>
    <cellStyle name="Normal 4 4 5 5 3" xfId="10869" xr:uid="{3E66BBCE-A79A-4AF7-8C83-2561EB71AF34}"/>
    <cellStyle name="Normal 4 4 5 5 3 2" xfId="19420" xr:uid="{52162E27-A1EF-42D7-AFE5-16A96F62368B}"/>
    <cellStyle name="Normal 4 4 5 5 4" xfId="12532" xr:uid="{CC108C6F-22C7-41CF-A0B9-82F8AA01CF98}"/>
    <cellStyle name="Normal 4 4 5 5 4 2" xfId="22249" xr:uid="{709FE932-2E02-42D0-8248-72E506268365}"/>
    <cellStyle name="Normal 4 4 5 5 5" xfId="26127" xr:uid="{2DD365CD-FB9E-49F5-A878-1F844E5D5E7A}"/>
    <cellStyle name="Normal 4 4 5 5 6" xfId="14467" xr:uid="{688B7E6C-0744-4936-B55F-64DABA60ED6C}"/>
    <cellStyle name="Normal 4 4 5 6" xfId="2962" xr:uid="{00000000-0005-0000-0000-0000BA0B0000}"/>
    <cellStyle name="Normal 4 4 5 6 2" xfId="8125" xr:uid="{E4AA775E-FC1B-43E1-A491-4170A2357E2E}"/>
    <cellStyle name="Normal 4 4 5 6 2 2" xfId="28247" xr:uid="{713C7B9E-12A6-49C8-9F7C-85C320C412F5}"/>
    <cellStyle name="Normal 4 4 5 6 2 3" xfId="19288" xr:uid="{B563FE52-31E6-418E-8B4A-0BCCF2AC135E}"/>
    <cellStyle name="Normal 4 4 5 6 3" xfId="10870" xr:uid="{9FB60B8A-24C8-47C0-830A-1D5AA612DADC}"/>
    <cellStyle name="Normal 4 4 5 6 3 2" xfId="22106" xr:uid="{5D47D1BA-064B-40E2-B2ED-98BDCAC3A49A}"/>
    <cellStyle name="Normal 4 4 5 6 4" xfId="24725" xr:uid="{EC33C641-5575-4C82-B39C-D6DD8D455126}"/>
    <cellStyle name="Normal 4 4 5 6 5" xfId="16550" xr:uid="{1F0A051B-7F87-4343-BBE1-DAFEEC8A2915}"/>
    <cellStyle name="Normal 4 4 5 7" xfId="4579" xr:uid="{5B640253-28C6-4702-8B5F-13E40935AF6A}"/>
    <cellStyle name="Normal 4 4 5 7 2" xfId="9985" xr:uid="{51E7E526-6B64-4DD6-8FE7-AE3DE6E65DEE}"/>
    <cellStyle name="Normal 4 4 5 7 2 2" xfId="20595" xr:uid="{0C555FA1-9855-4087-B3BE-8B46BFE2001B}"/>
    <cellStyle name="Normal 4 4 5 7 3" xfId="13542" xr:uid="{92B3044F-9D3B-4D43-B21A-99C363DA9860}"/>
    <cellStyle name="Normal 4 4 5 7 3 2" xfId="23424" xr:uid="{8031C477-980C-4481-9122-1536EF40569A}"/>
    <cellStyle name="Normal 4 4 5 7 4" xfId="27615" xr:uid="{99E644B1-B841-4E90-AD04-9E0408420942}"/>
    <cellStyle name="Normal 4 4 5 7 5" xfId="17802" xr:uid="{3C23FFA3-FB60-48FE-8240-909DD4C80130}"/>
    <cellStyle name="Normal 4 4 5 8" xfId="6244" xr:uid="{9300226D-8F8B-4575-AFF0-E14753FF6E02}"/>
    <cellStyle name="Normal 4 4 5 8 2" xfId="16110" xr:uid="{BAF2963D-7B2E-433B-B2FC-5771BF81C885}"/>
    <cellStyle name="Normal 4 4 5 9" xfId="9021" xr:uid="{190B15E7-3E74-4434-AF89-75BD307C635D}"/>
    <cellStyle name="Normal 4 4 5 9 2" xfId="18869" xr:uid="{55728E1D-193B-4926-BC01-BE62D38E980F}"/>
    <cellStyle name="Normal 4 4 6" xfId="622" xr:uid="{00000000-0005-0000-0000-00006E020000}"/>
    <cellStyle name="Normal 4 4 6 10" xfId="12164" xr:uid="{C735166E-7CC5-4B5D-9E84-BFC6E48D15C4}"/>
    <cellStyle name="Normal 4 4 6 10 2" xfId="21671" xr:uid="{E932A3F9-7AEA-47AC-9841-A9BA977A0A35}"/>
    <cellStyle name="Normal 4 4 6 11" xfId="24599" xr:uid="{87CBA9A3-BCFC-4985-8D13-9007B97120F8}"/>
    <cellStyle name="Normal 4 4 6 12" xfId="14173" xr:uid="{BD23ACD9-BD32-4950-972F-CEAA951C1A41}"/>
    <cellStyle name="Normal 4 4 6 2" xfId="623" xr:uid="{00000000-0005-0000-0000-00006F020000}"/>
    <cellStyle name="Normal 4 4 6 2 2" xfId="2963" xr:uid="{00000000-0005-0000-0000-0000BB0B0000}"/>
    <cellStyle name="Normal 4 4 6 2 2 2" xfId="5674" xr:uid="{B1EE7479-FFFA-461C-A048-580ABAB57C75}"/>
    <cellStyle name="Normal 4 4 6 2 2 2 2" xfId="8126" xr:uid="{C8C3F112-1813-4DC6-B99C-C1E558B4A4BB}"/>
    <cellStyle name="Normal 4 4 6 2 2 2 3" xfId="10871" xr:uid="{8AD53133-EAE7-400E-A288-8E02FFE1D67C}"/>
    <cellStyle name="Normal 4 4 6 2 2 2 4" xfId="16117" xr:uid="{BAEABC7B-141F-4F8F-987F-D845A5B5F0EE}"/>
    <cellStyle name="Normal 4 4 6 2 2 3" xfId="6681" xr:uid="{88D70D94-FDB4-41A4-9598-B2DEE3B3C3FC}"/>
    <cellStyle name="Normal 4 4 6 2 2 3 2" xfId="28403" xr:uid="{2A9C6C9A-5A4C-4A55-B96A-376CEA61A4F5}"/>
    <cellStyle name="Normal 4 4 6 2 2 3 3" xfId="28772" xr:uid="{37E2859A-1FE7-483E-9192-23B4CB65A1D9}"/>
    <cellStyle name="Normal 4 4 6 2 2 3 4" xfId="18876" xr:uid="{76AC8BF5-5A78-4347-88B3-E6FCA58FC32E}"/>
    <cellStyle name="Normal 4 4 6 2 2 4" xfId="9477" xr:uid="{1B4849B0-7969-4026-8B22-9DC677B826F7}"/>
    <cellStyle name="Normal 4 4 6 2 2 4 2" xfId="30031" xr:uid="{F6C3E5E6-EDE2-4D6F-AECD-369F17B79AA5}"/>
    <cellStyle name="Normal 4 4 6 2 2 4 3" xfId="21673" xr:uid="{026AC506-A70E-4DB1-8B37-71652CFD1C2C}"/>
    <cellStyle name="Normal 4 4 6 2 2 5" xfId="24041" xr:uid="{5A06C3D7-8D77-4C19-8A3F-241D9DC00607}"/>
    <cellStyle name="Normal 4 4 6 2 2 6" xfId="15462" xr:uid="{A65CD4E8-6E3E-4925-9DB3-434825D8C098}"/>
    <cellStyle name="Normal 4 4 6 2 3" xfId="2964" xr:uid="{00000000-0005-0000-0000-0000BC0B0000}"/>
    <cellStyle name="Normal 4 4 6 2 3 2" xfId="8127" xr:uid="{7139EF5E-1831-4D65-9E84-2284ED646E00}"/>
    <cellStyle name="Normal 4 4 6 2 3 2 2" xfId="26967" xr:uid="{D8829D21-23A0-42D9-801F-AF2EEE260568}"/>
    <cellStyle name="Normal 4 4 6 2 3 2 3" xfId="16947" xr:uid="{BC02C991-F67C-41AE-BCCD-26EAA6CB15CC}"/>
    <cellStyle name="Normal 4 4 6 2 3 3" xfId="10872" xr:uid="{A53166D9-0EE0-4704-B6F2-FE94407C98C7}"/>
    <cellStyle name="Normal 4 4 6 2 3 3 2" xfId="19697" xr:uid="{D97B9B2B-D880-4FB0-80CE-075519EDE329}"/>
    <cellStyle name="Normal 4 4 6 2 3 4" xfId="12796" xr:uid="{EF9BC290-8156-4F48-81F5-BDF1554A6C63}"/>
    <cellStyle name="Normal 4 4 6 2 3 4 2" xfId="22526" xr:uid="{5C004D6B-8B7E-4D79-88F3-755A8350B440}"/>
    <cellStyle name="Normal 4 4 6 2 3 5" xfId="25612" xr:uid="{F6D0D2F9-8EDA-40E3-B3C7-9F2355A336BB}"/>
    <cellStyle name="Normal 4 4 6 2 3 6" xfId="14815" xr:uid="{DE98F0FD-EBE2-4AF4-943F-D4730CB75F87}"/>
    <cellStyle name="Normal 4 4 6 2 4" xfId="4784" xr:uid="{7B7B6605-64D9-4BB1-B12A-CBC35324EDF4}"/>
    <cellStyle name="Normal 4 4 6 2 4 2" xfId="7110" xr:uid="{17D8F481-B79A-4046-B06A-01DAF03815A6}"/>
    <cellStyle name="Normal 4 4 6 2 4 2 2" xfId="29658" xr:uid="{71C8833C-37A5-4AA2-95EB-0D31FB4A940F}"/>
    <cellStyle name="Normal 4 4 6 2 4 2 3" xfId="20751" xr:uid="{CE0A805D-6EF0-475B-AB1A-0B18747F7912}"/>
    <cellStyle name="Normal 4 4 6 2 4 3" xfId="9988" xr:uid="{E1986CA9-7020-42EC-A0B7-4B0077B6E699}"/>
    <cellStyle name="Normal 4 4 6 2 4 3 2" xfId="23580" xr:uid="{92CF6A15-E9E5-4B8E-88F4-8C104DA7D836}"/>
    <cellStyle name="Normal 4 4 6 2 4 4" xfId="26557" xr:uid="{DEFD82B1-D59E-40F9-AEFC-E06ED38044B5}"/>
    <cellStyle name="Normal 4 4 6 2 4 5" xfId="17958" xr:uid="{FC20F980-473C-4C1C-8410-770670AB220C}"/>
    <cellStyle name="Normal 4 4 6 2 5" xfId="6247" xr:uid="{61E509A1-8E4A-40B8-B7D4-396FCDD9EF28}"/>
    <cellStyle name="Normal 4 4 6 2 5 2" xfId="27084" xr:uid="{6554B0AE-56AF-4EEA-9FCA-FC31F1F80428}"/>
    <cellStyle name="Normal 4 4 6 2 5 3" xfId="16116" xr:uid="{337192F0-2647-4CF7-93D9-488B6C8BC483}"/>
    <cellStyle name="Normal 4 4 6 2 6" xfId="9024" xr:uid="{89147292-6F92-4757-B7B8-0AA01481F172}"/>
    <cellStyle name="Normal 4 4 6 2 6 2" xfId="18875" xr:uid="{C2578D6D-0A2D-4377-923C-BF1749A62243}"/>
    <cellStyle name="Normal 4 4 6 2 7" xfId="12165" xr:uid="{D074B4BE-6E1C-4CC8-8420-33B3A78AF398}"/>
    <cellStyle name="Normal 4 4 6 2 7 2" xfId="21672" xr:uid="{BA883163-B41D-4968-B1FC-D80A1F2BE179}"/>
    <cellStyle name="Normal 4 4 6 2 8" xfId="26339" xr:uid="{222307DA-E7DE-406F-A535-478A3E480DFC}"/>
    <cellStyle name="Normal 4 4 6 2 9" xfId="14331" xr:uid="{416B225F-0E10-4AD1-BE1E-7A5977A581FE}"/>
    <cellStyle name="Normal 4 4 6 3" xfId="2965" xr:uid="{00000000-0005-0000-0000-0000BD0B0000}"/>
    <cellStyle name="Normal 4 4 6 3 2" xfId="5127" xr:uid="{6F217C91-8FEC-4F60-A0D3-2C6EB87C7AAE}"/>
    <cellStyle name="Normal 4 4 6 3 2 2" xfId="8128" xr:uid="{6A7C81A0-AAA3-4C92-AEE4-D3D549C7CF11}"/>
    <cellStyle name="Normal 4 4 6 3 2 2 2" xfId="29894" xr:uid="{9BA14C20-D7EB-4E29-8F90-87AF1A7D17EE}"/>
    <cellStyle name="Normal 4 4 6 3 2 2 3" xfId="21094" xr:uid="{09647463-31B7-4BE5-9137-EF22B59C6A98}"/>
    <cellStyle name="Normal 4 4 6 3 2 3" xfId="10873" xr:uid="{062D35EA-B84C-4593-8CD0-023DAD0E33C3}"/>
    <cellStyle name="Normal 4 4 6 3 2 3 2" xfId="23923" xr:uid="{AE6C4C9A-90A5-434B-82F5-AD0C15DE9442}"/>
    <cellStyle name="Normal 4 4 6 3 2 4" xfId="26176" xr:uid="{AC834AC3-E905-44C9-A943-4D6797F23A37}"/>
    <cellStyle name="Normal 4 4 6 3 2 5" xfId="18301" xr:uid="{ADC92E88-5864-4D75-A1D7-B3DDB95FA14E}"/>
    <cellStyle name="Normal 4 4 6 3 3" xfId="6680" xr:uid="{BC6ACCB4-CA38-4DFB-A67A-75BE04680124}"/>
    <cellStyle name="Normal 4 4 6 3 3 2" xfId="27720" xr:uid="{8CF9F102-4ED1-4466-833B-AD452496E908}"/>
    <cellStyle name="Normal 4 4 6 3 3 3" xfId="27786" xr:uid="{B48D2491-958C-4431-B038-AF9184AE0E79}"/>
    <cellStyle name="Normal 4 4 6 3 3 4" xfId="16118" xr:uid="{CBC73C29-0D07-4A27-8609-19398C499113}"/>
    <cellStyle name="Normal 4 4 6 3 4" xfId="9476" xr:uid="{1BD94944-3A2B-4C27-B20D-4430954C155D}"/>
    <cellStyle name="Normal 4 4 6 3 4 2" xfId="27163" xr:uid="{338D4CAC-44C5-4617-AF9B-3AF80BCB8ADF}"/>
    <cellStyle name="Normal 4 4 6 3 4 3" xfId="28498" xr:uid="{EEE82BD7-848D-4D4A-B20D-A2F958823622}"/>
    <cellStyle name="Normal 4 4 6 3 4 4" xfId="18877" xr:uid="{EC443A1D-6D36-4038-8D5F-06E474DAADC3}"/>
    <cellStyle name="Normal 4 4 6 3 5" xfId="12166" xr:uid="{FFE57660-0262-46C3-8580-88A124F3914F}"/>
    <cellStyle name="Normal 4 4 6 3 5 2" xfId="30032" xr:uid="{F7D1348E-DA36-4D0E-9C1F-DEA5B44148C6}"/>
    <cellStyle name="Normal 4 4 6 3 5 3" xfId="21674" xr:uid="{1BFE05EA-CFE2-4B9B-AA85-BD5974E4F5A1}"/>
    <cellStyle name="Normal 4 4 6 3 6" xfId="25723" xr:uid="{6B3E751B-82EC-4ED8-B9BA-95DF34B0917E}"/>
    <cellStyle name="Normal 4 4 6 3 7" xfId="15463" xr:uid="{A767344E-26E9-4AD2-9905-9545B6D75AC1}"/>
    <cellStyle name="Normal 4 4 6 4" xfId="2966" xr:uid="{00000000-0005-0000-0000-0000BE0B0000}"/>
    <cellStyle name="Normal 4 4 6 4 2" xfId="5792" xr:uid="{E3958F97-E7DE-4A39-824F-6A2FA6E7D2A9}"/>
    <cellStyle name="Normal 4 4 6 4 2 2" xfId="8129" xr:uid="{36200786-8962-4AC5-AD27-9991F99A19DB}"/>
    <cellStyle name="Normal 4 4 6 4 2 3" xfId="10874" xr:uid="{552DC91D-32FC-48F7-9AAD-3AD609F2817D}"/>
    <cellStyle name="Normal 4 4 6 4 2 4" xfId="16119" xr:uid="{B4C6E29A-665E-48C8-8BB5-A6FABF58EF24}"/>
    <cellStyle name="Normal 4 4 6 4 3" xfId="6877" xr:uid="{0B5F8BB6-2F94-4897-92E7-015D609326CC}"/>
    <cellStyle name="Normal 4 4 6 4 3 2" xfId="26976" xr:uid="{5C7E4398-8502-4321-A104-7071D66BE1D6}"/>
    <cellStyle name="Normal 4 4 6 4 3 3" xfId="18878" xr:uid="{38E8F0A6-3876-4110-8C67-C64BA089CB08}"/>
    <cellStyle name="Normal 4 4 6 4 4" xfId="9673" xr:uid="{684E9630-BAE2-4D82-BF87-805946983D79}"/>
    <cellStyle name="Normal 4 4 6 4 4 2" xfId="21675" xr:uid="{AF840AED-DDA6-4139-9DBC-95D93426D88B}"/>
    <cellStyle name="Normal 4 4 6 4 5" xfId="26037" xr:uid="{9B6C727D-344B-424C-9BCE-A1C8725030E9}"/>
    <cellStyle name="Normal 4 4 6 4 6" xfId="14999" xr:uid="{8FBD698A-06C3-4E5B-B004-400829552C93}"/>
    <cellStyle name="Normal 4 4 6 5" xfId="2967" xr:uid="{00000000-0005-0000-0000-0000BF0B0000}"/>
    <cellStyle name="Normal 4 4 6 5 2" xfId="8130" xr:uid="{74BDBBF7-052B-4997-B7F2-1823355BD553}"/>
    <cellStyle name="Normal 4 4 6 5 2 2" xfId="28544" xr:uid="{FEF07841-9BEE-490C-A676-381D6D39A55F}"/>
    <cellStyle name="Normal 4 4 6 5 2 3" xfId="16746" xr:uid="{BCFA0A5D-7D30-4211-B8E8-A5EC57F6D262}"/>
    <cellStyle name="Normal 4 4 6 5 3" xfId="10875" xr:uid="{3787E679-AAD1-429C-9CAE-4CC79E559AD8}"/>
    <cellStyle name="Normal 4 4 6 5 3 2" xfId="19483" xr:uid="{29C108F0-447B-4B9C-A0C5-F57C8EFF6862}"/>
    <cellStyle name="Normal 4 4 6 5 4" xfId="12595" xr:uid="{898FC395-EEBA-4056-B3A1-26710421B8E7}"/>
    <cellStyle name="Normal 4 4 6 5 4 2" xfId="22312" xr:uid="{1DD58BB5-5D7C-4636-B508-F29BE92D41C7}"/>
    <cellStyle name="Normal 4 4 6 5 5" xfId="26025" xr:uid="{9AA9EE47-439F-4CD8-8F45-8B1AAB67038E}"/>
    <cellStyle name="Normal 4 4 6 5 6" xfId="14530" xr:uid="{09355688-3239-414B-8051-8B3B72322018}"/>
    <cellStyle name="Normal 4 4 6 6" xfId="2968" xr:uid="{00000000-0005-0000-0000-0000C00B0000}"/>
    <cellStyle name="Normal 4 4 6 6 2" xfId="8131" xr:uid="{58D6656F-70F2-4E42-88FA-E27B3F9DBE5E}"/>
    <cellStyle name="Normal 4 4 6 6 2 2" xfId="28252" xr:uid="{0EE6E01F-9785-4CE2-AA4E-9AC7A6150FD9}"/>
    <cellStyle name="Normal 4 4 6 6 2 3" xfId="19289" xr:uid="{3451B264-8BA7-4BAF-9AD5-DDE7B02A1548}"/>
    <cellStyle name="Normal 4 4 6 6 3" xfId="10876" xr:uid="{C0F651B2-3488-4C87-A898-AD6E2D57F9DE}"/>
    <cellStyle name="Normal 4 4 6 6 3 2" xfId="22107" xr:uid="{391A054D-14B9-4710-9619-F41ECA837077}"/>
    <cellStyle name="Normal 4 4 6 6 4" xfId="24135" xr:uid="{CE071F15-7D6D-4A67-A5DA-27368EFC615E}"/>
    <cellStyle name="Normal 4 4 6 6 5" xfId="16551" xr:uid="{D9E59A75-7754-4AC1-8182-D99C4D4A45F7}"/>
    <cellStyle name="Normal 4 4 6 7" xfId="4580" xr:uid="{531F8111-D5E0-4C8C-B76A-11DB64E82045}"/>
    <cellStyle name="Normal 4 4 6 7 2" xfId="9987" xr:uid="{E027517C-3DBC-4768-B8A5-704CC16598FE}"/>
    <cellStyle name="Normal 4 4 6 7 2 2" xfId="20596" xr:uid="{BECBC923-3A4D-48E4-932A-FABAF75533F4}"/>
    <cellStyle name="Normal 4 4 6 7 3" xfId="13543" xr:uid="{6CC05140-8786-4BF9-8F5A-D4DF989A0F7F}"/>
    <cellStyle name="Normal 4 4 6 7 3 2" xfId="23425" xr:uid="{431BF310-4D8D-4F00-BC82-9359341E747E}"/>
    <cellStyle name="Normal 4 4 6 7 4" xfId="28437" xr:uid="{FDC5F448-028E-4C8E-9355-CA67D404734D}"/>
    <cellStyle name="Normal 4 4 6 7 5" xfId="17803" xr:uid="{6814AA7B-53B2-4059-B5BC-9D862D3C5E84}"/>
    <cellStyle name="Normal 4 4 6 8" xfId="6246" xr:uid="{45FE2974-18C9-4864-987D-E24C3AB4482C}"/>
    <cellStyle name="Normal 4 4 6 8 2" xfId="16115" xr:uid="{E1E11BCD-C097-4D04-9890-64DDB944F441}"/>
    <cellStyle name="Normal 4 4 6 9" xfId="9023" xr:uid="{414BCE88-F470-47A6-B94A-14933DD1CEB1}"/>
    <cellStyle name="Normal 4 4 6 9 2" xfId="18874" xr:uid="{883243D5-76AE-4DA5-A354-A327F7761948}"/>
    <cellStyle name="Normal 4 4 7" xfId="624" xr:uid="{00000000-0005-0000-0000-000070020000}"/>
    <cellStyle name="Normal 4 4 7 10" xfId="14174" xr:uid="{4E08C379-FFE4-48A4-9329-396358851471}"/>
    <cellStyle name="Normal 4 4 7 2" xfId="625" xr:uid="{00000000-0005-0000-0000-000071020000}"/>
    <cellStyle name="Normal 4 4 7 2 2" xfId="2969" xr:uid="{00000000-0005-0000-0000-0000C10B0000}"/>
    <cellStyle name="Normal 4 4 7 2 2 2" xfId="5676" xr:uid="{48510544-FCDB-41A5-A52F-E353DC4EB06B}"/>
    <cellStyle name="Normal 4 4 7 2 2 2 2" xfId="8132" xr:uid="{38D5C3FD-64DC-48A6-BEFA-C023D7858C97}"/>
    <cellStyle name="Normal 4 4 7 2 2 2 3" xfId="10877" xr:uid="{8998C7AB-6615-4C48-8A12-D775709C1FD8}"/>
    <cellStyle name="Normal 4 4 7 2 2 2 4" xfId="17060" xr:uid="{87E5686F-0CB5-4512-BD33-B6AEF0DECFB4}"/>
    <cellStyle name="Normal 4 4 7 2 2 3" xfId="6683" xr:uid="{3E9E015C-602E-4EBE-85C1-22865B65AA68}"/>
    <cellStyle name="Normal 4 4 7 2 2 3 2" xfId="29360" xr:uid="{112F7B2E-585B-4E88-AED0-2AB9642E19B8}"/>
    <cellStyle name="Normal 4 4 7 2 2 3 3" xfId="19832" xr:uid="{A55402CA-757C-4FC1-85B3-0DD6B940431A}"/>
    <cellStyle name="Normal 4 4 7 2 2 4" xfId="9479" xr:uid="{C55DE12E-72D9-432B-A80B-F8479C089FD1}"/>
    <cellStyle name="Normal 4 4 7 2 2 4 2" xfId="22661" xr:uid="{C2D633F3-428B-4164-9F2B-8747CF3D1CD7}"/>
    <cellStyle name="Normal 4 4 7 2 2 5" xfId="26456" xr:uid="{444996FD-CBB9-4119-BDB1-57E6789ECC6F}"/>
    <cellStyle name="Normal 4 4 7 2 2 6" xfId="15000" xr:uid="{6CA0E5BE-FF53-4904-BB85-00A7902A7018}"/>
    <cellStyle name="Normal 4 4 7 2 3" xfId="5414" xr:uid="{D908079C-9A9C-441A-8112-ED4F29DCF9F1}"/>
    <cellStyle name="Normal 4 4 7 2 3 2" xfId="7112" xr:uid="{B4D53ADB-A291-48DB-A929-973097A6892C}"/>
    <cellStyle name="Normal 4 4 7 2 3 3" xfId="9990" xr:uid="{D4907F62-32D2-4ED3-9A0F-7122913BB179}"/>
    <cellStyle name="Normal 4 4 7 2 3 4" xfId="16121" xr:uid="{0147CA40-6851-4577-9737-0D83B7F4A8A7}"/>
    <cellStyle name="Normal 4 4 7 2 4" xfId="5529" xr:uid="{A4CD6059-2D5A-463D-86C3-6B7AE0C4A47E}"/>
    <cellStyle name="Normal 4 4 7 2 4 2" xfId="27112" xr:uid="{11A324D8-D493-45BF-AF73-18015ED273DA}"/>
    <cellStyle name="Normal 4 4 7 2 4 3" xfId="27727" xr:uid="{454B9A8F-8A92-4B32-AFA7-EDACBD29FDEA}"/>
    <cellStyle name="Normal 4 4 7 2 4 4" xfId="18880" xr:uid="{89B3E6F5-CFFD-44FB-8B0D-9A7E1053F25C}"/>
    <cellStyle name="Normal 4 4 7 2 5" xfId="6249" xr:uid="{6B3A7110-6735-44AE-8B48-C6879619D089}"/>
    <cellStyle name="Normal 4 4 7 2 5 2" xfId="30033" xr:uid="{DFECB826-EA53-4784-AB81-5D1896194285}"/>
    <cellStyle name="Normal 4 4 7 2 5 3" xfId="21677" xr:uid="{450A9B33-48CB-4AFD-9CA2-4433731DEC17}"/>
    <cellStyle name="Normal 4 4 7 2 6" xfId="9026" xr:uid="{A5940B20-D072-4010-BD6E-8A49FBB57504}"/>
    <cellStyle name="Normal 4 4 7 2 7" xfId="14332" xr:uid="{3D4E9B9F-0933-45CB-91DD-FCA93FBDCD8D}"/>
    <cellStyle name="Normal 4 4 7 3" xfId="2970" xr:uid="{00000000-0005-0000-0000-0000C20B0000}"/>
    <cellStyle name="Normal 4 4 7 3 2" xfId="5675" xr:uid="{89967702-4861-42E7-BF3A-A3AD956FE3B9}"/>
    <cellStyle name="Normal 4 4 7 3 2 2" xfId="8133" xr:uid="{40620EE3-2FF5-45B8-AD14-6C88DFA7E772}"/>
    <cellStyle name="Normal 4 4 7 3 2 3" xfId="10878" xr:uid="{72E8DF6A-64E0-4E0E-96A4-E0225A49046C}"/>
    <cellStyle name="Normal 4 4 7 3 2 4" xfId="16122" xr:uid="{EA21A42B-888A-43BB-A718-FA4D14DD97D7}"/>
    <cellStyle name="Normal 4 4 7 3 3" xfId="6682" xr:uid="{E668D3E6-6468-4DEE-9E7D-365D1ED3D6B7}"/>
    <cellStyle name="Normal 4 4 7 3 3 2" xfId="28628" xr:uid="{E7FFDB58-B5E8-4B0F-A990-44CE099E57DC}"/>
    <cellStyle name="Normal 4 4 7 3 3 3" xfId="27584" xr:uid="{CC78132E-4B32-498F-8F03-16A21C2E9E12}"/>
    <cellStyle name="Normal 4 4 7 3 3 4" xfId="18881" xr:uid="{9848A771-2BF1-4569-A645-6C28144A3275}"/>
    <cellStyle name="Normal 4 4 7 3 4" xfId="9478" xr:uid="{29C30CDA-752A-4AA3-979B-F142AB05D2D2}"/>
    <cellStyle name="Normal 4 4 7 3 4 2" xfId="30034" xr:uid="{A84F9551-CDBC-4BCA-9968-E305E06C65C2}"/>
    <cellStyle name="Normal 4 4 7 3 4 3" xfId="21678" xr:uid="{DBDDCDD7-0681-494E-AC56-59F49DC2E869}"/>
    <cellStyle name="Normal 4 4 7 3 5" xfId="24897" xr:uid="{F669FE8A-959F-4752-9475-3288406FEC9A}"/>
    <cellStyle name="Normal 4 4 7 3 6" xfId="14816" xr:uid="{C0E650E2-0A73-4314-A86A-F5876745E579}"/>
    <cellStyle name="Normal 4 4 7 4" xfId="2971" xr:uid="{00000000-0005-0000-0000-0000C30B0000}"/>
    <cellStyle name="Normal 4 4 7 4 2" xfId="5774" xr:uid="{D60BB26E-448A-4244-BA55-E06551E903BA}"/>
    <cellStyle name="Normal 4 4 7 4 2 2" xfId="8134" xr:uid="{8DAB8F8C-24CB-4944-8B34-23E330CEC55A}"/>
    <cellStyle name="Normal 4 4 7 4 2 3" xfId="10879" xr:uid="{5A526ADE-530B-417E-8C3A-8104D45A46C6}"/>
    <cellStyle name="Normal 4 4 7 4 3" xfId="6859" xr:uid="{F6A8F369-B597-475B-8915-4163E1E225E1}"/>
    <cellStyle name="Normal 4 4 7 4 3 2" xfId="22108" xr:uid="{AC2A0348-CA35-473E-A508-C304EFCFB1DC}"/>
    <cellStyle name="Normal 4 4 7 4 4" xfId="9655" xr:uid="{BF2A0BC0-D403-4C28-926E-56BEF38C3746}"/>
    <cellStyle name="Normal 4 4 7 4 5" xfId="16552" xr:uid="{7293CA21-7174-4FA5-A20A-5E890B0CE0C9}"/>
    <cellStyle name="Normal 4 4 7 5" xfId="4581" xr:uid="{97DE5907-35AF-4D9E-AE4E-9565F82D00F1}"/>
    <cellStyle name="Normal 4 4 7 5 2" xfId="7111" xr:uid="{08685605-CEA3-475B-AC32-CB74477B7C67}"/>
    <cellStyle name="Normal 4 4 7 5 2 2" xfId="29593" xr:uid="{C12DE706-B7E0-47D0-B95B-E44F77C43F3E}"/>
    <cellStyle name="Normal 4 4 7 5 2 3" xfId="20597" xr:uid="{43591151-CE51-4E6C-86DA-51B719C6227A}"/>
    <cellStyle name="Normal 4 4 7 5 3" xfId="9989" xr:uid="{247A586D-CD66-4807-8DE2-C6246E7F9F95}"/>
    <cellStyle name="Normal 4 4 7 5 3 2" xfId="23426" xr:uid="{4CE9A772-5393-4DF5-BEA6-2399A2DC9874}"/>
    <cellStyle name="Normal 4 4 7 5 4" xfId="24151" xr:uid="{7BE02CF6-AE86-4E61-BDCC-6D8E8B1F6F8A}"/>
    <cellStyle name="Normal 4 4 7 5 5" xfId="17804" xr:uid="{A8260278-B420-48CD-BB26-6E6BE1760957}"/>
    <cellStyle name="Normal 4 4 7 6" xfId="5528" xr:uid="{6CA3AADA-0D86-4774-B39A-E7AE860DF90F}"/>
    <cellStyle name="Normal 4 4 7 6 2" xfId="26864" xr:uid="{6AB28E76-3F0D-42A3-B87A-A132EB430F05}"/>
    <cellStyle name="Normal 4 4 7 6 3" xfId="27011" xr:uid="{5A03DE7C-2CBF-4C31-A6EC-A7DCE1C37529}"/>
    <cellStyle name="Normal 4 4 7 6 4" xfId="16120" xr:uid="{827B92E9-BD26-4A29-B3A0-5223E53CF9E1}"/>
    <cellStyle name="Normal 4 4 7 7" xfId="6248" xr:uid="{3859F78D-B4AB-4567-9AB9-9F759742F4F8}"/>
    <cellStyle name="Normal 4 4 7 7 2" xfId="27178" xr:uid="{81BEA4B1-393F-4EDC-A12E-A73288EA46FD}"/>
    <cellStyle name="Normal 4 4 7 7 3" xfId="18879" xr:uid="{6542EA8C-D977-4851-B88C-E35AE479573C}"/>
    <cellStyle name="Normal 4 4 7 8" xfId="9025" xr:uid="{792619AA-7FBE-4D8E-9D00-2CD61F486F08}"/>
    <cellStyle name="Normal 4 4 7 8 2" xfId="21676" xr:uid="{913EE310-B905-46DE-913F-00003BAF5064}"/>
    <cellStyle name="Normal 4 4 7 9" xfId="25369" xr:uid="{12B56943-76BE-4EEA-9255-4871ABFF74E2}"/>
    <cellStyle name="Normal 4 4 8" xfId="626" xr:uid="{00000000-0005-0000-0000-000072020000}"/>
    <cellStyle name="Normal 4 4 8 10" xfId="14175" xr:uid="{4FEB8271-8A55-4D50-B2E9-F2E7C20B57D0}"/>
    <cellStyle name="Normal 4 4 8 2" xfId="627" xr:uid="{00000000-0005-0000-0000-000073020000}"/>
    <cellStyle name="Normal 4 4 8 2 2" xfId="2972" xr:uid="{00000000-0005-0000-0000-0000C40B0000}"/>
    <cellStyle name="Normal 4 4 8 2 2 2" xfId="5678" xr:uid="{8B95AB5E-3396-4744-9D55-A9E348D89F70}"/>
    <cellStyle name="Normal 4 4 8 2 2 2 2" xfId="8135" xr:uid="{DA811A3C-1394-43C5-9272-675252C722E9}"/>
    <cellStyle name="Normal 4 4 8 2 2 2 3" xfId="10880" xr:uid="{6CE75E48-4364-4F24-A397-C33FB6B94E92}"/>
    <cellStyle name="Normal 4 4 8 2 2 2 4" xfId="17061" xr:uid="{7EA2822C-F61B-4066-A793-0A03BD4C3545}"/>
    <cellStyle name="Normal 4 4 8 2 2 3" xfId="6685" xr:uid="{9FC1C5B2-919A-4271-9DCE-BD47A6D86C76}"/>
    <cellStyle name="Normal 4 4 8 2 2 3 2" xfId="29361" xr:uid="{075B7455-3323-4103-838D-8661033443D9}"/>
    <cellStyle name="Normal 4 4 8 2 2 3 3" xfId="19833" xr:uid="{4C37CB4E-2DB7-41EC-B597-2566E692AD4E}"/>
    <cellStyle name="Normal 4 4 8 2 2 4" xfId="9481" xr:uid="{BCE9A078-7AF6-489A-BCC2-20F0EDD33143}"/>
    <cellStyle name="Normal 4 4 8 2 2 4 2" xfId="22662" xr:uid="{34DEA5FD-464C-4D1A-8399-BF34DA5E0770}"/>
    <cellStyle name="Normal 4 4 8 2 2 5" xfId="25746" xr:uid="{BEB30731-68EC-423A-8C72-294DA7A98CCB}"/>
    <cellStyle name="Normal 4 4 8 2 2 6" xfId="15001" xr:uid="{D4853161-9CD1-4D20-BB7B-84CF79B2918B}"/>
    <cellStyle name="Normal 4 4 8 2 3" xfId="5415" xr:uid="{4B600179-54E0-4A83-8DA9-44BAB03B63B0}"/>
    <cellStyle name="Normal 4 4 8 2 3 2" xfId="7114" xr:uid="{110E3B37-D9D6-4F84-A1C0-CBC878553423}"/>
    <cellStyle name="Normal 4 4 8 2 3 3" xfId="9992" xr:uid="{C13B000C-8B39-4757-83B1-F0CC7E736E81}"/>
    <cellStyle name="Normal 4 4 8 2 3 4" xfId="16124" xr:uid="{2ED4EF60-5CE5-47A4-8D3F-8063803D68FB}"/>
    <cellStyle name="Normal 4 4 8 2 4" xfId="5531" xr:uid="{88CC09B0-7549-4F00-B45E-D2E3871798D5}"/>
    <cellStyle name="Normal 4 4 8 2 4 2" xfId="28655" xr:uid="{928F334F-5096-4E30-B1DC-F4C4FFAD1F94}"/>
    <cellStyle name="Normal 4 4 8 2 4 3" xfId="27264" xr:uid="{52D3EE43-D169-417F-AB38-F91FDC969661}"/>
    <cellStyle name="Normal 4 4 8 2 4 4" xfId="18883" xr:uid="{AA859655-374C-4FB5-B4D5-265601118393}"/>
    <cellStyle name="Normal 4 4 8 2 5" xfId="6251" xr:uid="{E717F3AB-7847-460B-B522-6EE504925C3E}"/>
    <cellStyle name="Normal 4 4 8 2 5 2" xfId="30035" xr:uid="{CB88F5BF-863D-4B90-8096-6F71FB93B763}"/>
    <cellStyle name="Normal 4 4 8 2 5 3" xfId="21680" xr:uid="{4B67E6BD-E4D9-4D97-A161-B06530686E0F}"/>
    <cellStyle name="Normal 4 4 8 2 6" xfId="9028" xr:uid="{048FE4CB-5FFB-4D33-8BFC-991DF0C21EF9}"/>
    <cellStyle name="Normal 4 4 8 2 7" xfId="14333" xr:uid="{4B6B38E0-7C6F-41D7-9810-576A4FB6F4E0}"/>
    <cellStyle name="Normal 4 4 8 3" xfId="2973" xr:uid="{00000000-0005-0000-0000-0000C50B0000}"/>
    <cellStyle name="Normal 4 4 8 3 2" xfId="5677" xr:uid="{30B56C5F-4274-42D9-B80E-6FF6AAE40208}"/>
    <cellStyle name="Normal 4 4 8 3 2 2" xfId="8136" xr:uid="{A7883A4F-04A8-48EB-94AA-8890B9C8F211}"/>
    <cellStyle name="Normal 4 4 8 3 2 3" xfId="10881" xr:uid="{37480195-2109-49E2-9C56-A58B7882FFCE}"/>
    <cellStyle name="Normal 4 4 8 3 2 4" xfId="16125" xr:uid="{6F13183E-E068-49BB-890F-B0A169B24667}"/>
    <cellStyle name="Normal 4 4 8 3 3" xfId="6684" xr:uid="{9440AFDE-738F-48CC-BA56-170218C6D5FF}"/>
    <cellStyle name="Normal 4 4 8 3 3 2" xfId="27242" xr:uid="{3F92CCD0-7084-4D06-B86E-E94F0A4ED321}"/>
    <cellStyle name="Normal 4 4 8 3 3 3" xfId="29090" xr:uid="{47C34FAD-A46C-45EE-9B4F-AEA213637B7E}"/>
    <cellStyle name="Normal 4 4 8 3 3 4" xfId="18884" xr:uid="{6F0C9D0A-75DE-4F41-B260-798BDFFA41B1}"/>
    <cellStyle name="Normal 4 4 8 3 4" xfId="9480" xr:uid="{EA160278-E8E5-440E-90C0-E46AA7F20F78}"/>
    <cellStyle name="Normal 4 4 8 3 4 2" xfId="30036" xr:uid="{046F5072-450F-4F71-9997-5B5C9382D64B}"/>
    <cellStyle name="Normal 4 4 8 3 4 3" xfId="21681" xr:uid="{9F9705F4-EA27-43C5-BD25-CA6483E2D189}"/>
    <cellStyle name="Normal 4 4 8 3 5" xfId="24624" xr:uid="{C4B2E53E-0ED7-4A63-A0A7-C05CB215F962}"/>
    <cellStyle name="Normal 4 4 8 3 6" xfId="14817" xr:uid="{5B721E3B-C5FC-4526-A126-17AE0B0A4BE4}"/>
    <cellStyle name="Normal 4 4 8 4" xfId="2974" xr:uid="{00000000-0005-0000-0000-0000C60B0000}"/>
    <cellStyle name="Normal 4 4 8 4 2" xfId="5759" xr:uid="{B2009E95-4F96-4455-9C1A-EB4A1DABA58C}"/>
    <cellStyle name="Normal 4 4 8 4 2 2" xfId="8137" xr:uid="{44AAC1AB-8FA2-4924-9BA0-D5BF268AD9F7}"/>
    <cellStyle name="Normal 4 4 8 4 2 3" xfId="10882" xr:uid="{18AD9CAF-0B6D-462E-BF75-E2BE009345BB}"/>
    <cellStyle name="Normal 4 4 8 4 3" xfId="6841" xr:uid="{A602B133-5C18-471F-A185-9A6C7025432B}"/>
    <cellStyle name="Normal 4 4 8 4 3 2" xfId="22109" xr:uid="{6A814F12-5FB6-4928-B7B5-07874A1372AC}"/>
    <cellStyle name="Normal 4 4 8 4 4" xfId="9637" xr:uid="{11FBC6B3-53DD-4772-8B1D-C8D9BB4A14CB}"/>
    <cellStyle name="Normal 4 4 8 4 5" xfId="16553" xr:uid="{28A61337-CE5D-4DBC-858C-2CF321707549}"/>
    <cellStyle name="Normal 4 4 8 5" xfId="4582" xr:uid="{BB30A939-38F9-4698-B037-90E3A69AB8E8}"/>
    <cellStyle name="Normal 4 4 8 5 2" xfId="7113" xr:uid="{02E9F5BD-68B3-420F-BA2A-E69171051BD8}"/>
    <cellStyle name="Normal 4 4 8 5 2 2" xfId="29594" xr:uid="{7A47EF39-B888-4FD3-856E-BBAEE73E9BAA}"/>
    <cellStyle name="Normal 4 4 8 5 2 3" xfId="20598" xr:uid="{7075D8DE-BC04-4051-98CE-920AE3CD717E}"/>
    <cellStyle name="Normal 4 4 8 5 3" xfId="9991" xr:uid="{4B5D6E19-6FA1-46B2-87A0-C078F9D1ADB6}"/>
    <cellStyle name="Normal 4 4 8 5 3 2" xfId="23427" xr:uid="{5E4F88F9-710A-4FD9-8DD5-E3F7D243DC28}"/>
    <cellStyle name="Normal 4 4 8 5 4" xfId="25556" xr:uid="{55EED5A5-2BD7-456D-BB63-477B6E81483E}"/>
    <cellStyle name="Normal 4 4 8 5 5" xfId="17805" xr:uid="{78F0473D-A2EE-45AD-9922-09AB124B0501}"/>
    <cellStyle name="Normal 4 4 8 6" xfId="5530" xr:uid="{2103F6DB-7410-4613-9E3A-73BFB3500DB9}"/>
    <cellStyle name="Normal 4 4 8 6 2" xfId="28317" xr:uid="{F6FD71D7-0A35-4219-AB47-EB48A029DEB7}"/>
    <cellStyle name="Normal 4 4 8 6 3" xfId="28729" xr:uid="{2DE84C20-C28A-49F6-9722-EF3BFCF0F8DF}"/>
    <cellStyle name="Normal 4 4 8 6 4" xfId="16123" xr:uid="{C3E63CF6-3414-42DD-AE87-AA2AADCF7BDC}"/>
    <cellStyle name="Normal 4 4 8 7" xfId="6250" xr:uid="{224EF477-F8D2-49C8-80EB-77BFBF686DF8}"/>
    <cellStyle name="Normal 4 4 8 7 2" xfId="28983" xr:uid="{EFC3427B-E8C0-4ACE-9BBA-88FEA6894DE2}"/>
    <cellStyle name="Normal 4 4 8 7 3" xfId="18882" xr:uid="{C11B438C-6C03-40DC-895E-5C8CC101B2CF}"/>
    <cellStyle name="Normal 4 4 8 8" xfId="9027" xr:uid="{75979C0F-8222-468A-BFD2-57231A8E19CB}"/>
    <cellStyle name="Normal 4 4 8 8 2" xfId="21679" xr:uid="{C508076D-D6BE-43B7-AF72-7D3C67D39AE1}"/>
    <cellStyle name="Normal 4 4 8 9" xfId="25389" xr:uid="{C4FE819A-8282-40F2-B2E0-04BA2F87B7C9}"/>
    <cellStyle name="Normal 4 4 9" xfId="628" xr:uid="{00000000-0005-0000-0000-000074020000}"/>
    <cellStyle name="Normal 4 4 9 10" xfId="14168" xr:uid="{3C0C2F73-5C1F-411B-B8AC-5A32BD91A13F}"/>
    <cellStyle name="Normal 4 4 9 2" xfId="2975" xr:uid="{00000000-0005-0000-0000-0000C70B0000}"/>
    <cellStyle name="Normal 4 4 9 2 2" xfId="5679" xr:uid="{6E6ECB70-5876-44E6-821B-3A3C95E4AC9C}"/>
    <cellStyle name="Normal 4 4 9 2 2 2" xfId="8138" xr:uid="{0D3A5893-D908-4966-97B3-D6AE158BC7E6}"/>
    <cellStyle name="Normal 4 4 9 2 2 3" xfId="10883" xr:uid="{FC276B43-382A-4775-942D-E346ACFE0921}"/>
    <cellStyle name="Normal 4 4 9 2 2 4" xfId="17433" xr:uid="{EE5ABE50-FE84-437A-B18E-87251ACCF8A7}"/>
    <cellStyle name="Normal 4 4 9 2 3" xfId="6686" xr:uid="{E20783BD-63B2-4650-8391-4E705B907619}"/>
    <cellStyle name="Normal 4 4 9 2 3 2" xfId="27683" xr:uid="{EFE2F771-3BBB-4F82-9349-A954A8DC4477}"/>
    <cellStyle name="Normal 4 4 9 2 3 3" xfId="29519" xr:uid="{F3AB5BEB-3025-4DE5-82F5-F7D3ABF1EFA3}"/>
    <cellStyle name="Normal 4 4 9 2 3 4" xfId="20222" xr:uid="{DC256BC3-56DC-41B1-B237-DAA16EB59713}"/>
    <cellStyle name="Normal 4 4 9 2 4" xfId="9482" xr:uid="{36B4E336-5D72-4A66-B97F-18565453E8C4}"/>
    <cellStyle name="Normal 4 4 9 2 4 2" xfId="30085" xr:uid="{30746E7A-0F00-4723-A80E-A8E8CF63E2A6}"/>
    <cellStyle name="Normal 4 4 9 2 4 3" xfId="23051" xr:uid="{ED4C5EB2-F806-408A-A328-E686776E7147}"/>
    <cellStyle name="Normal 4 4 9 2 5" xfId="26354" xr:uid="{65D101C7-1217-45CC-A1E8-51D7D74E4F73}"/>
    <cellStyle name="Normal 4 4 9 2 6" xfId="15464" xr:uid="{671BE23A-B833-46F6-B294-0B69EBBB413B}"/>
    <cellStyle name="Normal 4 4 9 3" xfId="2976" xr:uid="{00000000-0005-0000-0000-0000C80B0000}"/>
    <cellStyle name="Normal 4 4 9 3 2" xfId="5742" xr:uid="{D9C0D758-73EB-4916-A267-51A27356F85E}"/>
    <cellStyle name="Normal 4 4 9 3 2 2" xfId="8139" xr:uid="{11C43272-7F0A-4927-A037-7727506842F4}"/>
    <cellStyle name="Normal 4 4 9 3 2 3" xfId="10884" xr:uid="{C2EF9175-74AE-4C0B-A829-99390EC29723}"/>
    <cellStyle name="Normal 4 4 9 3 3" xfId="6815" xr:uid="{B242E973-7B14-4430-8C21-87296166BE07}"/>
    <cellStyle name="Normal 4 4 9 3 3 2" xfId="19689" xr:uid="{5DB1739F-9A76-4439-BA39-4375ECC4843A}"/>
    <cellStyle name="Normal 4 4 9 3 4" xfId="9611" xr:uid="{9571AECC-A331-449F-8EC3-52552396C378}"/>
    <cellStyle name="Normal 4 4 9 3 4 2" xfId="22518" xr:uid="{204F90C9-1026-4635-A0D1-936F6DB44772}"/>
    <cellStyle name="Normal 4 4 9 3 5" xfId="25818" xr:uid="{BE1061CF-E670-4930-BD96-5980620A141D}"/>
    <cellStyle name="Normal 4 4 9 3 6" xfId="14804" xr:uid="{4A5B4A96-B94C-4208-A06F-AE80DDD2C3A8}"/>
    <cellStyle name="Normal 4 4 9 4" xfId="2977" xr:uid="{00000000-0005-0000-0000-0000C90B0000}"/>
    <cellStyle name="Normal 4 4 9 4 2" xfId="8140" xr:uid="{64B0A73D-9CCD-4852-ACCE-EC87D0BEF599}"/>
    <cellStyle name="Normal 4 4 9 4 2 2" xfId="28585" xr:uid="{847E8C92-6711-4395-9F46-B94016AF24E5}"/>
    <cellStyle name="Normal 4 4 9 4 2 3" xfId="19284" xr:uid="{7D0AFE5E-1003-4EFB-98A5-06C88F45D447}"/>
    <cellStyle name="Normal 4 4 9 4 3" xfId="10885" xr:uid="{DA0CB336-EA8B-4E22-88F4-41B69581B3D1}"/>
    <cellStyle name="Normal 4 4 9 4 3 2" xfId="22102" xr:uid="{3CD2BA3A-0E29-4094-87AB-FC342AE1BF46}"/>
    <cellStyle name="Normal 4 4 9 4 4" xfId="26657" xr:uid="{823AD066-D4EE-4E13-BB2E-13880A94612D}"/>
    <cellStyle name="Normal 4 4 9 4 5" xfId="16546" xr:uid="{BFEF12C6-BF6C-4BAD-A520-7E3FF0C484E1}"/>
    <cellStyle name="Normal 4 4 9 5" xfId="4490" xr:uid="{FFF22501-A7BF-4AB7-9833-452D9F0EA6A5}"/>
    <cellStyle name="Normal 4 4 9 5 2" xfId="7115" xr:uid="{66D4AD92-B34E-4C11-883A-704E6F7F6BAE}"/>
    <cellStyle name="Normal 4 4 9 5 2 2" xfId="20513" xr:uid="{B57F8BE0-6BDD-4D00-BC40-D86E1C490DDD}"/>
    <cellStyle name="Normal 4 4 9 5 3" xfId="9993" xr:uid="{A4EF7B0B-3828-42CA-985C-1E2FC2BAF334}"/>
    <cellStyle name="Normal 4 4 9 5 3 2" xfId="23342" xr:uid="{E7445D4C-16BA-4A15-BB77-589BD232E7E9}"/>
    <cellStyle name="Normal 4 4 9 5 4" xfId="27236" xr:uid="{88C31EBB-9DE1-4D1E-A39C-15BDBF7B25AE}"/>
    <cellStyle name="Normal 4 4 9 5 5" xfId="17720" xr:uid="{5C9AF769-060D-4DDF-B2D1-EB5F9CF49BCE}"/>
    <cellStyle name="Normal 4 4 9 6" xfId="6252" xr:uid="{4FF891FF-1544-4CEE-A59E-E8B9E077E2E8}"/>
    <cellStyle name="Normal 4 4 9 6 2" xfId="16126" xr:uid="{D226EA2C-7DBB-4B55-8092-528FFCED6C27}"/>
    <cellStyle name="Normal 4 4 9 7" xfId="9029" xr:uid="{19F6992D-5D29-4D71-B6EC-034A34555A2D}"/>
    <cellStyle name="Normal 4 4 9 7 2" xfId="18885" xr:uid="{A5A39D45-666D-448F-99E8-E194DCD4B643}"/>
    <cellStyle name="Normal 4 4 9 8" xfId="12167" xr:uid="{B10A5E70-B23B-45FC-A0DB-B330C45E46C6}"/>
    <cellStyle name="Normal 4 4 9 8 2" xfId="21682" xr:uid="{1A146900-98C2-43EB-BE8B-40A7967DF584}"/>
    <cellStyle name="Normal 4 4 9 9" xfId="24759" xr:uid="{1127A95B-3CFA-4F1B-8EF0-44D517FD742E}"/>
    <cellStyle name="Normal 4 5" xfId="629" xr:uid="{00000000-0005-0000-0000-000075020000}"/>
    <cellStyle name="Normal 4 5 10" xfId="5920" xr:uid="{684C97FB-8101-4FED-AA0A-676A83AE246B}"/>
    <cellStyle name="Normal 4 5 10 2" xfId="16127" xr:uid="{207FDCBC-6964-4217-B59F-943E9A131671}"/>
    <cellStyle name="Normal 4 5 11" xfId="8660" xr:uid="{60DFAA32-AA1A-4CEB-8718-0352AD5094E0}"/>
    <cellStyle name="Normal 4 5 11 2" xfId="18886" xr:uid="{758289E6-FAC0-4372-B3E1-AAB40424CD2A}"/>
    <cellStyle name="Normal 4 5 12" xfId="12168" xr:uid="{58810FA3-0C4D-41C4-BC7E-B67D8167B79F}"/>
    <cellStyle name="Normal 4 5 12 2" xfId="21683" xr:uid="{D56C97A4-4516-4E14-BE05-E2A8CA196509}"/>
    <cellStyle name="Normal 4 5 13" xfId="26633" xr:uid="{0368D7F7-2884-49F5-8E53-88D548D8F196}"/>
    <cellStyle name="Normal 4 5 14" xfId="13978" xr:uid="{396496A4-B7E1-40BA-9909-FAFE12BFC93B}"/>
    <cellStyle name="Normal 4 5 15" xfId="30163" xr:uid="{423E1073-6964-4328-AECE-011E122F1090}"/>
    <cellStyle name="Normal 4 5 2" xfId="630" xr:uid="{00000000-0005-0000-0000-000076020000}"/>
    <cellStyle name="Normal 4 5 2 10" xfId="9031" xr:uid="{69F6C73F-A351-42BD-AF2A-D1C950FF1B6D}"/>
    <cellStyle name="Normal 4 5 2 10 2" xfId="18887" xr:uid="{71A84548-F8A8-4971-9E4D-F2C60902CDB0}"/>
    <cellStyle name="Normal 4 5 2 11" xfId="12169" xr:uid="{ECA0D81D-5C71-41D3-BC9D-C29FA3653103}"/>
    <cellStyle name="Normal 4 5 2 11 2" xfId="21684" xr:uid="{79EE341C-844D-4ECB-B542-96CE678EFE08}"/>
    <cellStyle name="Normal 4 5 2 12" xfId="24042" xr:uid="{C7566661-364D-460E-97B6-BA6FFC7C1970}"/>
    <cellStyle name="Normal 4 5 2 13" xfId="14038" xr:uid="{499E5184-B1F7-4FF2-A4C4-B3597756EE60}"/>
    <cellStyle name="Normal 4 5 2 2" xfId="631" xr:uid="{00000000-0005-0000-0000-000077020000}"/>
    <cellStyle name="Normal 4 5 2 2 10" xfId="12170" xr:uid="{3FB3DAAF-3ED5-41FC-99BF-7BE84A9B77F0}"/>
    <cellStyle name="Normal 4 5 2 2 10 2" xfId="21685" xr:uid="{1992D2BA-1A84-4346-BE90-9C0F712CC04B}"/>
    <cellStyle name="Normal 4 5 2 2 11" xfId="26642" xr:uid="{00D95FC4-52A5-4F6C-8138-081B9ACD5B5F}"/>
    <cellStyle name="Normal 4 5 2 2 12" xfId="14177" xr:uid="{103F9D9A-76F8-4DB7-8C7B-EEB68345CC04}"/>
    <cellStyle name="Normal 4 5 2 2 2" xfId="2978" xr:uid="{00000000-0005-0000-0000-0000CA0B0000}"/>
    <cellStyle name="Normal 4 5 2 2 2 2" xfId="2979" xr:uid="{00000000-0005-0000-0000-0000CB0B0000}"/>
    <cellStyle name="Normal 4 5 2 2 2 2 2" xfId="8141" xr:uid="{FDCCC6C8-F3A7-4420-BA8E-0B69F5555C61}"/>
    <cellStyle name="Normal 4 5 2 2 2 2 2 2" xfId="28269" xr:uid="{CD434557-CBB7-4F5E-8C9E-1B0FAD271CAB}"/>
    <cellStyle name="Normal 4 5 2 2 2 2 2 3" xfId="28458" xr:uid="{E73586B7-B479-4F93-A444-420BA25FB97C}"/>
    <cellStyle name="Normal 4 5 2 2 2 2 2 4" xfId="17435" xr:uid="{0B80716F-FD63-4AD2-814D-644433FA7E36}"/>
    <cellStyle name="Normal 4 5 2 2 2 2 3" xfId="10887" xr:uid="{9834F5CF-4285-426A-B77B-97CCC297BE72}"/>
    <cellStyle name="Normal 4 5 2 2 2 2 3 2" xfId="29520" xr:uid="{58323094-5504-4FF5-96DE-741EB2EE1C52}"/>
    <cellStyle name="Normal 4 5 2 2 2 2 3 3" xfId="20224" xr:uid="{8E43A1F8-C0A3-462D-9AA1-892F7FD4D1A7}"/>
    <cellStyle name="Normal 4 5 2 2 2 2 4" xfId="13220" xr:uid="{9D09B00D-450E-417B-9D24-E4C15DE7FDE4}"/>
    <cellStyle name="Normal 4 5 2 2 2 2 4 2" xfId="23053" xr:uid="{1E386D56-E836-4920-BAA6-CB5A6555A6CF}"/>
    <cellStyle name="Normal 4 5 2 2 2 2 5" xfId="26064" xr:uid="{51C43161-6870-4265-B5B3-3E5BBA757FE8}"/>
    <cellStyle name="Normal 4 5 2 2 2 2 6" xfId="15466" xr:uid="{30395D6C-A35E-4339-B7E5-A73339D4AA4A}"/>
    <cellStyle name="Normal 4 5 2 2 2 3" xfId="4932" xr:uid="{AB94323B-4FF3-4F43-B3F3-663C79EA89BB}"/>
    <cellStyle name="Normal 4 5 2 2 2 3 2" xfId="10886" xr:uid="{4B3CE409-B011-48D4-9404-35438CA6C8CC}"/>
    <cellStyle name="Normal 4 5 2 2 2 3 2 2" xfId="29765" xr:uid="{E4BFA1CB-5A4B-47D1-B918-12E224B59F54}"/>
    <cellStyle name="Normal 4 5 2 2 2 3 2 3" xfId="20899" xr:uid="{D8F6E21E-778E-4723-924F-CCAFCDCE52EC}"/>
    <cellStyle name="Normal 4 5 2 2 2 3 3" xfId="13791" xr:uid="{B81CC56D-95FE-49DA-B475-FB5A3CA5EBDA}"/>
    <cellStyle name="Normal 4 5 2 2 2 3 3 2" xfId="23728" xr:uid="{F5BCFA9B-8EE4-4746-8B58-7346B28921BC}"/>
    <cellStyle name="Normal 4 5 2 2 2 3 4" xfId="26013" xr:uid="{A5A6FB60-31DB-4680-882A-CC1386DC4337}"/>
    <cellStyle name="Normal 4 5 2 2 2 3 5" xfId="18106" xr:uid="{2A3D46EC-63E7-467D-84C6-45791C3EAACC}"/>
    <cellStyle name="Normal 4 5 2 2 2 4" xfId="6404" xr:uid="{BE5B0153-C648-4FD0-89DC-10F8BE61C83A}"/>
    <cellStyle name="Normal 4 5 2 2 2 4 2" xfId="27074" xr:uid="{13591760-189B-4CF9-B382-A06F7C5B9631}"/>
    <cellStyle name="Normal 4 5 2 2 2 4 3" xfId="16950" xr:uid="{406C72A8-0993-4C97-B594-4F1ECA1E998A}"/>
    <cellStyle name="Normal 4 5 2 2 2 5" xfId="9181" xr:uid="{644F2A9A-2DD6-4384-8E23-9B9588C095E9}"/>
    <cellStyle name="Normal 4 5 2 2 2 5 2" xfId="19700" xr:uid="{267AAEF4-576E-42CE-85DB-739907A94A61}"/>
    <cellStyle name="Normal 4 5 2 2 2 6" xfId="12799" xr:uid="{B6B92428-15D4-4A57-850D-DD51DED35664}"/>
    <cellStyle name="Normal 4 5 2 2 2 6 2" xfId="22529" xr:uid="{786902FD-5BC4-49DA-8A32-3BC19604784A}"/>
    <cellStyle name="Normal 4 5 2 2 2 7" xfId="26080" xr:uid="{EFF8EB87-76EF-4ECE-A566-82CB5FD05348}"/>
    <cellStyle name="Normal 4 5 2 2 2 8" xfId="14820" xr:uid="{B0A0F46C-F6AB-45D4-A12A-617D4B80DB78}"/>
    <cellStyle name="Normal 4 5 2 2 3" xfId="2980" xr:uid="{00000000-0005-0000-0000-0000CC0B0000}"/>
    <cellStyle name="Normal 4 5 2 2 3 2" xfId="5128" xr:uid="{9C64243D-B02B-4582-9754-55E701973871}"/>
    <cellStyle name="Normal 4 5 2 2 3 2 2" xfId="8142" xr:uid="{DD6E668E-0BD1-4FF7-9CBE-3C3945D96019}"/>
    <cellStyle name="Normal 4 5 2 2 3 2 2 2" xfId="29895" xr:uid="{0D6B34FD-64A7-4848-B83A-F1D5440D4DAD}"/>
    <cellStyle name="Normal 4 5 2 2 3 2 2 3" xfId="21095" xr:uid="{81B74653-B26C-4361-A481-DD41C486BA5B}"/>
    <cellStyle name="Normal 4 5 2 2 3 2 3" xfId="10888" xr:uid="{9C0F7B82-D348-4D57-B312-92B3D25297BF}"/>
    <cellStyle name="Normal 4 5 2 2 3 2 3 2" xfId="23924" xr:uid="{EB8DE49B-74C9-478A-9C04-30A5B8BE0F6C}"/>
    <cellStyle name="Normal 4 5 2 2 3 2 4" xfId="27030" xr:uid="{A5658480-D49F-4082-B046-780E43121FE2}"/>
    <cellStyle name="Normal 4 5 2 2 3 2 5" xfId="18302" xr:uid="{539EDA7D-72E4-481C-9216-C82DE7614694}"/>
    <cellStyle name="Normal 4 5 2 2 3 3" xfId="6689" xr:uid="{500D0A75-1570-4E6B-9AE9-3CA50C448B35}"/>
    <cellStyle name="Normal 4 5 2 2 3 3 2" xfId="27618" xr:uid="{4CE81A9A-D8FF-4728-96AE-13989C2DB598}"/>
    <cellStyle name="Normal 4 5 2 2 3 3 3" xfId="17436" xr:uid="{95749EA8-4A41-49CC-BBA3-D34787957187}"/>
    <cellStyle name="Normal 4 5 2 2 3 4" xfId="9485" xr:uid="{296E5BCC-46BD-4EA1-BC45-4D8BE30F2D66}"/>
    <cellStyle name="Normal 4 5 2 2 3 4 2" xfId="20225" xr:uid="{538012F0-7FA3-4AEB-B251-86619790A8C7}"/>
    <cellStyle name="Normal 4 5 2 2 3 5" xfId="13221" xr:uid="{984A3C28-3922-4748-AAA5-4C34A198B8EB}"/>
    <cellStyle name="Normal 4 5 2 2 3 5 2" xfId="23054" xr:uid="{034E693F-3CC5-44FF-875F-2991C6C9FD0F}"/>
    <cellStyle name="Normal 4 5 2 2 3 6" xfId="24628" xr:uid="{D65256BD-F4DA-49BF-A447-5459D32D355B}"/>
    <cellStyle name="Normal 4 5 2 2 3 7" xfId="15467" xr:uid="{969B8E1A-9B66-470D-B743-BB80909973B0}"/>
    <cellStyle name="Normal 4 5 2 2 4" xfId="2981" xr:uid="{00000000-0005-0000-0000-0000CD0B0000}"/>
    <cellStyle name="Normal 4 5 2 2 4 2" xfId="8143" xr:uid="{248AB8BF-40FA-4F0F-974C-97FF1232CEC3}"/>
    <cellStyle name="Normal 4 5 2 2 4 2 2" xfId="28590" xr:uid="{9FD65D37-059A-4370-9BAB-98461D1A0A1C}"/>
    <cellStyle name="Normal 4 5 2 2 4 2 3" xfId="17434" xr:uid="{2501D708-4298-4FA7-9FF6-662E331A7DA2}"/>
    <cellStyle name="Normal 4 5 2 2 4 3" xfId="10889" xr:uid="{B182C539-AB47-4000-B012-45EA010270AD}"/>
    <cellStyle name="Normal 4 5 2 2 4 3 2" xfId="20223" xr:uid="{78FA2FBC-67F7-4ADB-B37D-0F6E8AD63A4D}"/>
    <cellStyle name="Normal 4 5 2 2 4 4" xfId="13219" xr:uid="{722F60E5-2FA2-482A-B4E2-79A8ADDD285C}"/>
    <cellStyle name="Normal 4 5 2 2 4 4 2" xfId="23052" xr:uid="{3DEA4EA9-CFCC-4E85-A1CE-42A88057497C}"/>
    <cellStyle name="Normal 4 5 2 2 4 5" xfId="26168" xr:uid="{1F68A992-7373-4A7D-8A69-5BB638D434F2}"/>
    <cellStyle name="Normal 4 5 2 2 4 6" xfId="15465" xr:uid="{B737285D-D715-4EC7-918D-C81391C283A5}"/>
    <cellStyle name="Normal 4 5 2 2 5" xfId="2982" xr:uid="{00000000-0005-0000-0000-0000CE0B0000}"/>
    <cellStyle name="Normal 4 5 2 2 5 2" xfId="8144" xr:uid="{D37AD6D1-DBF7-44DE-8954-35D0823E32F3}"/>
    <cellStyle name="Normal 4 5 2 2 5 2 2" xfId="26888" xr:uid="{9F7D67BD-5293-4EF7-A927-91045F3EE44C}"/>
    <cellStyle name="Normal 4 5 2 2 5 2 3" xfId="16814" xr:uid="{BC7DE1D3-CE43-4EF4-A2FF-D009ADDF5AAC}"/>
    <cellStyle name="Normal 4 5 2 2 5 3" xfId="10890" xr:uid="{8F0FF510-FD4E-4D93-8946-223D40F17AFD}"/>
    <cellStyle name="Normal 4 5 2 2 5 3 2" xfId="19551" xr:uid="{B5FDC9AC-7FDE-470A-825A-4C61D0A23397}"/>
    <cellStyle name="Normal 4 5 2 2 5 4" xfId="12663" xr:uid="{D8D2D029-3078-4B66-AA99-07D832728763}"/>
    <cellStyle name="Normal 4 5 2 2 5 4 2" xfId="22380" xr:uid="{3D28BD4E-FE7A-4697-A586-03E874D19CDE}"/>
    <cellStyle name="Normal 4 5 2 2 5 5" xfId="24460" xr:uid="{A21C0E70-E9C1-413B-B295-DB52A102EC26}"/>
    <cellStyle name="Normal 4 5 2 2 5 6" xfId="14599" xr:uid="{AD5A08C2-1DD4-4FA5-AED1-B74C8062967E}"/>
    <cellStyle name="Normal 4 5 2 2 6" xfId="2983" xr:uid="{00000000-0005-0000-0000-0000CF0B0000}"/>
    <cellStyle name="Normal 4 5 2 2 6 2" xfId="10891" xr:uid="{B1CA4128-5DBF-4BAC-85E6-2C819E4006F2}"/>
    <cellStyle name="Normal 4 5 2 2 6 2 2" xfId="19291" xr:uid="{F7A42A00-E2A4-47C3-968E-9FDBE42B57A4}"/>
    <cellStyle name="Normal 4 5 2 2 6 3" xfId="12431" xr:uid="{6FD348F8-E6BF-4632-9BD8-417FE912D7DB}"/>
    <cellStyle name="Normal 4 5 2 2 6 3 2" xfId="22111" xr:uid="{D3C145EF-FFC1-4282-BFBB-8C0C5156B412}"/>
    <cellStyle name="Normal 4 5 2 2 6 4" xfId="24701" xr:uid="{57BE63A7-5D64-4F8D-863E-5E8AD5C58149}"/>
    <cellStyle name="Normal 4 5 2 2 6 5" xfId="16555" xr:uid="{6B3897DC-4B6C-4E79-8A74-2AC5726268BA}"/>
    <cellStyle name="Normal 4 5 2 2 7" xfId="4515" xr:uid="{C7300996-E84E-40D1-A839-2B4650952594}"/>
    <cellStyle name="Normal 4 5 2 2 7 2" xfId="9996" xr:uid="{D5A45C44-B866-4A3C-AE4A-AFE7F8D84BA6}"/>
    <cellStyle name="Normal 4 5 2 2 7 2 2" xfId="20538" xr:uid="{216B20C7-51D9-4066-8AF4-4CA6535AB5BB}"/>
    <cellStyle name="Normal 4 5 2 2 7 3" xfId="13501" xr:uid="{28248917-C237-4CD7-A366-8A4F55C1D349}"/>
    <cellStyle name="Normal 4 5 2 2 7 3 2" xfId="23367" xr:uid="{1C445FE1-5AD8-47D0-84EA-0BF0F89E36DA}"/>
    <cellStyle name="Normal 4 5 2 2 7 4" xfId="17745" xr:uid="{A09D4936-8562-4A19-BCF3-2220EACFA981}"/>
    <cellStyle name="Normal 4 5 2 2 8" xfId="6255" xr:uid="{5413D83C-5161-49D6-B808-1FA8C6A88395}"/>
    <cellStyle name="Normal 4 5 2 2 8 2" xfId="16129" xr:uid="{DADAE79F-2AED-4607-B4AA-C3307ABEEDD8}"/>
    <cellStyle name="Normal 4 5 2 2 9" xfId="9032" xr:uid="{B2BDB022-7C5B-43EE-A38B-AE537D2F797D}"/>
    <cellStyle name="Normal 4 5 2 2 9 2" xfId="18888" xr:uid="{3D773326-AA01-426C-A5EF-8AF6BC00F6CF}"/>
    <cellStyle name="Normal 4 5 2 3" xfId="2984" xr:uid="{00000000-0005-0000-0000-0000D00B0000}"/>
    <cellStyle name="Normal 4 5 2 3 2" xfId="2985" xr:uid="{00000000-0005-0000-0000-0000D10B0000}"/>
    <cellStyle name="Normal 4 5 2 3 2 2" xfId="8145" xr:uid="{4D4C7206-0464-40FC-B378-8BBE6C8F3A4B}"/>
    <cellStyle name="Normal 4 5 2 3 2 2 2" xfId="27616" xr:uid="{D1EADE0F-5BA3-4D86-8030-A69AECA41671}"/>
    <cellStyle name="Normal 4 5 2 3 2 2 3" xfId="28887" xr:uid="{9D6FE23C-2898-4AAA-A2E0-73E51E1C7440}"/>
    <cellStyle name="Normal 4 5 2 3 2 2 4" xfId="17437" xr:uid="{565AD8AC-9FF4-4333-BA1B-5A2CDF67C52C}"/>
    <cellStyle name="Normal 4 5 2 3 2 3" xfId="10893" xr:uid="{76CDE8CB-BCC8-4AF8-9605-6F06B8F806F9}"/>
    <cellStyle name="Normal 4 5 2 3 2 3 2" xfId="29521" xr:uid="{C9980D15-7483-47F2-9277-91641A85A04B}"/>
    <cellStyle name="Normal 4 5 2 3 2 3 3" xfId="20226" xr:uid="{5B64EA94-FBDB-4576-8625-CA9A09EA2510}"/>
    <cellStyle name="Normal 4 5 2 3 2 4" xfId="13222" xr:uid="{FBC69304-A456-45DD-9A69-5E7A9B38FCC3}"/>
    <cellStyle name="Normal 4 5 2 3 2 4 2" xfId="23055" xr:uid="{3DCD4762-14DC-4AFF-A123-E4B8323DEFE4}"/>
    <cellStyle name="Normal 4 5 2 3 2 5" xfId="25176" xr:uid="{38A9E8DA-2390-4EAA-9729-F71F9550AFA1}"/>
    <cellStyle name="Normal 4 5 2 3 2 6" xfId="15468" xr:uid="{FC6E72B1-8423-4B4F-B87F-2A18E4A3F690}"/>
    <cellStyle name="Normal 4 5 2 3 3" xfId="2986" xr:uid="{00000000-0005-0000-0000-0000D20B0000}"/>
    <cellStyle name="Normal 4 5 2 3 3 2" xfId="10894" xr:uid="{67ADF955-CC49-4D22-8F2A-A4CFA5CFD4E6}"/>
    <cellStyle name="Normal 4 5 2 3 3 2 2" xfId="27312" xr:uid="{2DB5D540-6CF8-40ED-9AB7-2AC61BF1217B}"/>
    <cellStyle name="Normal 4 5 2 3 3 2 3" xfId="16949" xr:uid="{AE99394C-242C-474D-A5CA-E572E70A74E7}"/>
    <cellStyle name="Normal 4 5 2 3 3 3" xfId="11594" xr:uid="{67575E8E-0E96-46E7-B911-7FBB9AB9092F}"/>
    <cellStyle name="Normal 4 5 2 3 3 3 2" xfId="19699" xr:uid="{0581280D-91E2-4D4F-BF3F-0AF164A7B047}"/>
    <cellStyle name="Normal 4 5 2 3 3 4" xfId="12798" xr:uid="{16892A90-9884-4EEA-BE24-E2D9DD92B2B9}"/>
    <cellStyle name="Normal 4 5 2 3 3 4 2" xfId="22528" xr:uid="{E2175C27-EF2F-4D37-9F1A-3CB1EE070854}"/>
    <cellStyle name="Normal 4 5 2 3 3 5" xfId="25926" xr:uid="{8ACA22BE-79DC-4884-8A08-811D764FDF71}"/>
    <cellStyle name="Normal 4 5 2 3 3 6" xfId="14819" xr:uid="{1AB5E094-58CA-494B-A369-A4F03B9837A7}"/>
    <cellStyle name="Normal 4 5 2 3 4" xfId="4786" xr:uid="{0C1305EC-3636-402C-B395-66C30C0D7DDB}"/>
    <cellStyle name="Normal 4 5 2 3 4 2" xfId="10892" xr:uid="{5C4A7101-F301-440E-804D-D4B1CDFBDC64}"/>
    <cellStyle name="Normal 4 5 2 3 4 2 2" xfId="29660" xr:uid="{77885718-6FF5-4F46-84B8-D65FDA25DDE7}"/>
    <cellStyle name="Normal 4 5 2 3 4 2 3" xfId="20753" xr:uid="{EA550174-0E35-4E4A-8467-4FF6D844C732}"/>
    <cellStyle name="Normal 4 5 2 3 4 3" xfId="13659" xr:uid="{17025E32-2567-426B-BF30-2607F3C1538D}"/>
    <cellStyle name="Normal 4 5 2 3 4 3 2" xfId="23582" xr:uid="{17F64079-43F6-4F6F-9865-5D9DB15EA1BE}"/>
    <cellStyle name="Normal 4 5 2 3 4 4" xfId="24467" xr:uid="{7A45FEFD-F4A5-4ED5-A0C5-E8D0CECFCDB0}"/>
    <cellStyle name="Normal 4 5 2 3 4 5" xfId="17960" xr:uid="{39F7479D-CAE4-405E-8052-8F8D795C2911}"/>
    <cellStyle name="Normal 4 5 2 3 5" xfId="6403" xr:uid="{44D9888A-D276-47C5-96D7-A1E9084A862C}"/>
    <cellStyle name="Normal 4 5 2 3 5 2" xfId="28808" xr:uid="{F2C90973-E953-4653-9325-DB00BA4D7748}"/>
    <cellStyle name="Normal 4 5 2 3 5 3" xfId="16130" xr:uid="{AC6178E0-7867-4E88-AFDC-A3CE678BE5EB}"/>
    <cellStyle name="Normal 4 5 2 3 6" xfId="9180" xr:uid="{44501CB4-7131-4480-A8EB-D4C3FCB52C6E}"/>
    <cellStyle name="Normal 4 5 2 3 6 2" xfId="18889" xr:uid="{D6EBF4FE-9F9B-41E3-B720-F870590BBD99}"/>
    <cellStyle name="Normal 4 5 2 3 7" xfId="12171" xr:uid="{F381DDF7-163B-4576-A3CD-48565BDAE22F}"/>
    <cellStyle name="Normal 4 5 2 3 7 2" xfId="21686" xr:uid="{4CDB0F7E-DA7D-410B-8BE3-E38599F22720}"/>
    <cellStyle name="Normal 4 5 2 3 8" xfId="25492" xr:uid="{E5C233D6-8587-4DBD-9809-667B9F6BE527}"/>
    <cellStyle name="Normal 4 5 2 3 9" xfId="14335" xr:uid="{F57A9C10-A2CA-4423-97A8-A78920269A12}"/>
    <cellStyle name="Normal 4 5 2 4" xfId="2987" xr:uid="{00000000-0005-0000-0000-0000D30B0000}"/>
    <cellStyle name="Normal 4 5 2 4 2" xfId="5129" xr:uid="{8AD3BDD5-E63D-4607-B8D7-0C747F4BBC40}"/>
    <cellStyle name="Normal 4 5 2 4 2 2" xfId="8146" xr:uid="{9DDF9FCB-4A9A-4B8E-818C-5D3901B752E7}"/>
    <cellStyle name="Normal 4 5 2 4 2 2 2" xfId="29896" xr:uid="{AC568192-F671-48CE-B138-A885EC26E94C}"/>
    <cellStyle name="Normal 4 5 2 4 2 2 3" xfId="21096" xr:uid="{A8B77721-7532-4544-A29A-02C5517B6788}"/>
    <cellStyle name="Normal 4 5 2 4 2 3" xfId="10895" xr:uid="{3B9A7A1C-2BB0-4247-8807-98F7956F2A09}"/>
    <cellStyle name="Normal 4 5 2 4 2 3 2" xfId="23925" xr:uid="{0BE00376-4E42-401F-835C-58E2B75C13CC}"/>
    <cellStyle name="Normal 4 5 2 4 2 4" xfId="26154" xr:uid="{D1491B02-D728-4FD1-8CF5-C806F14E72C5}"/>
    <cellStyle name="Normal 4 5 2 4 2 5" xfId="18303" xr:uid="{01FBB171-0646-4738-9DFA-AF5528B528E4}"/>
    <cellStyle name="Normal 4 5 2 4 3" xfId="6688" xr:uid="{821428AB-E0FE-49FA-875B-524930CD3574}"/>
    <cellStyle name="Normal 4 5 2 4 3 2" xfId="28303" xr:uid="{455CCA67-270B-4C80-B944-D48A45C4AAFE}"/>
    <cellStyle name="Normal 4 5 2 4 3 3" xfId="17438" xr:uid="{A422F356-EBE5-4511-84C2-DF8EEDA36F75}"/>
    <cellStyle name="Normal 4 5 2 4 4" xfId="9484" xr:uid="{FC3B0D65-3F22-41EE-9E7B-E7E5EE605459}"/>
    <cellStyle name="Normal 4 5 2 4 4 2" xfId="20227" xr:uid="{BF229A6C-5752-4C1F-AE68-86DC94805FAC}"/>
    <cellStyle name="Normal 4 5 2 4 5" xfId="13223" xr:uid="{B62AD9CD-51E0-430F-9975-54C76AA1CDF4}"/>
    <cellStyle name="Normal 4 5 2 4 5 2" xfId="23056" xr:uid="{D0777309-D111-4DC8-BD33-020850791D6C}"/>
    <cellStyle name="Normal 4 5 2 4 6" xfId="26159" xr:uid="{748C422C-AD33-4E82-8E1A-F0C824EEC635}"/>
    <cellStyle name="Normal 4 5 2 4 7" xfId="15469" xr:uid="{BF78296E-60C9-4B0C-8278-BE4586593770}"/>
    <cellStyle name="Normal 4 5 2 5" xfId="2988" xr:uid="{00000000-0005-0000-0000-0000D40B0000}"/>
    <cellStyle name="Normal 4 5 2 5 2" xfId="5847" xr:uid="{8437A403-5AF6-490D-9BDE-8642F43FEF15}"/>
    <cellStyle name="Normal 4 5 2 5 2 2" xfId="8147" xr:uid="{6369A655-C439-4AD0-951A-2D2850F00EBC}"/>
    <cellStyle name="Normal 4 5 2 5 2 3" xfId="10896" xr:uid="{9EA894D1-1DCA-4530-BC29-1EF2CB33D6CB}"/>
    <cellStyle name="Normal 4 5 2 5 2 4" xfId="17063" xr:uid="{E2DEAB1F-E2DC-453C-AF9C-CAD4E4FD3A19}"/>
    <cellStyle name="Normal 4 5 2 5 3" xfId="6942" xr:uid="{E0C4EE17-19FC-4B1F-A46F-E7F878ECF634}"/>
    <cellStyle name="Normal 4 5 2 5 3 2" xfId="28301" xr:uid="{16861E44-EE47-4198-A4C5-1F02FD599CA4}"/>
    <cellStyle name="Normal 4 5 2 5 3 3" xfId="19835" xr:uid="{2BE5D58C-BA18-4963-87C4-0A009103C6E7}"/>
    <cellStyle name="Normal 4 5 2 5 4" xfId="9738" xr:uid="{D310F2A0-FFCD-49B3-A988-EF69A7230B65}"/>
    <cellStyle name="Normal 4 5 2 5 4 2" xfId="22664" xr:uid="{5456005A-F57A-4164-9CE3-489291EA57A2}"/>
    <cellStyle name="Normal 4 5 2 5 5" xfId="25063" xr:uid="{9BAE9606-2C00-40D9-AC07-E6C237B6C155}"/>
    <cellStyle name="Normal 4 5 2 5 6" xfId="15003" xr:uid="{8B15BFA2-1F0D-466E-A572-D16B25E25709}"/>
    <cellStyle name="Normal 4 5 2 6" xfId="2989" xr:uid="{00000000-0005-0000-0000-0000D50B0000}"/>
    <cellStyle name="Normal 4 5 2 6 2" xfId="8148" xr:uid="{8E9AE7A6-1607-4690-9CB8-CFD6E2126C9D}"/>
    <cellStyle name="Normal 4 5 2 6 2 2" xfId="28700" xr:uid="{A1EABC5D-0A51-4E5A-9C9D-B5EB98FEF14D}"/>
    <cellStyle name="Normal 4 5 2 6 2 3" xfId="16712" xr:uid="{A07B836C-A3FE-495B-81A9-C283289F749A}"/>
    <cellStyle name="Normal 4 5 2 6 3" xfId="10897" xr:uid="{BCEDBE9C-B9EE-448F-9F25-E0E511945152}"/>
    <cellStyle name="Normal 4 5 2 6 3 2" xfId="19449" xr:uid="{1A092E7F-0658-43CB-82AA-00EC18BA6648}"/>
    <cellStyle name="Normal 4 5 2 6 4" xfId="12561" xr:uid="{043158A9-AB72-44D1-9C49-E375C2975597}"/>
    <cellStyle name="Normal 4 5 2 6 4 2" xfId="22278" xr:uid="{5C77A362-E42E-4589-816C-04CEB631512E}"/>
    <cellStyle name="Normal 4 5 2 6 5" xfId="24494" xr:uid="{913FFD2D-C161-4BC7-AF64-C0200AA38CC8}"/>
    <cellStyle name="Normal 4 5 2 6 6" xfId="14496" xr:uid="{3651F588-411C-4DEA-BC10-B8BB750D0957}"/>
    <cellStyle name="Normal 4 5 2 7" xfId="2990" xr:uid="{00000000-0005-0000-0000-0000D60B0000}"/>
    <cellStyle name="Normal 4 5 2 7 2" xfId="8149" xr:uid="{D1183D80-ED6D-49B9-BCD9-A06E4D590BFE}"/>
    <cellStyle name="Normal 4 5 2 7 2 2" xfId="19169" xr:uid="{CFC6EA5C-B1C7-466E-8CB6-8DF790F39466}"/>
    <cellStyle name="Normal 4 5 2 7 3" xfId="10898" xr:uid="{DD9FBBD4-3D08-4E42-9B0F-70DCF045B2DF}"/>
    <cellStyle name="Normal 4 5 2 7 3 2" xfId="21974" xr:uid="{7624F196-EDFD-4DA0-86F2-8B7E822924C9}"/>
    <cellStyle name="Normal 4 5 2 7 4" xfId="24546" xr:uid="{ABE838FD-DB76-4177-94CD-F64494D5C95A}"/>
    <cellStyle name="Normal 4 5 2 7 5" xfId="16418" xr:uid="{94FE45FF-8544-4420-BAB8-B1580A4FC7AC}"/>
    <cellStyle name="Normal 4 5 2 8" xfId="4584" xr:uid="{BE7CC6E4-698A-4B86-9CC8-E75E8BA36D02}"/>
    <cellStyle name="Normal 4 5 2 8 2" xfId="9995" xr:uid="{0873274E-010A-444D-B10E-9E63026EB5B6}"/>
    <cellStyle name="Normal 4 5 2 8 2 2" xfId="20600" xr:uid="{62AEC0FD-9F46-43C0-9F9A-DB958E7D783B}"/>
    <cellStyle name="Normal 4 5 2 8 3" xfId="13545" xr:uid="{C3685C4D-DA42-4F24-83BD-2523AD16E52D}"/>
    <cellStyle name="Normal 4 5 2 8 3 2" xfId="23429" xr:uid="{18AA7325-00A8-46DF-A3C8-B085D8FF3507}"/>
    <cellStyle name="Normal 4 5 2 8 4" xfId="17807" xr:uid="{A0E95D67-48FB-4105-828E-40D9111FB5F5}"/>
    <cellStyle name="Normal 4 5 2 9" xfId="6254" xr:uid="{81674FB5-D8A7-4151-B8C8-59D8048BCC60}"/>
    <cellStyle name="Normal 4 5 2 9 2" xfId="16128" xr:uid="{62078F46-6EE8-4AB8-BDB5-B150B877975B}"/>
    <cellStyle name="Normal 4 5 3" xfId="632" xr:uid="{00000000-0005-0000-0000-000078020000}"/>
    <cellStyle name="Normal 4 5 3 10" xfId="12172" xr:uid="{152B4A68-CFAA-4263-97CE-E8A705A73556}"/>
    <cellStyle name="Normal 4 5 3 10 2" xfId="21687" xr:uid="{4999D650-513D-4BA4-A47A-F254E35C05C9}"/>
    <cellStyle name="Normal 4 5 3 11" xfId="24864" xr:uid="{278EDF59-B728-4486-A9EE-6F9BD602BEBD}"/>
    <cellStyle name="Normal 4 5 3 12" xfId="14176" xr:uid="{C486BE6E-4F39-44AF-9314-179D610B02AC}"/>
    <cellStyle name="Normal 4 5 3 2" xfId="2991" xr:uid="{00000000-0005-0000-0000-0000D70B0000}"/>
    <cellStyle name="Normal 4 5 3 2 2" xfId="2992" xr:uid="{00000000-0005-0000-0000-0000D80B0000}"/>
    <cellStyle name="Normal 4 5 3 2 2 2" xfId="8150" xr:uid="{DC46559F-7F55-4C18-87DC-24A1E9FC51FA}"/>
    <cellStyle name="Normal 4 5 3 2 2 2 2" xfId="27898" xr:uid="{64F9C4D6-71BB-4231-BC35-5A36872BF816}"/>
    <cellStyle name="Normal 4 5 3 2 2 2 3" xfId="27025" xr:uid="{1BCE34B9-9FB7-4762-9134-47DC333ED3A0}"/>
    <cellStyle name="Normal 4 5 3 2 2 2 4" xfId="17440" xr:uid="{FFE3D865-92E4-4F0B-BB3E-A5A1BB63F4DB}"/>
    <cellStyle name="Normal 4 5 3 2 2 3" xfId="10900" xr:uid="{BA8B04F5-1B7E-4C52-8CB0-4AC54A831708}"/>
    <cellStyle name="Normal 4 5 3 2 2 3 2" xfId="29522" xr:uid="{2143306E-CDDD-4CBE-85CB-5F8C24862379}"/>
    <cellStyle name="Normal 4 5 3 2 2 3 3" xfId="20229" xr:uid="{54437D8B-C5D2-4626-9705-BCC3B5CD0A2F}"/>
    <cellStyle name="Normal 4 5 3 2 2 4" xfId="13225" xr:uid="{F16E904D-45E3-431B-9EA2-9213E461905C}"/>
    <cellStyle name="Normal 4 5 3 2 2 4 2" xfId="23058" xr:uid="{149BBDD9-1EBA-455A-89FF-B672F168EF78}"/>
    <cellStyle name="Normal 4 5 3 2 2 5" xfId="24695" xr:uid="{E8B29751-9B1C-4F8B-AE0F-8F5F7164A085}"/>
    <cellStyle name="Normal 4 5 3 2 2 6" xfId="15471" xr:uid="{6896C483-7BF6-4DF3-B865-12B15884DEA8}"/>
    <cellStyle name="Normal 4 5 3 2 3" xfId="4933" xr:uid="{A98149BF-9597-4E05-B9DB-8D29BA65F1A4}"/>
    <cellStyle name="Normal 4 5 3 2 3 2" xfId="10899" xr:uid="{089B517A-6C1D-408E-8D8F-51A7FCFBD077}"/>
    <cellStyle name="Normal 4 5 3 2 3 2 2" xfId="29766" xr:uid="{2DA683D7-F7C1-4737-91DF-DC5694DCB2DE}"/>
    <cellStyle name="Normal 4 5 3 2 3 2 3" xfId="20900" xr:uid="{C7761AA0-CAD8-4674-BF23-EE8DCA292387}"/>
    <cellStyle name="Normal 4 5 3 2 3 3" xfId="13792" xr:uid="{B2E245C0-6843-45F5-97B3-9009EA6A6A21}"/>
    <cellStyle name="Normal 4 5 3 2 3 3 2" xfId="23729" xr:uid="{50B30F21-3729-4D9A-AFEA-FBDE187CCDA6}"/>
    <cellStyle name="Normal 4 5 3 2 3 4" xfId="26087" xr:uid="{7B72E77D-7FD4-482D-9860-29C7167B6F8E}"/>
    <cellStyle name="Normal 4 5 3 2 3 5" xfId="18107" xr:uid="{C7186456-81DD-477B-A244-6F79833CE8C7}"/>
    <cellStyle name="Normal 4 5 3 2 4" xfId="6405" xr:uid="{6B3CCBD6-22D4-477E-AF3B-917D8731C1EC}"/>
    <cellStyle name="Normal 4 5 3 2 4 2" xfId="28889" xr:uid="{29085FC6-703F-46C5-9B5A-0779340B7008}"/>
    <cellStyle name="Normal 4 5 3 2 4 3" xfId="16951" xr:uid="{0DFE71F0-7958-4608-975A-5E653F554BE0}"/>
    <cellStyle name="Normal 4 5 3 2 5" xfId="9182" xr:uid="{90A3AE10-4FDE-46E8-B6A1-DD0391784466}"/>
    <cellStyle name="Normal 4 5 3 2 5 2" xfId="19701" xr:uid="{C3920280-9C5B-4519-B650-2EAD3BA4F439}"/>
    <cellStyle name="Normal 4 5 3 2 6" xfId="12800" xr:uid="{8821C506-035E-4552-AF52-34CC7F3A7D95}"/>
    <cellStyle name="Normal 4 5 3 2 6 2" xfId="22530" xr:uid="{1FACA39E-CC4B-44CE-9354-9383750ADF85}"/>
    <cellStyle name="Normal 4 5 3 2 7" xfId="24462" xr:uid="{A062F964-702E-479A-AD62-04C02FA9C973}"/>
    <cellStyle name="Normal 4 5 3 2 8" xfId="14821" xr:uid="{727916AC-8DE7-43D9-8548-1EAE0FB07CB5}"/>
    <cellStyle name="Normal 4 5 3 3" xfId="2993" xr:uid="{00000000-0005-0000-0000-0000D90B0000}"/>
    <cellStyle name="Normal 4 5 3 3 2" xfId="5130" xr:uid="{F974BCF7-32C1-44C5-AAED-7253361D1F55}"/>
    <cellStyle name="Normal 4 5 3 3 2 2" xfId="8151" xr:uid="{008CDB50-580A-4458-9AF7-14B027E00403}"/>
    <cellStyle name="Normal 4 5 3 3 2 2 2" xfId="29897" xr:uid="{A348C3B1-DD6E-4EDA-B1BC-23344031D5E4}"/>
    <cellStyle name="Normal 4 5 3 3 2 2 3" xfId="21097" xr:uid="{E97A39D9-91CC-4027-9D21-D15990A2B1BB}"/>
    <cellStyle name="Normal 4 5 3 3 2 3" xfId="10901" xr:uid="{39E2A5A9-4ABF-4C67-9371-610BE7D6B66B}"/>
    <cellStyle name="Normal 4 5 3 3 2 3 2" xfId="23926" xr:uid="{5A08456F-3901-49A4-847B-88D05CD198CC}"/>
    <cellStyle name="Normal 4 5 3 3 2 4" xfId="24803" xr:uid="{A8CD735E-5192-4674-8195-A3E00B0CD2C0}"/>
    <cellStyle name="Normal 4 5 3 3 2 5" xfId="18304" xr:uid="{5EDED1AD-DCC7-4753-A88D-4D5A06476C23}"/>
    <cellStyle name="Normal 4 5 3 3 3" xfId="6690" xr:uid="{F7694BB3-7370-4A0F-8A8D-1C6C14909A27}"/>
    <cellStyle name="Normal 4 5 3 3 3 2" xfId="28184" xr:uid="{56D4662C-8D58-4759-B40B-5B1656501334}"/>
    <cellStyle name="Normal 4 5 3 3 3 3" xfId="17441" xr:uid="{768F54BA-7AC3-4AAA-8C10-CE4F6709981C}"/>
    <cellStyle name="Normal 4 5 3 3 4" xfId="9486" xr:uid="{C8099C94-CD3B-4A4F-A6F0-834341AD4E68}"/>
    <cellStyle name="Normal 4 5 3 3 4 2" xfId="20230" xr:uid="{BF7278B3-7AF5-4BB6-8FC8-F5A0B52C9E75}"/>
    <cellStyle name="Normal 4 5 3 3 5" xfId="13226" xr:uid="{53FE4472-838B-4D62-827A-78F43149532D}"/>
    <cellStyle name="Normal 4 5 3 3 5 2" xfId="23059" xr:uid="{DF36DCC6-038E-429B-A5CA-ECE651DFAC60}"/>
    <cellStyle name="Normal 4 5 3 3 6" xfId="24248" xr:uid="{B36E50F1-8494-4EEA-A0BE-25CEAF9265EF}"/>
    <cellStyle name="Normal 4 5 3 3 7" xfId="15472" xr:uid="{10CF3F97-D35D-491D-B993-BAE669A9BA6D}"/>
    <cellStyle name="Normal 4 5 3 4" xfId="2994" xr:uid="{00000000-0005-0000-0000-0000DA0B0000}"/>
    <cellStyle name="Normal 4 5 3 4 2" xfId="8152" xr:uid="{BF3DD289-EEBE-4034-BEC7-88942F91079F}"/>
    <cellStyle name="Normal 4 5 3 4 2 2" xfId="27644" xr:uid="{30E86C69-3EF8-4AC1-94E9-CE3F7889E903}"/>
    <cellStyle name="Normal 4 5 3 4 2 3" xfId="17439" xr:uid="{84E01654-42FD-4843-83F6-A8E581C79BF4}"/>
    <cellStyle name="Normal 4 5 3 4 3" xfId="10902" xr:uid="{411A7459-17AA-4F42-A216-0C3AE4C41F6D}"/>
    <cellStyle name="Normal 4 5 3 4 3 2" xfId="20228" xr:uid="{680F4E77-A6B9-4CD1-B23A-A4BA7596DB1C}"/>
    <cellStyle name="Normal 4 5 3 4 4" xfId="13224" xr:uid="{928857BC-997C-4FDE-9AFB-6A9A1B062A26}"/>
    <cellStyle name="Normal 4 5 3 4 4 2" xfId="23057" xr:uid="{E41A322E-FE69-470D-BCBE-0380057217FF}"/>
    <cellStyle name="Normal 4 5 3 4 5" xfId="25803" xr:uid="{64B277AD-BCB7-4E7B-95F5-708DAE6EA282}"/>
    <cellStyle name="Normal 4 5 3 4 6" xfId="15470" xr:uid="{E7FE39AC-9A14-44F7-8998-00A54EF04C43}"/>
    <cellStyle name="Normal 4 5 3 5" xfId="2995" xr:uid="{00000000-0005-0000-0000-0000DB0B0000}"/>
    <cellStyle name="Normal 4 5 3 5 2" xfId="8153" xr:uid="{8704F2A6-33E8-44D6-AF18-CEF2D0AC9A54}"/>
    <cellStyle name="Normal 4 5 3 5 2 2" xfId="28210" xr:uid="{958191AE-37BE-461F-9A93-0580D6C6DA3C}"/>
    <cellStyle name="Normal 4 5 3 5 2 3" xfId="16755" xr:uid="{DBF3CA69-CB77-4924-BBA0-80814C75752B}"/>
    <cellStyle name="Normal 4 5 3 5 3" xfId="10903" xr:uid="{76DB96FF-8569-4177-90D8-E0D525BF5B5C}"/>
    <cellStyle name="Normal 4 5 3 5 3 2" xfId="19492" xr:uid="{7BA7A0C5-ACD5-4FA7-B80F-5BCBD35735BA}"/>
    <cellStyle name="Normal 4 5 3 5 4" xfId="12604" xr:uid="{E73EB5CC-C37A-4E20-A89E-A8273583A22D}"/>
    <cellStyle name="Normal 4 5 3 5 4 2" xfId="22321" xr:uid="{4106ACA2-EC19-4127-B323-CF95E75CA20A}"/>
    <cellStyle name="Normal 4 5 3 5 5" xfId="24328" xr:uid="{64CA8ADB-5276-43A7-AC80-3F50BB3FD2B7}"/>
    <cellStyle name="Normal 4 5 3 5 6" xfId="14539" xr:uid="{79F9D5E2-04B6-4617-AF14-330DEB606D12}"/>
    <cellStyle name="Normal 4 5 3 6" xfId="2996" xr:uid="{00000000-0005-0000-0000-0000DC0B0000}"/>
    <cellStyle name="Normal 4 5 3 6 2" xfId="10904" xr:uid="{080003DF-E3A1-48D8-9B13-31A444D2F41E}"/>
    <cellStyle name="Normal 4 5 3 6 2 2" xfId="19290" xr:uid="{992A1C84-8DAD-4A89-8A2C-CE26976F6507}"/>
    <cellStyle name="Normal 4 5 3 6 3" xfId="12430" xr:uid="{14FC6D75-6108-420A-A74D-4153F22DAD2D}"/>
    <cellStyle name="Normal 4 5 3 6 3 2" xfId="22110" xr:uid="{A4E9F1FF-B383-4BCE-AA1B-9DFCDB15E659}"/>
    <cellStyle name="Normal 4 5 3 6 4" xfId="25557" xr:uid="{0F97F96D-267E-4927-A543-765F158DC0E8}"/>
    <cellStyle name="Normal 4 5 3 6 5" xfId="16554" xr:uid="{517884AC-5D71-4C28-B4F6-A2DD4D34D6E4}"/>
    <cellStyle name="Normal 4 5 3 7" xfId="4506" xr:uid="{9EBCC0AC-3112-482F-8B0C-413E2AF89E4A}"/>
    <cellStyle name="Normal 4 5 3 7 2" xfId="9997" xr:uid="{217E4AE1-F604-4C1E-B20F-E2D645329215}"/>
    <cellStyle name="Normal 4 5 3 7 2 2" xfId="20529" xr:uid="{4ACD6ECE-119F-4FEF-9120-D5EEECCC627D}"/>
    <cellStyle name="Normal 4 5 3 7 3" xfId="13497" xr:uid="{4F0F2D13-28CD-4019-A92A-719CAC5C7651}"/>
    <cellStyle name="Normal 4 5 3 7 3 2" xfId="23358" xr:uid="{9D3CED7A-3A12-47D0-BA7F-B2D14B9AE7D7}"/>
    <cellStyle name="Normal 4 5 3 7 4" xfId="17736" xr:uid="{CEBB4376-68A9-458A-9F50-8643605C6F7E}"/>
    <cellStyle name="Normal 4 5 3 8" xfId="6256" xr:uid="{B485D451-DD15-4E76-AADB-454220C01649}"/>
    <cellStyle name="Normal 4 5 3 8 2" xfId="16131" xr:uid="{7A78AFE7-3721-425F-806C-46853877E54E}"/>
    <cellStyle name="Normal 4 5 3 9" xfId="9033" xr:uid="{39097D81-DB1B-4669-B4F7-36D4A9781371}"/>
    <cellStyle name="Normal 4 5 3 9 2" xfId="18890" xr:uid="{B779FAD0-4352-4186-AA73-0A90AC1604E3}"/>
    <cellStyle name="Normal 4 5 4" xfId="2997" xr:uid="{00000000-0005-0000-0000-0000DD0B0000}"/>
    <cellStyle name="Normal 4 5 4 2" xfId="2998" xr:uid="{00000000-0005-0000-0000-0000DE0B0000}"/>
    <cellStyle name="Normal 4 5 4 2 2" xfId="8154" xr:uid="{CF9DE21E-541D-4B0C-90F4-8B35FC6E013E}"/>
    <cellStyle name="Normal 4 5 4 2 2 2" xfId="25661" xr:uid="{97858842-634B-4B29-82E1-208E0AD59C12}"/>
    <cellStyle name="Normal 4 5 4 2 2 3" xfId="27510" xr:uid="{ADBB4BFB-13A1-4DBE-99FF-0DE5BA9153DE}"/>
    <cellStyle name="Normal 4 5 4 2 2 4" xfId="17442" xr:uid="{46F9716C-330D-4B9E-B6BC-9A1B1D5FF86F}"/>
    <cellStyle name="Normal 4 5 4 2 3" xfId="10906" xr:uid="{983C6538-05A0-44B1-B70A-D3CC94E0A5E0}"/>
    <cellStyle name="Normal 4 5 4 2 3 2" xfId="29523" xr:uid="{C8AEF74D-A851-4D13-B57B-56C17F4AFD23}"/>
    <cellStyle name="Normal 4 5 4 2 3 3" xfId="20231" xr:uid="{914F5397-1C6F-4917-A507-D90D30E94DDD}"/>
    <cellStyle name="Normal 4 5 4 2 4" xfId="13227" xr:uid="{F56F4A86-A1EA-4A3D-8A69-0334FF760FC9}"/>
    <cellStyle name="Normal 4 5 4 2 4 2" xfId="23060" xr:uid="{6F61F199-942B-41FA-979E-2EC2D2E1E871}"/>
    <cellStyle name="Normal 4 5 4 2 5" xfId="25336" xr:uid="{01953A02-0A1B-417A-9878-A160D8940118}"/>
    <cellStyle name="Normal 4 5 4 2 6" xfId="15473" xr:uid="{C69A4B9D-0637-4E09-95AD-EAA339825836}"/>
    <cellStyle name="Normal 4 5 4 3" xfId="2999" xr:uid="{00000000-0005-0000-0000-0000DF0B0000}"/>
    <cellStyle name="Normal 4 5 4 3 2" xfId="10907" xr:uid="{31C235CA-B69D-42F2-B0DD-03AC80A560AA}"/>
    <cellStyle name="Normal 4 5 4 3 2 2" xfId="28236" xr:uid="{2BF9D077-9752-4FF1-BEC0-868B5AE9AF64}"/>
    <cellStyle name="Normal 4 5 4 3 2 3" xfId="16948" xr:uid="{244DE128-42E4-43DE-B6D2-07CB03BDDC4E}"/>
    <cellStyle name="Normal 4 5 4 3 3" xfId="11593" xr:uid="{8CF91BBB-79EC-4A75-98C8-9E463A76CD0D}"/>
    <cellStyle name="Normal 4 5 4 3 3 2" xfId="19698" xr:uid="{D24439DC-94CC-4257-94CC-363C708DAD73}"/>
    <cellStyle name="Normal 4 5 4 3 4" xfId="12797" xr:uid="{167F5529-52CF-40D3-9389-F983F1916662}"/>
    <cellStyle name="Normal 4 5 4 3 4 2" xfId="22527" xr:uid="{6F1D207D-8CC5-49DF-9F5B-E4C942AC32D3}"/>
    <cellStyle name="Normal 4 5 4 3 5" xfId="24442" xr:uid="{27A77CC6-B8FE-40D7-9441-872BC1F8FCE9}"/>
    <cellStyle name="Normal 4 5 4 3 6" xfId="14818" xr:uid="{D2737BD6-B85E-4565-AA50-726F4129F4E0}"/>
    <cellStyle name="Normal 4 5 4 4" xfId="4785" xr:uid="{AF7A7225-EA2E-4965-B1CB-2B5AB533F8B0}"/>
    <cellStyle name="Normal 4 5 4 4 2" xfId="10905" xr:uid="{1315BF18-55E5-4526-AE0D-DF028EDD8AD4}"/>
    <cellStyle name="Normal 4 5 4 4 2 2" xfId="29659" xr:uid="{35CAFF71-C3EB-434C-8D72-29F5B659B750}"/>
    <cellStyle name="Normal 4 5 4 4 2 3" xfId="20752" xr:uid="{29FCB516-FF21-49D1-91C1-B3D9CFA4239B}"/>
    <cellStyle name="Normal 4 5 4 4 3" xfId="13658" xr:uid="{57EFD568-2102-4FB6-9D94-146525E5BA52}"/>
    <cellStyle name="Normal 4 5 4 4 3 2" xfId="23581" xr:uid="{A3E78A82-96CD-44DD-BCF5-2EBAC84E9B4B}"/>
    <cellStyle name="Normal 4 5 4 4 4" xfId="24429" xr:uid="{5BC5FB31-5BE7-40F5-BAC7-747CB3CA3716}"/>
    <cellStyle name="Normal 4 5 4 4 5" xfId="17959" xr:uid="{0BA32309-E76B-442A-9DEA-AA1B0E4D4538}"/>
    <cellStyle name="Normal 4 5 4 5" xfId="6253" xr:uid="{601FFA22-D89B-432B-BD39-6E60A829A978}"/>
    <cellStyle name="Normal 4 5 4 5 2" xfId="28901" xr:uid="{33B95AAA-EFA0-4DD5-B78A-1ED0E475C17A}"/>
    <cellStyle name="Normal 4 5 4 5 3" xfId="16132" xr:uid="{4B99D4EB-3F8A-4EF4-8C57-DA66F9AC41DA}"/>
    <cellStyle name="Normal 4 5 4 6" xfId="9030" xr:uid="{0716C9D2-F843-4550-B80B-9196D014CB74}"/>
    <cellStyle name="Normal 4 5 4 6 2" xfId="18891" xr:uid="{71E8D472-51E3-4942-82CA-3C2A190DBD7B}"/>
    <cellStyle name="Normal 4 5 4 7" xfId="12173" xr:uid="{D9C65110-FA46-4F5D-98BF-D47BD30389CF}"/>
    <cellStyle name="Normal 4 5 4 7 2" xfId="21688" xr:uid="{35223A2A-5CB3-4578-ACC4-F9EF93834858}"/>
    <cellStyle name="Normal 4 5 4 8" xfId="25106" xr:uid="{2EA90B88-68E1-4AA4-AE11-1E9AE1B520F3}"/>
    <cellStyle name="Normal 4 5 4 9" xfId="14334" xr:uid="{F65FE994-6049-462D-AB6F-BEAE3F41B9B3}"/>
    <cellStyle name="Normal 4 5 5" xfId="3000" xr:uid="{00000000-0005-0000-0000-0000E00B0000}"/>
    <cellStyle name="Normal 4 5 5 2" xfId="5131" xr:uid="{BCCBB3AF-4EA9-4493-B60D-9251017EEC01}"/>
    <cellStyle name="Normal 4 5 5 2 2" xfId="8155" xr:uid="{D2653C58-2971-4DCC-A061-094E4D544ACD}"/>
    <cellStyle name="Normal 4 5 5 2 2 2" xfId="29898" xr:uid="{BD3EAE93-5F6B-44C9-ACC6-A39DF26D0709}"/>
    <cellStyle name="Normal 4 5 5 2 2 3" xfId="21098" xr:uid="{E204BD98-CE53-49CF-8F09-1E31EF790552}"/>
    <cellStyle name="Normal 4 5 5 2 3" xfId="10908" xr:uid="{C01031F9-9C66-4FCC-BACE-894EE4C094B6}"/>
    <cellStyle name="Normal 4 5 5 2 3 2" xfId="23927" xr:uid="{C2FDC516-B51E-4966-BE9A-803A662CD911}"/>
    <cellStyle name="Normal 4 5 5 2 4" xfId="25795" xr:uid="{191DCD89-7D88-4684-AB71-4571D748CC7C}"/>
    <cellStyle name="Normal 4 5 5 2 5" xfId="18305" xr:uid="{A9DC9D64-E085-4B48-9CEF-BB5CFD125A03}"/>
    <cellStyle name="Normal 4 5 5 3" xfId="6687" xr:uid="{32EADF1F-C5B0-494D-A868-F4C4DBF06384}"/>
    <cellStyle name="Normal 4 5 5 3 2" xfId="27628" xr:uid="{E277C358-092B-45FF-85DB-9AAEDAC606DE}"/>
    <cellStyle name="Normal 4 5 5 3 3" xfId="16133" xr:uid="{A684815A-627A-43A5-AB12-105422A280D2}"/>
    <cellStyle name="Normal 4 5 5 4" xfId="9483" xr:uid="{B63D9A36-7592-4401-B10A-CC0956279EA1}"/>
    <cellStyle name="Normal 4 5 5 4 2" xfId="18892" xr:uid="{22435B8C-2227-4D50-83EA-B1A37CFD9543}"/>
    <cellStyle name="Normal 4 5 5 5" xfId="12174" xr:uid="{FC16CDA1-2589-479C-BE86-7E4C1ECD506A}"/>
    <cellStyle name="Normal 4 5 5 5 2" xfId="21689" xr:uid="{AAF73566-DA06-4BC9-9908-B2A55BB72475}"/>
    <cellStyle name="Normal 4 5 5 6" xfId="25342" xr:uid="{869BD3BA-F7A2-4C2B-9B2A-F7E5B792662C}"/>
    <cellStyle name="Normal 4 5 5 7" xfId="15474" xr:uid="{250B9A5F-B8C4-4A6C-A6EA-8145322A9D0A}"/>
    <cellStyle name="Normal 4 5 6" xfId="3001" xr:uid="{00000000-0005-0000-0000-0000E10B0000}"/>
    <cellStyle name="Normal 4 5 6 2" xfId="5748" xr:uid="{BEF3C80F-8AC4-464F-94C9-8B209CC907ED}"/>
    <cellStyle name="Normal 4 5 6 2 2" xfId="8156" xr:uid="{02BC5AE3-03FA-4CFF-8AE8-9ACD75D5AE6F}"/>
    <cellStyle name="Normal 4 5 6 2 3" xfId="10909" xr:uid="{F284D09F-009A-4F65-B9EE-A042F97E66A3}"/>
    <cellStyle name="Normal 4 5 6 2 4" xfId="17062" xr:uid="{F285171A-3DA5-4714-B21B-603859802974}"/>
    <cellStyle name="Normal 4 5 6 3" xfId="6824" xr:uid="{E2ACD691-70B0-4FFF-B640-EF51422E9B14}"/>
    <cellStyle name="Normal 4 5 6 3 2" xfId="29362" xr:uid="{2DF26FDB-FDD7-4241-9265-B0136359F763}"/>
    <cellStyle name="Normal 4 5 6 3 3" xfId="19834" xr:uid="{3E8DFFC9-D42D-42FF-AA9A-72E6C5E03B42}"/>
    <cellStyle name="Normal 4 5 6 4" xfId="9620" xr:uid="{32692334-84D7-424C-9495-11CBB4725D9D}"/>
    <cellStyle name="Normal 4 5 6 4 2" xfId="22663" xr:uid="{D59FD1A7-7666-40B1-9067-8EE757E1ACE4}"/>
    <cellStyle name="Normal 4 5 6 5" xfId="26641" xr:uid="{D8F04281-CA9A-4338-9BB8-DC7E07189F22}"/>
    <cellStyle name="Normal 4 5 6 6" xfId="15002" xr:uid="{A12D781A-F2E0-489B-82B8-12BE00A7E764}"/>
    <cellStyle name="Normal 4 5 7" xfId="3002" xr:uid="{00000000-0005-0000-0000-0000E20B0000}"/>
    <cellStyle name="Normal 4 5 7 2" xfId="8157" xr:uid="{59423E2E-9E72-495B-9090-9C82795518B3}"/>
    <cellStyle name="Normal 4 5 7 2 2" xfId="29156" xr:uid="{CA28552E-BEFF-4396-AF77-2CF5D72E067D}"/>
    <cellStyle name="Normal 4 5 7 2 3" xfId="16652" xr:uid="{75F65D8D-CB1D-4006-B5A6-4D0F6E25A783}"/>
    <cellStyle name="Normal 4 5 7 3" xfId="10910" xr:uid="{B7AD5133-AE85-4FCD-91C2-78532CA559A9}"/>
    <cellStyle name="Normal 4 5 7 3 2" xfId="19389" xr:uid="{8F113D38-75F4-45B4-9A22-903EA6065321}"/>
    <cellStyle name="Normal 4 5 7 4" xfId="12501" xr:uid="{19A4BC04-A90D-43DF-A5DB-0292DCE4F0BD}"/>
    <cellStyle name="Normal 4 5 7 4 2" xfId="22218" xr:uid="{715E030A-8F6A-452F-813E-0460C590F54F}"/>
    <cellStyle name="Normal 4 5 7 5" xfId="26200" xr:uid="{95C879D4-4763-4E27-B348-7BAD915E0B7B}"/>
    <cellStyle name="Normal 4 5 7 6" xfId="14436" xr:uid="{69BA4319-DF7B-4FA3-8CB1-D7BD67C927C6}"/>
    <cellStyle name="Normal 4 5 8" xfId="3003" xr:uid="{00000000-0005-0000-0000-0000E30B0000}"/>
    <cellStyle name="Normal 4 5 8 2" xfId="8158" xr:uid="{FC31C17C-E881-46CB-9AFC-33862AB12AA3}"/>
    <cellStyle name="Normal 4 5 8 2 2" xfId="19109" xr:uid="{CE2195F7-59FE-43B9-9F77-CC8DFACEAD6C}"/>
    <cellStyle name="Normal 4 5 8 3" xfId="10911" xr:uid="{A9F77937-5870-4758-B55C-49B50ED6D9D1}"/>
    <cellStyle name="Normal 4 5 8 3 2" xfId="21914" xr:uid="{7DF8E13B-2634-46A5-A3A0-8AD39E5AEC8D}"/>
    <cellStyle name="Normal 4 5 8 4" xfId="24256" xr:uid="{421F2CC0-279F-4092-866A-FC9B7F0AC4B7}"/>
    <cellStyle name="Normal 4 5 8 5" xfId="16358" xr:uid="{E5D503A4-308B-447A-B623-FF09E16D2121}"/>
    <cellStyle name="Normal 4 5 9" xfId="4583" xr:uid="{A50F9EE4-E191-4A60-88B6-5C4108CE2586}"/>
    <cellStyle name="Normal 4 5 9 2" xfId="9994" xr:uid="{5F0C3725-75BD-41DB-9CDE-33B9F670E9C8}"/>
    <cellStyle name="Normal 4 5 9 2 2" xfId="20599" xr:uid="{94DDFB92-1370-4C96-92A1-128BD195FE82}"/>
    <cellStyle name="Normal 4 5 9 3" xfId="13544" xr:uid="{8FE6D09A-9BF4-4CBC-8843-A9EC695E46B3}"/>
    <cellStyle name="Normal 4 5 9 3 2" xfId="23428" xr:uid="{0B385CB2-4BC6-4C5C-94E3-83B66E6AAA29}"/>
    <cellStyle name="Normal 4 5 9 4" xfId="17806" xr:uid="{6C870BCC-3821-4D8E-8C3E-0119CF8BE9D1}"/>
    <cellStyle name="Normal 4 6" xfId="633" xr:uid="{00000000-0005-0000-0000-000079020000}"/>
    <cellStyle name="Normal 4 6 10" xfId="6257" xr:uid="{B9176C99-DE98-4408-8FC2-76299D98D9A8}"/>
    <cellStyle name="Normal 4 6 10 2" xfId="16134" xr:uid="{ADA9B14D-C509-483B-BE35-688817F5BFBE}"/>
    <cellStyle name="Normal 4 6 11" xfId="9034" xr:uid="{23453A30-C7F7-49EA-AA8B-1D95E4AD6414}"/>
    <cellStyle name="Normal 4 6 11 2" xfId="18893" xr:uid="{4418119F-B558-4415-97FE-F8D973A8D36F}"/>
    <cellStyle name="Normal 4 6 12" xfId="12175" xr:uid="{9D652F52-C74F-48F2-B6B0-19ACE22AAB4C}"/>
    <cellStyle name="Normal 4 6 12 2" xfId="21690" xr:uid="{A30A199B-181D-4E3A-A2E8-9CE521D8D335}"/>
    <cellStyle name="Normal 4 6 13" xfId="24632" xr:uid="{02E60FF7-6FC6-47F6-A3C4-745033937C1D}"/>
    <cellStyle name="Normal 4 6 14" xfId="13984" xr:uid="{A0E3F48C-B665-4721-A017-86B6299E35B5}"/>
    <cellStyle name="Normal 4 6 2" xfId="634" xr:uid="{00000000-0005-0000-0000-00007A020000}"/>
    <cellStyle name="Normal 4 6 2 10" xfId="9035" xr:uid="{9FA9BBD9-2346-4CBE-A1E8-EC4B9FBAF6A0}"/>
    <cellStyle name="Normal 4 6 2 10 2" xfId="18894" xr:uid="{6FBB2042-71E5-4C5C-9C6D-042868938292}"/>
    <cellStyle name="Normal 4 6 2 11" xfId="12176" xr:uid="{F0FA9F05-93D4-4798-A652-7B24A9F50314}"/>
    <cellStyle name="Normal 4 6 2 11 2" xfId="21691" xr:uid="{324818C4-4597-4D1F-AB50-D7E5C1DF029E}"/>
    <cellStyle name="Normal 4 6 2 12" xfId="24085" xr:uid="{B5555676-0DB9-4CD0-9063-3182B8CCB7B2}"/>
    <cellStyle name="Normal 4 6 2 13" xfId="14044" xr:uid="{F2A52F39-C015-4FBF-B47A-230CA3C01FE5}"/>
    <cellStyle name="Normal 4 6 2 2" xfId="3004" xr:uid="{00000000-0005-0000-0000-0000E40B0000}"/>
    <cellStyle name="Normal 4 6 2 2 10" xfId="14605" xr:uid="{D8E6A15B-1892-4BC7-AC0A-9201CE242623}"/>
    <cellStyle name="Normal 4 6 2 2 2" xfId="3005" xr:uid="{00000000-0005-0000-0000-0000E50B0000}"/>
    <cellStyle name="Normal 4 6 2 2 2 2" xfId="3006" xr:uid="{00000000-0005-0000-0000-0000E60B0000}"/>
    <cellStyle name="Normal 4 6 2 2 2 2 2" xfId="8159" xr:uid="{C5B1DDE2-2716-4759-83E8-7F116F5CDC3E}"/>
    <cellStyle name="Normal 4 6 2 2 2 2 2 2" xfId="26957" xr:uid="{56ECB77C-7B7B-4656-8F9A-F8BF5EA4349F}"/>
    <cellStyle name="Normal 4 6 2 2 2 2 2 3" xfId="17445" xr:uid="{73357DFB-3F56-4F03-B8F1-6AA3ADA11960}"/>
    <cellStyle name="Normal 4 6 2 2 2 2 3" xfId="10914" xr:uid="{8FCBDB4B-29BC-4BB8-A71B-74896F0E081F}"/>
    <cellStyle name="Normal 4 6 2 2 2 2 3 2" xfId="20234" xr:uid="{91DFEFB8-A2D2-441E-ABCF-8E848491C8CD}"/>
    <cellStyle name="Normal 4 6 2 2 2 2 4" xfId="13230" xr:uid="{9B028DB1-99C8-465C-A93F-A81F06260416}"/>
    <cellStyle name="Normal 4 6 2 2 2 2 4 2" xfId="23063" xr:uid="{77596969-2E18-456A-92E8-CF18AC85CC4C}"/>
    <cellStyle name="Normal 4 6 2 2 2 2 5" xfId="24102" xr:uid="{695D14A5-E461-4972-A230-E4083B44DF18}"/>
    <cellStyle name="Normal 4 6 2 2 2 2 6" xfId="15477" xr:uid="{2B1626B5-88A9-4557-9BF7-1E2D751A757E}"/>
    <cellStyle name="Normal 4 6 2 2 2 3" xfId="4935" xr:uid="{10605D64-5165-4813-BF7E-7D17D903DB4B}"/>
    <cellStyle name="Normal 4 6 2 2 2 3 2" xfId="10913" xr:uid="{AC79AA88-178B-4F43-B3BD-BA9F9BD6A145}"/>
    <cellStyle name="Normal 4 6 2 2 2 3 2 2" xfId="29768" xr:uid="{75FE4003-D8AD-45C6-A1CD-9405F1D7E1A0}"/>
    <cellStyle name="Normal 4 6 2 2 2 3 2 3" xfId="20902" xr:uid="{FA7FAB46-CA83-4C4E-90DB-DC4EE24E1D1B}"/>
    <cellStyle name="Normal 4 6 2 2 2 3 3" xfId="13794" xr:uid="{7574B6C9-133E-4436-BD08-EC17B7CFE48B}"/>
    <cellStyle name="Normal 4 6 2 2 2 3 3 2" xfId="23731" xr:uid="{7B5EBCDF-5B55-452E-99E7-9AFFAEFC607C}"/>
    <cellStyle name="Normal 4 6 2 2 2 3 4" xfId="26522" xr:uid="{2AD71066-2BD1-4D3C-B917-F7F00FB419D8}"/>
    <cellStyle name="Normal 4 6 2 2 2 3 5" xfId="18109" xr:uid="{041EFE8C-FADA-4388-A647-F9BF80969FAB}"/>
    <cellStyle name="Normal 4 6 2 2 2 4" xfId="6408" xr:uid="{5755CD41-6D5D-43E9-A434-479CA245020A}"/>
    <cellStyle name="Normal 4 6 2 2 2 4 2" xfId="27079" xr:uid="{FC59CBFF-BA13-4ABB-B953-B6813BF43719}"/>
    <cellStyle name="Normal 4 6 2 2 2 4 3" xfId="16954" xr:uid="{068562ED-2FFB-4BF1-98BE-EAD3108BE601}"/>
    <cellStyle name="Normal 4 6 2 2 2 5" xfId="9185" xr:uid="{50787AB4-33B8-4717-801A-9280BDC465DB}"/>
    <cellStyle name="Normal 4 6 2 2 2 5 2" xfId="19704" xr:uid="{456EB5D8-4798-4400-A141-2B40620A7F09}"/>
    <cellStyle name="Normal 4 6 2 2 2 6" xfId="12803" xr:uid="{0010A3E4-CB27-4BD4-AD3F-465469180DF9}"/>
    <cellStyle name="Normal 4 6 2 2 2 6 2" xfId="22533" xr:uid="{D68E8991-CD9A-471F-A337-AE5B1872319E}"/>
    <cellStyle name="Normal 4 6 2 2 2 7" xfId="25558" xr:uid="{D75B370E-095D-442D-8C54-76F2403C3831}"/>
    <cellStyle name="Normal 4 6 2 2 2 8" xfId="14824" xr:uid="{107E25FE-A607-4763-9BCE-A36477E442A7}"/>
    <cellStyle name="Normal 4 6 2 2 3" xfId="3007" xr:uid="{00000000-0005-0000-0000-0000E70B0000}"/>
    <cellStyle name="Normal 4 6 2 2 3 2" xfId="5132" xr:uid="{75F15DAD-8AC9-4CC3-9EA0-30B6B088AEBB}"/>
    <cellStyle name="Normal 4 6 2 2 3 2 2" xfId="11854" xr:uid="{B39A201E-50C6-4754-BE4B-0320B850BE75}"/>
    <cellStyle name="Normal 4 6 2 2 3 2 2 2" xfId="21099" xr:uid="{B69897F3-528C-4A22-8480-86E8B2CA7712}"/>
    <cellStyle name="Normal 4 6 2 2 3 2 3" xfId="13910" xr:uid="{1B4BF943-89DC-4B74-B1D7-D6E852D2F33E}"/>
    <cellStyle name="Normal 4 6 2 2 3 2 3 2" xfId="23928" xr:uid="{B1936F82-DBEF-4007-8E19-B89E971C83EC}"/>
    <cellStyle name="Normal 4 6 2 2 3 2 4" xfId="28263" xr:uid="{C7466371-C180-496F-BD8B-A0D299112022}"/>
    <cellStyle name="Normal 4 6 2 2 3 2 5" xfId="18306" xr:uid="{11547D1A-1E0D-41F2-8AD7-785249338375}"/>
    <cellStyle name="Normal 4 6 2 2 3 3" xfId="10915" xr:uid="{838C3D69-03E0-4DCA-A0F1-977A3BF87BDD}"/>
    <cellStyle name="Normal 4 6 2 2 3 3 2" xfId="17446" xr:uid="{D9E0B47B-7711-46DF-9751-F9F4F651029C}"/>
    <cellStyle name="Normal 4 6 2 2 3 4" xfId="11685" xr:uid="{2520938F-B3C5-477E-9A65-832D15112867}"/>
    <cellStyle name="Normal 4 6 2 2 3 4 2" xfId="20235" xr:uid="{EE3208D8-4AA6-449D-9A0A-9DB29A4D284D}"/>
    <cellStyle name="Normal 4 6 2 2 3 5" xfId="13231" xr:uid="{72759C94-2217-410C-88A7-B966FB939E87}"/>
    <cellStyle name="Normal 4 6 2 2 3 5 2" xfId="23064" xr:uid="{9ED7D605-3EF8-4C73-A506-5400C0BD0FB0}"/>
    <cellStyle name="Normal 4 6 2 2 3 6" xfId="24874" xr:uid="{7C382EC5-D263-4D4C-BFAA-30F9519A9636}"/>
    <cellStyle name="Normal 4 6 2 2 3 7" xfId="15478" xr:uid="{FC35C1E2-6232-4778-9E48-311A838D1AFC}"/>
    <cellStyle name="Normal 4 6 2 2 4" xfId="3008" xr:uid="{00000000-0005-0000-0000-0000E80B0000}"/>
    <cellStyle name="Normal 4 6 2 2 4 2" xfId="10916" xr:uid="{2718E119-F4EC-4915-A2F6-A6FDC59C5C83}"/>
    <cellStyle name="Normal 4 6 2 2 4 2 2" xfId="28448" xr:uid="{6B93496D-B3B7-4BB2-B5DA-F18C151723B3}"/>
    <cellStyle name="Normal 4 6 2 2 4 2 3" xfId="17444" xr:uid="{5BEB500B-9E5B-4926-8861-4AE2CAC98210}"/>
    <cellStyle name="Normal 4 6 2 2 4 3" xfId="11684" xr:uid="{AC3DAD9D-BD93-430E-B8A6-EEF5F5301D2C}"/>
    <cellStyle name="Normal 4 6 2 2 4 3 2" xfId="20233" xr:uid="{5296AE29-D51B-4E0F-9F9B-E50E2C94D9A0}"/>
    <cellStyle name="Normal 4 6 2 2 4 4" xfId="13229" xr:uid="{96711D97-D8CB-4E03-8563-667DFF49C90E}"/>
    <cellStyle name="Normal 4 6 2 2 4 4 2" xfId="23062" xr:uid="{5A6DB4D0-E28C-413A-A184-39F19E51E645}"/>
    <cellStyle name="Normal 4 6 2 2 4 5" xfId="26650" xr:uid="{75375E80-5AAF-45AC-A802-465C77348CCE}"/>
    <cellStyle name="Normal 4 6 2 2 4 6" xfId="15476" xr:uid="{A4759E63-B2E9-4F13-9CDC-0BFBA40D4A52}"/>
    <cellStyle name="Normal 4 6 2 2 5" xfId="4827" xr:uid="{BDC1DB2A-94FE-461B-928C-7B831765B200}"/>
    <cellStyle name="Normal 4 6 2 2 5 2" xfId="10912" xr:uid="{4E13F3E5-EB8A-4656-9E77-CEBCE81D7F2A}"/>
    <cellStyle name="Normal 4 6 2 2 5 2 2" xfId="29688" xr:uid="{7CB702CD-6648-4841-8ECE-4DF669D90726}"/>
    <cellStyle name="Normal 4 6 2 2 5 2 3" xfId="20794" xr:uid="{2B34532D-EF10-4B38-B8FC-81E535B3C364}"/>
    <cellStyle name="Normal 4 6 2 2 5 3" xfId="13686" xr:uid="{CF72D83B-A89E-4FF4-82FE-5354868CCEF0}"/>
    <cellStyle name="Normal 4 6 2 2 5 3 2" xfId="23623" xr:uid="{CA97A7F9-D4B7-4990-B59D-EF771F09512C}"/>
    <cellStyle name="Normal 4 6 2 2 5 4" xfId="24251" xr:uid="{A4B013C9-D67A-4C08-BFEE-344C9A6E8852}"/>
    <cellStyle name="Normal 4 6 2 2 5 5" xfId="18001" xr:uid="{253A0AB4-6A62-4B57-87DE-B5FF1D07062A}"/>
    <cellStyle name="Normal 4 6 2 2 6" xfId="5953" xr:uid="{120D237D-27CE-4E20-B59F-0CAB5CAACDAE}"/>
    <cellStyle name="Normal 4 6 2 2 6 2" xfId="27449" xr:uid="{3514F751-B8EF-4C38-A47C-29D27FD100A7}"/>
    <cellStyle name="Normal 4 6 2 2 6 3" xfId="16136" xr:uid="{D4AAEE25-7C42-4C3E-A6A3-144BD1C83B64}"/>
    <cellStyle name="Normal 4 6 2 2 7" xfId="8699" xr:uid="{831EEE20-64D1-4FA0-A4E8-47CBACEA81C1}"/>
    <cellStyle name="Normal 4 6 2 2 7 2" xfId="18895" xr:uid="{995155A4-AE3E-4A8D-96D3-3A4ABC33021B}"/>
    <cellStyle name="Normal 4 6 2 2 8" xfId="12177" xr:uid="{6B3196F1-54DB-4210-9031-D2FB5DEF378E}"/>
    <cellStyle name="Normal 4 6 2 2 8 2" xfId="21692" xr:uid="{95182339-DDC9-47FA-BD76-A4105AF388ED}"/>
    <cellStyle name="Normal 4 6 2 2 9" xfId="26632" xr:uid="{64E686AA-5B24-4347-8966-34A4A4764D5A}"/>
    <cellStyle name="Normal 4 6 2 3" xfId="3009" xr:uid="{00000000-0005-0000-0000-0000E90B0000}"/>
    <cellStyle name="Normal 4 6 2 3 2" xfId="3010" xr:uid="{00000000-0005-0000-0000-0000EA0B0000}"/>
    <cellStyle name="Normal 4 6 2 3 2 2" xfId="8160" xr:uid="{262CA1CD-C82B-4BA0-B9D0-3A1D254DAE75}"/>
    <cellStyle name="Normal 4 6 2 3 2 2 2" xfId="28260" xr:uid="{0D072C53-3189-421E-B4E1-988220E895F7}"/>
    <cellStyle name="Normal 4 6 2 3 2 2 3" xfId="17447" xr:uid="{8A2BC753-8849-42CA-93F1-03F39FE4629E}"/>
    <cellStyle name="Normal 4 6 2 3 2 3" xfId="10918" xr:uid="{94DD525D-F9D5-4E94-93A0-6056F13B026C}"/>
    <cellStyle name="Normal 4 6 2 3 2 3 2" xfId="20236" xr:uid="{F0B72D7A-FF4E-4540-BDCD-1D263EE86A91}"/>
    <cellStyle name="Normal 4 6 2 3 2 4" xfId="13232" xr:uid="{094D2AF5-9B57-4D1C-BAD4-DF0533505E1A}"/>
    <cellStyle name="Normal 4 6 2 3 2 4 2" xfId="23065" xr:uid="{4542F26B-1BD6-4A61-AC67-0ABF5D3A30FF}"/>
    <cellStyle name="Normal 4 6 2 3 2 5" xfId="24771" xr:uid="{C7E8B3BB-CC3E-4791-A5A3-358B37C4EC3A}"/>
    <cellStyle name="Normal 4 6 2 3 2 6" xfId="15479" xr:uid="{3C40A9F6-AFA9-4713-A640-FBFAB597F49C}"/>
    <cellStyle name="Normal 4 6 2 3 3" xfId="4934" xr:uid="{F4BC1CD6-7178-47CF-B044-78361C7C6ED2}"/>
    <cellStyle name="Normal 4 6 2 3 3 2" xfId="10917" xr:uid="{87A2CC8C-DEEF-45E9-8F68-6415168F9DE6}"/>
    <cellStyle name="Normal 4 6 2 3 3 2 2" xfId="29767" xr:uid="{8EBC297C-C3D8-485A-82FE-3BC14B0078A5}"/>
    <cellStyle name="Normal 4 6 2 3 3 2 3" xfId="20901" xr:uid="{9F355D19-0831-4E49-BFD1-10AE87C7CCE3}"/>
    <cellStyle name="Normal 4 6 2 3 3 3" xfId="13793" xr:uid="{72CB9E42-53ED-4560-A683-6D04D534C20B}"/>
    <cellStyle name="Normal 4 6 2 3 3 3 2" xfId="23730" xr:uid="{17EC00D1-1AA5-4C17-AE31-3843E08BB722}"/>
    <cellStyle name="Normal 4 6 2 3 3 4" xfId="25060" xr:uid="{3A40E148-D951-4D7D-A3C4-258C0498526B}"/>
    <cellStyle name="Normal 4 6 2 3 3 5" xfId="18108" xr:uid="{170BE4A1-3002-4A67-8A57-1ACDE0997EF9}"/>
    <cellStyle name="Normal 4 6 2 3 4" xfId="6407" xr:uid="{74CAC93D-944B-4448-8500-FA37DFC5FD84}"/>
    <cellStyle name="Normal 4 6 2 3 4 2" xfId="29348" xr:uid="{4B576D3B-FC27-482B-ABCF-0D21CBDA2CDC}"/>
    <cellStyle name="Normal 4 6 2 3 4 3" xfId="16953" xr:uid="{61175628-4536-4F3F-8A25-0DCA7DE96176}"/>
    <cellStyle name="Normal 4 6 2 3 5" xfId="9184" xr:uid="{6602CEC9-2A3E-4FB6-9DD1-6E9F0F3864B3}"/>
    <cellStyle name="Normal 4 6 2 3 5 2" xfId="19703" xr:uid="{57A9BA2E-7FAF-4053-A37E-0BCEDF3DDCED}"/>
    <cellStyle name="Normal 4 6 2 3 6" xfId="12802" xr:uid="{312036FC-CB1E-40F0-BF3B-AA3C64A612D0}"/>
    <cellStyle name="Normal 4 6 2 3 6 2" xfId="22532" xr:uid="{196EEB15-A257-4AF0-A9A5-5F506C2E9A42}"/>
    <cellStyle name="Normal 4 6 2 3 7" xfId="25997" xr:uid="{5E4771B9-2E10-47FA-B94A-8E3D22FAB6E3}"/>
    <cellStyle name="Normal 4 6 2 3 8" xfId="14823" xr:uid="{7202A293-5FA8-441C-A9F3-2177731CEE5F}"/>
    <cellStyle name="Normal 4 6 2 4" xfId="3011" xr:uid="{00000000-0005-0000-0000-0000EB0B0000}"/>
    <cellStyle name="Normal 4 6 2 4 2" xfId="5133" xr:uid="{CBC14561-29E3-4827-AED6-1F0D5D29EC27}"/>
    <cellStyle name="Normal 4 6 2 4 2 2" xfId="8161" xr:uid="{E63FBF82-B6E2-4C7B-9121-E04345A94EBF}"/>
    <cellStyle name="Normal 4 6 2 4 2 2 2" xfId="21100" xr:uid="{9EDE18F1-64E8-4D14-B43D-16969D9FA218}"/>
    <cellStyle name="Normal 4 6 2 4 2 3" xfId="10919" xr:uid="{3579BE25-B070-4F36-9292-867319426A10}"/>
    <cellStyle name="Normal 4 6 2 4 2 3 2" xfId="23929" xr:uid="{D37D7146-5319-428D-ADCB-FC1600EB36E4}"/>
    <cellStyle name="Normal 4 6 2 4 2 4" xfId="28903" xr:uid="{7B387AC1-520D-4C64-917E-75FCC68A7125}"/>
    <cellStyle name="Normal 4 6 2 4 2 5" xfId="18307" xr:uid="{9F7906C3-2341-4490-951A-D936EF8504F7}"/>
    <cellStyle name="Normal 4 6 2 4 3" xfId="6692" xr:uid="{7F731B36-27AC-4789-833C-255FF474F2DB}"/>
    <cellStyle name="Normal 4 6 2 4 3 2" xfId="17448" xr:uid="{6A6ED36C-9A84-480F-9EAE-1C77D3AE725E}"/>
    <cellStyle name="Normal 4 6 2 4 4" xfId="9488" xr:uid="{EAC6B6F5-14EA-4A8A-AE28-C427290F6B22}"/>
    <cellStyle name="Normal 4 6 2 4 4 2" xfId="20237" xr:uid="{01239023-A8F7-402A-BF20-3EAAC1EDEA7C}"/>
    <cellStyle name="Normal 4 6 2 4 5" xfId="13233" xr:uid="{54369209-B4D8-4FCC-80EE-CE3E743A9E41}"/>
    <cellStyle name="Normal 4 6 2 4 5 2" xfId="23066" xr:uid="{E876888E-0918-4643-8D70-6693E78AB379}"/>
    <cellStyle name="Normal 4 6 2 4 6" xfId="25087" xr:uid="{44EEF42A-A0F2-4DEE-AB43-3340BAD2D784}"/>
    <cellStyle name="Normal 4 6 2 4 7" xfId="15480" xr:uid="{F6752190-EB4D-4C5E-A31A-73AC905DA0C8}"/>
    <cellStyle name="Normal 4 6 2 5" xfId="3012" xr:uid="{00000000-0005-0000-0000-0000EC0B0000}"/>
    <cellStyle name="Normal 4 6 2 5 2" xfId="8162" xr:uid="{DAFAF9F6-27DD-43BC-AFE0-1525DE7C4E3A}"/>
    <cellStyle name="Normal 4 6 2 5 2 2" xfId="27338" xr:uid="{04141C12-28CF-46B2-B619-0E3E3EE2CE03}"/>
    <cellStyle name="Normal 4 6 2 5 2 3" xfId="17443" xr:uid="{23088393-DD67-4D65-A224-D7CA3BD2167C}"/>
    <cellStyle name="Normal 4 6 2 5 3" xfId="10920" xr:uid="{8A7A9F2B-DE2A-4DE3-B7F0-BFF7242813FD}"/>
    <cellStyle name="Normal 4 6 2 5 3 2" xfId="20232" xr:uid="{2757AA00-60C9-4ED1-A495-D43A25E66A26}"/>
    <cellStyle name="Normal 4 6 2 5 4" xfId="13228" xr:uid="{DA15DF6B-AB40-4649-B872-B4E6A82518F8}"/>
    <cellStyle name="Normal 4 6 2 5 4 2" xfId="23061" xr:uid="{03ED359E-2DEC-4686-B73D-47B8DA25282F}"/>
    <cellStyle name="Normal 4 6 2 5 5" xfId="24567" xr:uid="{C6D3F250-EDD8-4300-9780-39D90EA2D54D}"/>
    <cellStyle name="Normal 4 6 2 5 6" xfId="15475" xr:uid="{3DC968AD-D4F3-48B9-8DA9-BBD41257A65A}"/>
    <cellStyle name="Normal 4 6 2 6" xfId="3013" xr:uid="{00000000-0005-0000-0000-0000ED0B0000}"/>
    <cellStyle name="Normal 4 6 2 6 2" xfId="8163" xr:uid="{DA6FF1A6-7459-4FA2-BFB5-B90E27061B6B}"/>
    <cellStyle name="Normal 4 6 2 6 2 2" xfId="28297" xr:uid="{10B17C31-7AAD-48CC-82D2-34A88F4E5FC3}"/>
    <cellStyle name="Normal 4 6 2 6 2 3" xfId="16718" xr:uid="{73B8E775-2290-4AD3-B489-65F6E9D0664C}"/>
    <cellStyle name="Normal 4 6 2 6 3" xfId="10921" xr:uid="{A4581DE5-5B6F-46C5-860E-F44C9FA1777A}"/>
    <cellStyle name="Normal 4 6 2 6 3 2" xfId="19455" xr:uid="{52EB297D-BF67-4F68-82F9-74DCFAD8B85F}"/>
    <cellStyle name="Normal 4 6 2 6 4" xfId="12567" xr:uid="{A0A9440B-9175-4D58-B587-70164015A903}"/>
    <cellStyle name="Normal 4 6 2 6 4 2" xfId="22284" xr:uid="{DB7A9D9F-A998-461E-AF70-68F69BCB8F56}"/>
    <cellStyle name="Normal 4 6 2 6 5" xfId="24249" xr:uid="{5C95D9EA-AFEF-46A7-8A56-71AE79476949}"/>
    <cellStyle name="Normal 4 6 2 6 6" xfId="14502" xr:uid="{C1151C42-412A-492C-8A31-3298E29918B7}"/>
    <cellStyle name="Normal 4 6 2 7" xfId="3014" xr:uid="{00000000-0005-0000-0000-0000EE0B0000}"/>
    <cellStyle name="Normal 4 6 2 7 2" xfId="10922" xr:uid="{BF7ACF0E-95E1-443B-9A2A-A855A29B0E44}"/>
    <cellStyle name="Normal 4 6 2 7 2 2" xfId="19175" xr:uid="{B05680B7-12A5-446A-AD0C-1EBF053F5E62}"/>
    <cellStyle name="Normal 4 6 2 7 3" xfId="12352" xr:uid="{EAC75FD3-BD1E-40F9-873A-417899867B39}"/>
    <cellStyle name="Normal 4 6 2 7 3 2" xfId="21980" xr:uid="{30628553-08D3-4296-9EC2-904A972B9DBD}"/>
    <cellStyle name="Normal 4 6 2 7 4" xfId="26421" xr:uid="{DF7ED8CA-AA97-4A14-B2B2-07FE316C6A75}"/>
    <cellStyle name="Normal 4 6 2 7 5" xfId="16424" xr:uid="{AE079A33-AE84-493C-A4DF-877651F9D06B}"/>
    <cellStyle name="Normal 4 6 2 8" xfId="4389" xr:uid="{1A983B1D-EFAF-44E9-8364-B4D47A709DFF}"/>
    <cellStyle name="Normal 4 6 2 8 2" xfId="9999" xr:uid="{61E6CC64-327D-4E2E-8391-92EECC1DCF1B}"/>
    <cellStyle name="Normal 4 6 2 8 2 2" xfId="20413" xr:uid="{FA5B4A4B-1806-45A3-B7B8-2B9FE9ADA7D0}"/>
    <cellStyle name="Normal 4 6 2 8 3" xfId="13393" xr:uid="{ECD51F22-09D0-4024-8980-B1CA5AE0CA1E}"/>
    <cellStyle name="Normal 4 6 2 8 3 2" xfId="23242" xr:uid="{C60A57D6-CF49-47AF-8F0C-9E521755EFD2}"/>
    <cellStyle name="Normal 4 6 2 8 4" xfId="17620" xr:uid="{19C13237-9160-4FAE-BD78-D8CDC7896D7E}"/>
    <cellStyle name="Normal 4 6 2 9" xfId="6258" xr:uid="{F3EE91C9-DD81-45C6-8879-596C9F0DA6BD}"/>
    <cellStyle name="Normal 4 6 2 9 2" xfId="16135" xr:uid="{967C29D9-D1E4-48BC-8BF8-7EC4A06A374E}"/>
    <cellStyle name="Normal 4 6 3" xfId="3015" xr:uid="{00000000-0005-0000-0000-0000EF0B0000}"/>
    <cellStyle name="Normal 4 6 3 10" xfId="12178" xr:uid="{2F35F664-E1BD-4D00-86A6-D00C9BE255B0}"/>
    <cellStyle name="Normal 4 6 3 10 2" xfId="21693" xr:uid="{C893F46D-6201-462A-BFDB-260BBA87F54D}"/>
    <cellStyle name="Normal 4 6 3 11" xfId="25436" xr:uid="{8B637159-2EEF-4188-8DBA-B829D0ADBC5B}"/>
    <cellStyle name="Normal 4 6 3 12" xfId="14178" xr:uid="{5F8D7BB6-7823-4179-915A-28BB06FDB9A1}"/>
    <cellStyle name="Normal 4 6 3 2" xfId="3016" xr:uid="{00000000-0005-0000-0000-0000F00B0000}"/>
    <cellStyle name="Normal 4 6 3 2 2" xfId="3017" xr:uid="{00000000-0005-0000-0000-0000F10B0000}"/>
    <cellStyle name="Normal 4 6 3 2 2 2" xfId="8164" xr:uid="{5D21DF99-8030-445B-B64D-7B180A1E0CB7}"/>
    <cellStyle name="Normal 4 6 3 2 2 2 2" xfId="28975" xr:uid="{E02F1968-6DCD-4BFE-A146-6E9416219D3F}"/>
    <cellStyle name="Normal 4 6 3 2 2 2 3" xfId="17450" xr:uid="{E6C9C689-C79E-4999-AD3B-123B99AAC044}"/>
    <cellStyle name="Normal 4 6 3 2 2 3" xfId="10925" xr:uid="{DB5DCA1D-D39D-4078-ABD0-09C114D3778E}"/>
    <cellStyle name="Normal 4 6 3 2 2 3 2" xfId="20239" xr:uid="{1814FFD1-ACFC-4C47-8B03-4F1C64B0E472}"/>
    <cellStyle name="Normal 4 6 3 2 2 4" xfId="13235" xr:uid="{18F8A9C8-B8DF-4C29-867E-02A5CD5D03DD}"/>
    <cellStyle name="Normal 4 6 3 2 2 4 2" xfId="23068" xr:uid="{52A5F5E9-E76F-431E-8CF9-3B6E3A5D4D76}"/>
    <cellStyle name="Normal 4 6 3 2 2 5" xfId="25157" xr:uid="{0CA7202C-853E-4E0F-8B8D-80CB447D321D}"/>
    <cellStyle name="Normal 4 6 3 2 2 6" xfId="15482" xr:uid="{B72AE12F-BBB6-4903-9A37-2E0767AC9716}"/>
    <cellStyle name="Normal 4 6 3 2 3" xfId="4936" xr:uid="{EECB45AD-60FD-48BA-9ECE-20422554CC49}"/>
    <cellStyle name="Normal 4 6 3 2 3 2" xfId="10924" xr:uid="{03EE45C1-C013-4949-B191-CA50A4627FD1}"/>
    <cellStyle name="Normal 4 6 3 2 3 2 2" xfId="29769" xr:uid="{871604FC-4B3A-4125-8C4E-AABBD30EE326}"/>
    <cellStyle name="Normal 4 6 3 2 3 2 3" xfId="20903" xr:uid="{2748E8ED-E1F5-42F7-9633-A475BC29CC17}"/>
    <cellStyle name="Normal 4 6 3 2 3 3" xfId="13795" xr:uid="{D5391251-1110-4AA8-9593-7BE9BA0353EA}"/>
    <cellStyle name="Normal 4 6 3 2 3 3 2" xfId="23732" xr:uid="{BF59AAD6-3468-4EE5-99F4-71F0DDC0AFDF}"/>
    <cellStyle name="Normal 4 6 3 2 3 4" xfId="25268" xr:uid="{EAA041A3-95DC-4791-81CA-ECFE4C97AC9F}"/>
    <cellStyle name="Normal 4 6 3 2 3 5" xfId="18110" xr:uid="{35E787AB-1868-4B02-8874-327A1D2A0FE2}"/>
    <cellStyle name="Normal 4 6 3 2 4" xfId="6409" xr:uid="{473FC2DF-AD9B-4B85-957F-454D8184845E}"/>
    <cellStyle name="Normal 4 6 3 2 4 2" xfId="27824" xr:uid="{D7B596E0-A5BA-44A1-B401-FDED4462A655}"/>
    <cellStyle name="Normal 4 6 3 2 4 3" xfId="16955" xr:uid="{55A0993E-2981-4C22-9810-82F6310925AF}"/>
    <cellStyle name="Normal 4 6 3 2 5" xfId="9186" xr:uid="{26BC3AE4-7474-4837-979D-482F6A25423B}"/>
    <cellStyle name="Normal 4 6 3 2 5 2" xfId="19705" xr:uid="{9F1D840E-E8CC-4360-8286-79BF95C00AC0}"/>
    <cellStyle name="Normal 4 6 3 2 6" xfId="12804" xr:uid="{DA88BBDA-72B1-4611-8CF3-CAD19CF27D90}"/>
    <cellStyle name="Normal 4 6 3 2 6 2" xfId="22534" xr:uid="{6B32F37A-893A-4A46-9C7C-0D81FF2B7C21}"/>
    <cellStyle name="Normal 4 6 3 2 7" xfId="24391" xr:uid="{E1CFDD82-7599-44FD-951D-B101A6866AB3}"/>
    <cellStyle name="Normal 4 6 3 2 8" xfId="14825" xr:uid="{909378B9-1E5D-4A9C-AB55-1232D2EFED6B}"/>
    <cellStyle name="Normal 4 6 3 3" xfId="3018" xr:uid="{00000000-0005-0000-0000-0000F20B0000}"/>
    <cellStyle name="Normal 4 6 3 3 2" xfId="5134" xr:uid="{348BB035-D681-46CF-8A5B-777555D578A6}"/>
    <cellStyle name="Normal 4 6 3 3 2 2" xfId="11855" xr:uid="{9579CE95-7518-47CC-B75F-0C9D949AF7DA}"/>
    <cellStyle name="Normal 4 6 3 3 2 2 2" xfId="29899" xr:uid="{B5BB8995-D066-4A9A-967F-8F3A4EABC250}"/>
    <cellStyle name="Normal 4 6 3 3 2 2 3" xfId="21101" xr:uid="{9EA0BD91-5AB3-49DC-BF3C-61D3539B24EA}"/>
    <cellStyle name="Normal 4 6 3 3 2 3" xfId="13911" xr:uid="{58E5A6A5-5913-464B-ADE9-F7F2581BC66D}"/>
    <cellStyle name="Normal 4 6 3 3 2 3 2" xfId="23930" xr:uid="{6695A8BD-FD00-4D2E-ABA6-67B885BB5651}"/>
    <cellStyle name="Normal 4 6 3 3 2 4" xfId="25321" xr:uid="{1088F0F8-BCB1-4905-B9A1-CE54618AE4BE}"/>
    <cellStyle name="Normal 4 6 3 3 2 5" xfId="18308" xr:uid="{704E9F86-5115-4F83-81B7-D6C580D3B2FE}"/>
    <cellStyle name="Normal 4 6 3 3 3" xfId="10926" xr:uid="{505232D6-A4C7-4889-82D8-6AC9357175DE}"/>
    <cellStyle name="Normal 4 6 3 3 3 2" xfId="28563" xr:uid="{F300C889-5156-4F48-8A36-7549636B5F77}"/>
    <cellStyle name="Normal 4 6 3 3 3 3" xfId="17451" xr:uid="{70D80C9C-DD79-48C2-8CA9-4894E5B5375A}"/>
    <cellStyle name="Normal 4 6 3 3 4" xfId="11687" xr:uid="{643DA554-E626-44AE-BC45-17DF95415DA6}"/>
    <cellStyle name="Normal 4 6 3 3 4 2" xfId="20240" xr:uid="{60C201FE-F721-41F1-81AC-4286A2280E57}"/>
    <cellStyle name="Normal 4 6 3 3 5" xfId="13236" xr:uid="{4D5794EB-7340-456A-A361-9E762A6A3F62}"/>
    <cellStyle name="Normal 4 6 3 3 5 2" xfId="23069" xr:uid="{69E1B7DA-24BE-412F-9941-D805C6B40045}"/>
    <cellStyle name="Normal 4 6 3 3 6" xfId="26586" xr:uid="{32386E71-E6A9-418A-A3B6-D8E11AA5EED8}"/>
    <cellStyle name="Normal 4 6 3 3 7" xfId="15483" xr:uid="{5D659C9F-504E-4678-831D-AD701F690485}"/>
    <cellStyle name="Normal 4 6 3 4" xfId="3019" xr:uid="{00000000-0005-0000-0000-0000F30B0000}"/>
    <cellStyle name="Normal 4 6 3 4 2" xfId="10927" xr:uid="{22245DB5-4D94-472E-B316-75853938BED5}"/>
    <cellStyle name="Normal 4 6 3 4 2 2" xfId="27609" xr:uid="{0928CD8A-A98A-4977-9027-DDC7D90C0821}"/>
    <cellStyle name="Normal 4 6 3 4 2 3" xfId="17449" xr:uid="{3E0A46B7-1FD5-4EA1-845D-29C81CCC916B}"/>
    <cellStyle name="Normal 4 6 3 4 3" xfId="11686" xr:uid="{DEF450D4-F642-4865-9849-55CAF293441A}"/>
    <cellStyle name="Normal 4 6 3 4 3 2" xfId="20238" xr:uid="{54980FB0-26D7-4DD5-A184-4B939ECBE0B3}"/>
    <cellStyle name="Normal 4 6 3 4 4" xfId="13234" xr:uid="{3CED013D-3741-44E7-A892-A92EC95B67CE}"/>
    <cellStyle name="Normal 4 6 3 4 4 2" xfId="23067" xr:uid="{01DA5856-826E-4144-BF2F-944183DB4EB3}"/>
    <cellStyle name="Normal 4 6 3 4 5" xfId="26242" xr:uid="{A826D9E7-2611-4019-9BAB-DFB37A3FD08F}"/>
    <cellStyle name="Normal 4 6 3 4 6" xfId="15481" xr:uid="{44C2A19A-36D9-4CB0-B3D0-BEFE648640E3}"/>
    <cellStyle name="Normal 4 6 3 5" xfId="3020" xr:uid="{00000000-0005-0000-0000-0000F40B0000}"/>
    <cellStyle name="Normal 4 6 3 5 2" xfId="10928" xr:uid="{0C6164D0-59BF-464A-9489-BFFB3D316214}"/>
    <cellStyle name="Normal 4 6 3 5 2 2" xfId="27682" xr:uid="{093E455F-7E0D-45E1-9743-15F35F61DFFB}"/>
    <cellStyle name="Normal 4 6 3 5 2 3" xfId="16761" xr:uid="{21316689-235B-43D1-B059-5CC257C89A39}"/>
    <cellStyle name="Normal 4 6 3 5 3" xfId="11532" xr:uid="{8346513E-0B50-4C68-A055-053698AEB179}"/>
    <cellStyle name="Normal 4 6 3 5 3 2" xfId="19498" xr:uid="{F2522002-4F6F-491B-A4B4-9317974E5D70}"/>
    <cellStyle name="Normal 4 6 3 5 4" xfId="12610" xr:uid="{786E384E-C087-4E34-97AE-493DE6A33F73}"/>
    <cellStyle name="Normal 4 6 3 5 4 2" xfId="22327" xr:uid="{A371F054-B28F-482B-A71D-6B15CAD4931E}"/>
    <cellStyle name="Normal 4 6 3 5 5" xfId="25180" xr:uid="{AC8BD581-A8C9-4C95-B822-C0579851B3C1}"/>
    <cellStyle name="Normal 4 6 3 5 6" xfId="14545" xr:uid="{1BC42A94-D330-4552-AD1C-F9B9DE92F52F}"/>
    <cellStyle name="Normal 4 6 3 6" xfId="3021" xr:uid="{00000000-0005-0000-0000-0000F50B0000}"/>
    <cellStyle name="Normal 4 6 3 6 2" xfId="10929" xr:uid="{4956D336-BEAC-4214-8BA0-830AD343A790}"/>
    <cellStyle name="Normal 4 6 3 6 2 2" xfId="19292" xr:uid="{DF769FF0-FBB0-42A6-931E-D8F1A1BDC19F}"/>
    <cellStyle name="Normal 4 6 3 6 3" xfId="12432" xr:uid="{8DCB9BAB-6ACC-41F9-8FCE-F179D604FAD7}"/>
    <cellStyle name="Normal 4 6 3 6 3 2" xfId="22112" xr:uid="{E85CEE83-6C50-492D-8842-1E45BD75AA48}"/>
    <cellStyle name="Normal 4 6 3 6 4" xfId="26535" xr:uid="{B57BC1CB-F677-4A6E-BE4F-C1F339D42C4D}"/>
    <cellStyle name="Normal 4 6 3 6 5" xfId="16556" xr:uid="{07529660-5EDF-4528-972F-5DA6E6D2C871}"/>
    <cellStyle name="Normal 4 6 3 7" xfId="4516" xr:uid="{811E1947-F098-450F-AB51-84B90438A849}"/>
    <cellStyle name="Normal 4 6 3 7 2" xfId="10923" xr:uid="{BEF18D8B-C904-4134-A4F0-616D227C2D4A}"/>
    <cellStyle name="Normal 4 6 3 7 2 2" xfId="20539" xr:uid="{6FCB3BFD-81ED-4B4B-A275-7DE77B637C3F}"/>
    <cellStyle name="Normal 4 6 3 7 3" xfId="13502" xr:uid="{3C3A2BC3-4C31-4299-80B7-48A1D998353E}"/>
    <cellStyle name="Normal 4 6 3 7 3 2" xfId="23368" xr:uid="{8A81523B-731E-4291-BC77-51C9525DDF8F}"/>
    <cellStyle name="Normal 4 6 3 7 4" xfId="17746" xr:uid="{D562E748-0BEC-4E0A-A27F-861F8A78A2F4}"/>
    <cellStyle name="Normal 4 6 3 8" xfId="5924" xr:uid="{072C7A1B-5449-4ECC-B516-90F7F13183D5}"/>
    <cellStyle name="Normal 4 6 3 8 2" xfId="16137" xr:uid="{C2AE6B5C-4181-4CAE-A9DC-7C79370FF731}"/>
    <cellStyle name="Normal 4 6 3 9" xfId="8665" xr:uid="{7CFB67FE-6DEB-4A57-9DC1-113648F42EF6}"/>
    <cellStyle name="Normal 4 6 3 9 2" xfId="18896" xr:uid="{70B18D34-1EFD-4A79-9D8C-3092BCBF52B0}"/>
    <cellStyle name="Normal 4 6 4" xfId="3022" xr:uid="{00000000-0005-0000-0000-0000F60B0000}"/>
    <cellStyle name="Normal 4 6 4 2" xfId="3023" xr:uid="{00000000-0005-0000-0000-0000F70B0000}"/>
    <cellStyle name="Normal 4 6 4 2 2" xfId="8165" xr:uid="{87CE99C6-C947-4E48-91AA-1BEB221E695E}"/>
    <cellStyle name="Normal 4 6 4 2 2 2" xfId="27847" xr:uid="{29D3370D-01BB-4B8B-B78B-31A186855B3E}"/>
    <cellStyle name="Normal 4 6 4 2 2 3" xfId="17452" xr:uid="{695E1081-CEDE-41B5-A680-57463A0DDAA0}"/>
    <cellStyle name="Normal 4 6 4 2 3" xfId="10931" xr:uid="{2191ACF2-FDFB-4C3E-B563-0A9DCC07048B}"/>
    <cellStyle name="Normal 4 6 4 2 3 2" xfId="20241" xr:uid="{A179C44E-630B-4CAF-999C-B4BBCA872B9C}"/>
    <cellStyle name="Normal 4 6 4 2 4" xfId="13237" xr:uid="{C05C4666-5F25-4A59-B62F-E21AEC64FA2C}"/>
    <cellStyle name="Normal 4 6 4 2 4 2" xfId="23070" xr:uid="{787288EF-5058-4C17-B9CA-DA08FB181260}"/>
    <cellStyle name="Normal 4 6 4 2 5" xfId="25033" xr:uid="{F14AD007-EA16-4322-A86A-C7073814D8D9}"/>
    <cellStyle name="Normal 4 6 4 2 6" xfId="15484" xr:uid="{C47B8848-1BCC-4E46-BC56-2B08048A85C1}"/>
    <cellStyle name="Normal 4 6 4 3" xfId="3024" xr:uid="{00000000-0005-0000-0000-0000F80B0000}"/>
    <cellStyle name="Normal 4 6 4 3 2" xfId="10932" xr:uid="{C8B3C770-823E-42F7-B52B-4D490D3B961E}"/>
    <cellStyle name="Normal 4 6 4 3 2 2" xfId="28293" xr:uid="{002C1736-A204-4274-8F11-1E84DB71B23B}"/>
    <cellStyle name="Normal 4 6 4 3 2 3" xfId="16952" xr:uid="{1609BFAF-1E25-4C11-B089-C716D986C269}"/>
    <cellStyle name="Normal 4 6 4 3 3" xfId="11595" xr:uid="{4280D428-3064-4669-A037-613607D8D5A9}"/>
    <cellStyle name="Normal 4 6 4 3 3 2" xfId="19702" xr:uid="{ABF5E5B7-F535-4B97-B8ED-2B7D0CB4C461}"/>
    <cellStyle name="Normal 4 6 4 3 4" xfId="12801" xr:uid="{DB174249-7C72-40AE-8A68-EF0381499B21}"/>
    <cellStyle name="Normal 4 6 4 3 4 2" xfId="22531" xr:uid="{A227172F-876B-4957-9343-B3EF509127D0}"/>
    <cellStyle name="Normal 4 6 4 3 5" xfId="26034" xr:uid="{0DABD391-6848-4635-966D-1755C79ED22D}"/>
    <cellStyle name="Normal 4 6 4 3 6" xfId="14822" xr:uid="{B21F132B-7A97-47E7-963C-ACDF8262992C}"/>
    <cellStyle name="Normal 4 6 4 4" xfId="4787" xr:uid="{9BAA39A8-E578-481E-AA71-A83CE7E58A01}"/>
    <cellStyle name="Normal 4 6 4 4 2" xfId="10930" xr:uid="{CF5E59B2-F34B-4D35-920E-DE96037DD353}"/>
    <cellStyle name="Normal 4 6 4 4 2 2" xfId="20754" xr:uid="{606DC418-EAE8-4121-B573-083432FDC167}"/>
    <cellStyle name="Normal 4 6 4 4 3" xfId="13660" xr:uid="{4CA35EDA-FB63-4C29-8938-6C1F23B6F201}"/>
    <cellStyle name="Normal 4 6 4 4 3 2" xfId="23583" xr:uid="{BA2BB0E5-899E-4B39-83ED-5CD53DF74EA7}"/>
    <cellStyle name="Normal 4 6 4 4 4" xfId="24426" xr:uid="{148D0EC7-7003-4E13-BE1C-CCAEB65D5FEA}"/>
    <cellStyle name="Normal 4 6 4 4 5" xfId="17961" xr:uid="{AA75A119-9677-4A2B-8C4F-7BEB8BA8EAEF}"/>
    <cellStyle name="Normal 4 6 4 5" xfId="6406" xr:uid="{EF2CEA33-D09D-4AB7-82D8-6730D373A5B9}"/>
    <cellStyle name="Normal 4 6 4 5 2" xfId="16138" xr:uid="{8A540344-8BFE-4BE4-9E48-941B94E7A6DD}"/>
    <cellStyle name="Normal 4 6 4 6" xfId="9183" xr:uid="{9A106A91-CAD9-4D41-90E8-F8C02F92D845}"/>
    <cellStyle name="Normal 4 6 4 6 2" xfId="18897" xr:uid="{AC98FDA6-5C89-45E8-AEA9-F492F7C3422C}"/>
    <cellStyle name="Normal 4 6 4 7" xfId="12179" xr:uid="{DFB6F3D2-575D-429A-A0A8-2E9ABAEA8177}"/>
    <cellStyle name="Normal 4 6 4 7 2" xfId="21694" xr:uid="{42E61691-F873-4275-8B70-FAE371860C89}"/>
    <cellStyle name="Normal 4 6 4 8" xfId="26085" xr:uid="{5A258ADB-711C-4285-B688-09D914D21A4B}"/>
    <cellStyle name="Normal 4 6 4 9" xfId="14336" xr:uid="{A7584109-FD4B-4B23-9481-BBC93426635C}"/>
    <cellStyle name="Normal 4 6 5" xfId="3025" xr:uid="{00000000-0005-0000-0000-0000F90B0000}"/>
    <cellStyle name="Normal 4 6 5 2" xfId="5135" xr:uid="{F713D73D-0EE1-49E8-B8C5-FBC27B1FF1F5}"/>
    <cellStyle name="Normal 4 6 5 2 2" xfId="8166" xr:uid="{FAB2617A-A7AD-40C1-AB1E-71C834198079}"/>
    <cellStyle name="Normal 4 6 5 2 2 2" xfId="29900" xr:uid="{183436D0-E2D5-4F14-8D88-77694ED2F125}"/>
    <cellStyle name="Normal 4 6 5 2 2 3" xfId="21102" xr:uid="{DFA2BEAA-7B32-442F-9670-4F6972D62B5F}"/>
    <cellStyle name="Normal 4 6 5 2 3" xfId="10933" xr:uid="{DE076350-ECBB-4FCD-A45C-66496DAD1445}"/>
    <cellStyle name="Normal 4 6 5 2 3 2" xfId="23931" xr:uid="{0A2C3743-CF54-4588-8086-21F62E964DF9}"/>
    <cellStyle name="Normal 4 6 5 2 4" xfId="24635" xr:uid="{A408951C-CFE3-416F-BCDE-57FEF258C70F}"/>
    <cellStyle name="Normal 4 6 5 2 5" xfId="18309" xr:uid="{BFFCEAF7-7599-41F0-9424-C6F1AF93D633}"/>
    <cellStyle name="Normal 4 6 5 3" xfId="6691" xr:uid="{A99B8809-ECB8-46C4-81C5-C3CD65C318C7}"/>
    <cellStyle name="Normal 4 6 5 3 2" xfId="27217" xr:uid="{880633F5-4753-41EF-A435-EFCDE3671E29}"/>
    <cellStyle name="Normal 4 6 5 3 3" xfId="17453" xr:uid="{AE2C8F9D-E4D9-4AD4-BF99-10E6DCE0E8D2}"/>
    <cellStyle name="Normal 4 6 5 4" xfId="9487" xr:uid="{04CA02D0-E796-4B36-A12F-5E1EFD679671}"/>
    <cellStyle name="Normal 4 6 5 4 2" xfId="20242" xr:uid="{C31EAAB0-09FA-40C6-8D02-EAD647164EB9}"/>
    <cellStyle name="Normal 4 6 5 5" xfId="13238" xr:uid="{691FE19E-7074-437A-B8E9-49FDDF628B18}"/>
    <cellStyle name="Normal 4 6 5 5 2" xfId="23071" xr:uid="{7C85C323-5037-4F01-9A83-90531B611313}"/>
    <cellStyle name="Normal 4 6 5 6" xfId="26233" xr:uid="{7F3BC54D-4CCC-4FAE-942D-9571AECA3D4D}"/>
    <cellStyle name="Normal 4 6 5 7" xfId="15485" xr:uid="{8BFDEDEC-68AB-477D-8B8B-86661385A90C}"/>
    <cellStyle name="Normal 4 6 6" xfId="3026" xr:uid="{00000000-0005-0000-0000-0000FA0B0000}"/>
    <cellStyle name="Normal 4 6 6 2" xfId="5852" xr:uid="{46743274-CE40-44AA-BC31-CF969492F0D0}"/>
    <cellStyle name="Normal 4 6 6 2 2" xfId="8167" xr:uid="{86BBDD11-24D0-4F76-A073-875CD46FF31E}"/>
    <cellStyle name="Normal 4 6 6 2 3" xfId="10934" xr:uid="{2FF4FB32-6363-4621-916D-317E790B126C}"/>
    <cellStyle name="Normal 4 6 6 3" xfId="6948" xr:uid="{A3DB3117-C51E-413A-9527-E8C9B6213C59}"/>
    <cellStyle name="Normal 4 6 6 3 2" xfId="19836" xr:uid="{B98DA26D-4DB3-4AC7-A87F-2A5B8A7DD4A8}"/>
    <cellStyle name="Normal 4 6 6 4" xfId="9744" xr:uid="{7EC73341-524C-40F0-B9C4-72E89F01CECE}"/>
    <cellStyle name="Normal 4 6 6 4 2" xfId="22665" xr:uid="{10594E40-8F82-4E8F-A43A-5EFCB4B6C83B}"/>
    <cellStyle name="Normal 4 6 6 5" xfId="25277" xr:uid="{429A3D5F-FE54-4B3A-8CDF-79424DDBB057}"/>
    <cellStyle name="Normal 4 6 6 6" xfId="15004" xr:uid="{76670C7E-E9E9-47D8-B2A3-D61B8AA05DD1}"/>
    <cellStyle name="Normal 4 6 7" xfId="3027" xr:uid="{00000000-0005-0000-0000-0000FB0B0000}"/>
    <cellStyle name="Normal 4 6 7 2" xfId="8168" xr:uid="{11A9980E-8DF3-4E95-86B6-E620658028A7}"/>
    <cellStyle name="Normal 4 6 7 2 2" xfId="27146" xr:uid="{B28209FB-181C-47CB-BC2A-542A74C0A5B6}"/>
    <cellStyle name="Normal 4 6 7 2 3" xfId="16658" xr:uid="{3ED103D8-BCB4-443C-B05F-8AB356780394}"/>
    <cellStyle name="Normal 4 6 7 3" xfId="10935" xr:uid="{E69E447C-B91F-496E-BFFD-488A10D08DD4}"/>
    <cellStyle name="Normal 4 6 7 3 2" xfId="19395" xr:uid="{CB45E67D-A796-4964-A2DB-89E858110563}"/>
    <cellStyle name="Normal 4 6 7 4" xfId="12507" xr:uid="{B979ED91-ACE3-4640-9311-8B751EB876EB}"/>
    <cellStyle name="Normal 4 6 7 4 2" xfId="22224" xr:uid="{0201B25D-1596-4415-87EE-94C8A2BFF650}"/>
    <cellStyle name="Normal 4 6 7 5" xfId="24650" xr:uid="{2222C62E-8E06-4F53-B30E-DF7900199C23}"/>
    <cellStyle name="Normal 4 6 7 6" xfId="14442" xr:uid="{54EFC03A-4E6E-4B91-B4E5-0A35CA1E7670}"/>
    <cellStyle name="Normal 4 6 8" xfId="3028" xr:uid="{00000000-0005-0000-0000-0000FC0B0000}"/>
    <cellStyle name="Normal 4 6 8 2" xfId="8169" xr:uid="{492E1831-5C71-4AAC-8FD4-2CABD059FEDE}"/>
    <cellStyle name="Normal 4 6 8 2 2" xfId="19115" xr:uid="{7387CD34-1554-4476-88D4-B356E11C5D0A}"/>
    <cellStyle name="Normal 4 6 8 3" xfId="10936" xr:uid="{C68A462E-1C2C-45D9-A185-65C5954A0C5A}"/>
    <cellStyle name="Normal 4 6 8 3 2" xfId="21920" xr:uid="{A9C0D906-2DEF-45BE-B5A2-12C844BFD211}"/>
    <cellStyle name="Normal 4 6 8 4" xfId="25491" xr:uid="{93D8E792-490A-4EB0-9601-94C83FD9D509}"/>
    <cellStyle name="Normal 4 6 8 5" xfId="16364" xr:uid="{AF00F9CD-92A4-4DF2-A31A-58472BD1B646}"/>
    <cellStyle name="Normal 4 6 9" xfId="4585" xr:uid="{72FA0B83-5C3B-4528-B62B-85AB40DFD372}"/>
    <cellStyle name="Normal 4 6 9 2" xfId="9998" xr:uid="{44BD56A5-CBD2-4B99-B494-EA78EA50FADC}"/>
    <cellStyle name="Normal 4 6 9 2 2" xfId="20601" xr:uid="{638B5727-2F54-4244-8E3E-41EAD6F1C434}"/>
    <cellStyle name="Normal 4 6 9 3" xfId="13546" xr:uid="{B670F277-283C-44B5-BF37-22428CE280BD}"/>
    <cellStyle name="Normal 4 6 9 3 2" xfId="23430" xr:uid="{FCEC39B7-66D7-4A1A-A43A-1E90B97B025A}"/>
    <cellStyle name="Normal 4 6 9 4" xfId="17808" xr:uid="{4E3D1E9D-F589-4342-8035-B3DC5224A8D6}"/>
    <cellStyle name="Normal 4 7" xfId="635" xr:uid="{00000000-0005-0000-0000-00007B020000}"/>
    <cellStyle name="Normal 4 7 10" xfId="6259" xr:uid="{36D669FF-D6E2-40CF-AB52-84D67E4B3859}"/>
    <cellStyle name="Normal 4 7 10 2" xfId="16139" xr:uid="{13076F25-E192-41B5-9CF8-39A01943497C}"/>
    <cellStyle name="Normal 4 7 11" xfId="9036" xr:uid="{8B59E9F2-6943-4FC9-B29E-A27145AF36A1}"/>
    <cellStyle name="Normal 4 7 11 2" xfId="18898" xr:uid="{29B97258-7AEB-4A6B-B970-A5F9E35C8152}"/>
    <cellStyle name="Normal 4 7 12" xfId="12180" xr:uid="{B08E3C80-4E9E-40F7-B047-D0B56FBF52EF}"/>
    <cellStyle name="Normal 4 7 12 2" xfId="21695" xr:uid="{B50372F0-0339-43B3-88AA-8114C30EB9A2}"/>
    <cellStyle name="Normal 4 7 13" xfId="25118" xr:uid="{D14A0C3A-4B31-4BBE-9A4F-352346D7CA74}"/>
    <cellStyle name="Normal 4 7 14" xfId="14018" xr:uid="{0E051466-3B1A-41B4-8D5F-04A31F4EE729}"/>
    <cellStyle name="Normal 4 7 2" xfId="636" xr:uid="{00000000-0005-0000-0000-00007C020000}"/>
    <cellStyle name="Normal 4 7 2 10" xfId="12181" xr:uid="{6A439F39-6A08-4E93-B27E-DD4995854349}"/>
    <cellStyle name="Normal 4 7 2 10 2" xfId="21696" xr:uid="{583F62EF-3534-4D3B-A1EF-5E4CD86765BF}"/>
    <cellStyle name="Normal 4 7 2 11" xfId="24410" xr:uid="{EF4DF103-E75E-4764-8E25-170455F67085}"/>
    <cellStyle name="Normal 4 7 2 12" xfId="14179" xr:uid="{EA12B4DF-3C84-46F2-B5F6-7393AC21841C}"/>
    <cellStyle name="Normal 4 7 2 2" xfId="3029" xr:uid="{00000000-0005-0000-0000-0000FD0B0000}"/>
    <cellStyle name="Normal 4 7 2 2 2" xfId="3030" xr:uid="{00000000-0005-0000-0000-0000FE0B0000}"/>
    <cellStyle name="Normal 4 7 2 2 2 2" xfId="8170" xr:uid="{77DCF443-FE95-4DB5-9A3F-5924146A1047}"/>
    <cellStyle name="Normal 4 7 2 2 2 2 2" xfId="28778" xr:uid="{3E04CD25-27E2-4852-BCA7-0859F1B73473}"/>
    <cellStyle name="Normal 4 7 2 2 2 2 3" xfId="28882" xr:uid="{1BA485D6-880A-4BE0-8BE6-8A5E83372ED7}"/>
    <cellStyle name="Normal 4 7 2 2 2 2 4" xfId="17455" xr:uid="{2FB13DB0-4633-43FE-9DD8-9ABA1B5F3F25}"/>
    <cellStyle name="Normal 4 7 2 2 2 3" xfId="10938" xr:uid="{E17E160F-0BD1-4A94-9004-C5F956817488}"/>
    <cellStyle name="Normal 4 7 2 2 2 3 2" xfId="29524" xr:uid="{137EE13F-BFD5-49CA-BFC7-6FC338015A14}"/>
    <cellStyle name="Normal 4 7 2 2 2 3 3" xfId="20244" xr:uid="{FFE6201D-3CA9-47B8-B877-5C3CF74AEA37}"/>
    <cellStyle name="Normal 4 7 2 2 2 4" xfId="13240" xr:uid="{AF105473-6C2B-481A-9D8A-979C054B9C42}"/>
    <cellStyle name="Normal 4 7 2 2 2 4 2" xfId="23073" xr:uid="{CD1AFD72-D527-4BF7-AC5F-49A266556815}"/>
    <cellStyle name="Normal 4 7 2 2 2 5" xfId="26425" xr:uid="{45EEC84C-9F5D-4178-8DA9-7DA7AB69C954}"/>
    <cellStyle name="Normal 4 7 2 2 2 6" xfId="15487" xr:uid="{20B79C16-22D6-45DF-A2CB-BEA9B89E8113}"/>
    <cellStyle name="Normal 4 7 2 2 3" xfId="4938" xr:uid="{5D9469C0-3E9F-4DB3-BEB4-9F0F720D9970}"/>
    <cellStyle name="Normal 4 7 2 2 3 2" xfId="10937" xr:uid="{3D494848-B56C-4BFB-8902-903EB925F3CA}"/>
    <cellStyle name="Normal 4 7 2 2 3 2 2" xfId="29771" xr:uid="{EE63DF4A-1688-43A6-903B-8638D550CBA0}"/>
    <cellStyle name="Normal 4 7 2 2 3 2 3" xfId="20905" xr:uid="{C8A1E1FC-A863-4CF3-A92A-44D04EF7D5CA}"/>
    <cellStyle name="Normal 4 7 2 2 3 3" xfId="13797" xr:uid="{8DAEEE3A-89DB-47FC-898E-F86AC255ADEE}"/>
    <cellStyle name="Normal 4 7 2 2 3 3 2" xfId="23734" xr:uid="{D0348D2B-D134-4682-876B-4DCF4328B695}"/>
    <cellStyle name="Normal 4 7 2 2 3 4" xfId="25867" xr:uid="{BEAB85AC-1193-4684-86B0-57C2B9C95935}"/>
    <cellStyle name="Normal 4 7 2 2 3 5" xfId="18112" xr:uid="{3E732490-FAEF-4AB1-8E64-FECA3B93190F}"/>
    <cellStyle name="Normal 4 7 2 2 4" xfId="6411" xr:uid="{9B79E32D-866D-48FA-B98B-BC5D94D9C707}"/>
    <cellStyle name="Normal 4 7 2 2 4 2" xfId="28876" xr:uid="{4D1DF26C-7F35-443C-B2B6-BFA2D93FDB21}"/>
    <cellStyle name="Normal 4 7 2 2 4 3" xfId="16141" xr:uid="{9D5C8196-36B3-4F2C-BEED-DD95A2D7EA3A}"/>
    <cellStyle name="Normal 4 7 2 2 5" xfId="9188" xr:uid="{E6C87D21-661C-4C4D-AD42-DB52CD04FEF7}"/>
    <cellStyle name="Normal 4 7 2 2 5 2" xfId="18900" xr:uid="{05B17A59-AE80-4F20-902A-A2A3FA8A123A}"/>
    <cellStyle name="Normal 4 7 2 2 6" xfId="12182" xr:uid="{3845DBCB-FC5F-4AD8-84A5-E2425CBF4E5B}"/>
    <cellStyle name="Normal 4 7 2 2 6 2" xfId="21697" xr:uid="{2D0E4DBB-BAD8-4F8F-8C0E-57D12C75A238}"/>
    <cellStyle name="Normal 4 7 2 2 7" xfId="26524" xr:uid="{5905E4C8-B07D-4589-BF15-EAB0FA2DF25E}"/>
    <cellStyle name="Normal 4 7 2 2 8" xfId="14827" xr:uid="{F4B4EAB0-1262-481F-952D-6FAAE53A3988}"/>
    <cellStyle name="Normal 4 7 2 3" xfId="3031" xr:uid="{00000000-0005-0000-0000-0000FF0B0000}"/>
    <cellStyle name="Normal 4 7 2 3 2" xfId="5136" xr:uid="{746A914C-5D8F-42FC-AD5C-16384705924E}"/>
    <cellStyle name="Normal 4 7 2 3 2 2" xfId="8171" xr:uid="{03CA33C7-E31B-48C0-B60E-AD4F8BC9AE74}"/>
    <cellStyle name="Normal 4 7 2 3 2 2 2" xfId="29901" xr:uid="{E2DA96EE-8082-4E0D-898D-1088C7D8E76E}"/>
    <cellStyle name="Normal 4 7 2 3 2 2 3" xfId="21103" xr:uid="{016A0492-037A-4564-BBD5-B89F2758D404}"/>
    <cellStyle name="Normal 4 7 2 3 2 3" xfId="10939" xr:uid="{A7BFC60D-291D-4C42-82BC-E97F6AAD3BE7}"/>
    <cellStyle name="Normal 4 7 2 3 2 3 2" xfId="23932" xr:uid="{63D0EA8F-4907-4EFD-94A4-CAABDD85271F}"/>
    <cellStyle name="Normal 4 7 2 3 2 4" xfId="24800" xr:uid="{E9767516-7704-449D-90A4-59DAAC4FEE5A}"/>
    <cellStyle name="Normal 4 7 2 3 2 5" xfId="18310" xr:uid="{91336432-40A8-477D-BC8B-660B298E4597}"/>
    <cellStyle name="Normal 4 7 2 3 3" xfId="6694" xr:uid="{E20739F4-80A8-4ADA-98B0-21E1DDE1905A}"/>
    <cellStyle name="Normal 4 7 2 3 3 2" xfId="27891" xr:uid="{4B595D30-67EB-449B-BBDA-FD93DD45B157}"/>
    <cellStyle name="Normal 4 7 2 3 3 3" xfId="17456" xr:uid="{68FF37A6-3F68-477D-918F-0AB4F0A60245}"/>
    <cellStyle name="Normal 4 7 2 3 4" xfId="9490" xr:uid="{D8FD0C67-085C-4444-9E5C-503A767344C1}"/>
    <cellStyle name="Normal 4 7 2 3 4 2" xfId="20245" xr:uid="{AD8FFE78-FD59-478E-9CF9-0551E7C5083F}"/>
    <cellStyle name="Normal 4 7 2 3 5" xfId="13241" xr:uid="{A5B877FC-B373-418D-B99A-999D0C94C016}"/>
    <cellStyle name="Normal 4 7 2 3 5 2" xfId="23074" xr:uid="{C3F43805-E4BC-489D-9B56-ED954234D35D}"/>
    <cellStyle name="Normal 4 7 2 3 6" xfId="26153" xr:uid="{039F9065-2D7A-4DD3-8821-51242E7776EB}"/>
    <cellStyle name="Normal 4 7 2 3 7" xfId="15488" xr:uid="{04BB5703-A6B2-4E65-8E0E-88507A7EC09B}"/>
    <cellStyle name="Normal 4 7 2 4" xfId="3032" xr:uid="{00000000-0005-0000-0000-0000000C0000}"/>
    <cellStyle name="Normal 4 7 2 4 2" xfId="8172" xr:uid="{929EC590-41AC-4BA1-BA6D-31C2E93A1B67}"/>
    <cellStyle name="Normal 4 7 2 4 2 2" xfId="29076" xr:uid="{44344296-C4F8-482B-8660-912579541864}"/>
    <cellStyle name="Normal 4 7 2 4 2 3" xfId="17454" xr:uid="{435D0DD5-F606-48F5-83E2-EC63FEADD53D}"/>
    <cellStyle name="Normal 4 7 2 4 3" xfId="10940" xr:uid="{E2670033-7383-4032-BA1D-9763ED1963D4}"/>
    <cellStyle name="Normal 4 7 2 4 3 2" xfId="20243" xr:uid="{B24D8BDA-4316-4FEA-B0C3-73709B505647}"/>
    <cellStyle name="Normal 4 7 2 4 4" xfId="13239" xr:uid="{90C78417-FD4F-40C9-81D8-684BFE0C593C}"/>
    <cellStyle name="Normal 4 7 2 4 4 2" xfId="23072" xr:uid="{ADADEDE0-1705-4498-B710-26819A2B1C7D}"/>
    <cellStyle name="Normal 4 7 2 4 5" xfId="25552" xr:uid="{9A2B7285-F21D-445C-98B9-3FCA72C9A86B}"/>
    <cellStyle name="Normal 4 7 2 4 6" xfId="15486" xr:uid="{5AE64412-1CCD-47BF-9C44-8A0A0611D469}"/>
    <cellStyle name="Normal 4 7 2 5" xfId="3033" xr:uid="{00000000-0005-0000-0000-0000010C0000}"/>
    <cellStyle name="Normal 4 7 2 5 2" xfId="8173" xr:uid="{04E780D0-0461-452B-98E0-8C437645CCAF}"/>
    <cellStyle name="Normal 4 7 2 5 2 2" xfId="27411" xr:uid="{4E0F2314-EA54-40FD-92CC-565BC59AB801}"/>
    <cellStyle name="Normal 4 7 2 5 2 3" xfId="16692" xr:uid="{C05C5D91-F2C8-442F-B120-1A87CFF9DCFD}"/>
    <cellStyle name="Normal 4 7 2 5 3" xfId="10941" xr:uid="{48719ADC-7E32-4AFD-A007-A73FC2998127}"/>
    <cellStyle name="Normal 4 7 2 5 3 2" xfId="19429" xr:uid="{6392AAA2-B62F-41F8-9C40-7E95BC11CFEB}"/>
    <cellStyle name="Normal 4 7 2 5 4" xfId="12541" xr:uid="{BC6B4B37-510B-4EF4-A304-F8B755DB8318}"/>
    <cellStyle name="Normal 4 7 2 5 4 2" xfId="22258" xr:uid="{A3AD4AC2-1FF3-49FF-A467-7006AB2C047E}"/>
    <cellStyle name="Normal 4 7 2 5 5" xfId="24430" xr:uid="{0D679EE4-F5EA-4FBE-8F18-D03EABA7D3B2}"/>
    <cellStyle name="Normal 4 7 2 5 6" xfId="14476" xr:uid="{7C0A04E3-8C72-40BE-859E-DDAD3E459FFA}"/>
    <cellStyle name="Normal 4 7 2 6" xfId="3034" xr:uid="{00000000-0005-0000-0000-0000020C0000}"/>
    <cellStyle name="Normal 4 7 2 6 2" xfId="10942" xr:uid="{E8BC475B-94CB-411F-AB79-E4D898569083}"/>
    <cellStyle name="Normal 4 7 2 6 2 2" xfId="19293" xr:uid="{E7E9A5E0-4374-4123-85A1-794240708621}"/>
    <cellStyle name="Normal 4 7 2 6 3" xfId="12433" xr:uid="{0FCF02E5-7652-4B68-B0ED-1C6F1E59ED76}"/>
    <cellStyle name="Normal 4 7 2 6 3 2" xfId="22113" xr:uid="{1B750C5C-FAC4-4ADB-B5D8-69CC1D57FC05}"/>
    <cellStyle name="Normal 4 7 2 6 4" xfId="25694" xr:uid="{426FBD12-7749-4A3A-A926-6A3285D86DF5}"/>
    <cellStyle name="Normal 4 7 2 6 5" xfId="16557" xr:uid="{AD69A070-11D4-4F5E-81FF-F3CC14DA1DA6}"/>
    <cellStyle name="Normal 4 7 2 7" xfId="4531" xr:uid="{2296C27D-9650-4E9B-BE19-CAAA3E1EBA31}"/>
    <cellStyle name="Normal 4 7 2 7 2" xfId="10001" xr:uid="{1EA615C1-77DC-4467-BC6C-EA60E825472F}"/>
    <cellStyle name="Normal 4 7 2 7 2 2" xfId="20554" xr:uid="{F44827BA-8EC5-4AF3-9516-5E64AE5E859E}"/>
    <cellStyle name="Normal 4 7 2 7 3" xfId="13514" xr:uid="{B40801D7-549E-4643-8946-E4D8E6455E60}"/>
    <cellStyle name="Normal 4 7 2 7 3 2" xfId="23383" xr:uid="{215B36D5-B3BE-4F0C-BB02-B8B8A09C9CA1}"/>
    <cellStyle name="Normal 4 7 2 7 4" xfId="17761" xr:uid="{05DE5F85-A566-41E3-979A-576372CF12A8}"/>
    <cellStyle name="Normal 4 7 2 8" xfId="6260" xr:uid="{52792422-7781-4C10-ABF2-2805DC0CA3CB}"/>
    <cellStyle name="Normal 4 7 2 8 2" xfId="16140" xr:uid="{BDF83A7C-F0E1-495C-8855-5DD000579A1D}"/>
    <cellStyle name="Normal 4 7 2 9" xfId="9037" xr:uid="{259FB626-75FF-48D8-A708-BC5787BD583D}"/>
    <cellStyle name="Normal 4 7 2 9 2" xfId="18899" xr:uid="{30D8A024-F0E2-442F-A422-A6CBDEB77445}"/>
    <cellStyle name="Normal 4 7 3" xfId="3035" xr:uid="{00000000-0005-0000-0000-0000030C0000}"/>
    <cellStyle name="Normal 4 7 3 10" xfId="24557" xr:uid="{C66FE37C-FDB4-48CD-A5EC-A0173E910B2C}"/>
    <cellStyle name="Normal 4 7 3 11" xfId="14337" xr:uid="{E96D6990-5BE8-4411-884A-45B482E91BE5}"/>
    <cellStyle name="Normal 4 7 3 2" xfId="3036" xr:uid="{00000000-0005-0000-0000-0000040C0000}"/>
    <cellStyle name="Normal 4 7 3 2 2" xfId="3037" xr:uid="{00000000-0005-0000-0000-0000050C0000}"/>
    <cellStyle name="Normal 4 7 3 2 2 2" xfId="8174" xr:uid="{CCD2EF47-3BFB-4C79-ACE8-6498D2AD5A00}"/>
    <cellStyle name="Normal 4 7 3 2 2 2 2" xfId="28597" xr:uid="{AAF2D17C-BE0C-4CDF-A8CB-FAC273E253CB}"/>
    <cellStyle name="Normal 4 7 3 2 2 2 3" xfId="17458" xr:uid="{97B9A0F9-9C8E-4C40-8114-6BB89B608720}"/>
    <cellStyle name="Normal 4 7 3 2 2 3" xfId="10945" xr:uid="{30B77920-028B-4326-A23D-7F1A35F56CF1}"/>
    <cellStyle name="Normal 4 7 3 2 2 3 2" xfId="20247" xr:uid="{504E9413-C246-4FE0-B23F-F15A38CFA3DA}"/>
    <cellStyle name="Normal 4 7 3 2 2 4" xfId="13243" xr:uid="{7A7B83AD-FC41-4012-B48D-AC3CEB0140C8}"/>
    <cellStyle name="Normal 4 7 3 2 2 4 2" xfId="23076" xr:uid="{7152B698-79C1-4F9E-888B-BECF1D68E7B2}"/>
    <cellStyle name="Normal 4 7 3 2 2 5" xfId="25459" xr:uid="{763C2D1D-0AA0-43E2-8E8A-6856D6A229BC}"/>
    <cellStyle name="Normal 4 7 3 2 2 6" xfId="15490" xr:uid="{1F3C7BCA-9A4C-4E00-9A95-24B0610F535C}"/>
    <cellStyle name="Normal 4 7 3 2 3" xfId="4939" xr:uid="{30672BA2-2A59-493D-A6EE-254F5B3B0B22}"/>
    <cellStyle name="Normal 4 7 3 2 3 2" xfId="10944" xr:uid="{B74A2AED-0D6F-4629-A143-B143DDB427CC}"/>
    <cellStyle name="Normal 4 7 3 2 3 2 2" xfId="29772" xr:uid="{1088D767-8AA4-4CF5-8C9C-89D8D0C35493}"/>
    <cellStyle name="Normal 4 7 3 2 3 2 3" xfId="20906" xr:uid="{C2A1D3D1-85B8-4273-ACD3-271D44E7C2A5}"/>
    <cellStyle name="Normal 4 7 3 2 3 3" xfId="13798" xr:uid="{AE34B410-84FF-4359-9592-164B1DF6594B}"/>
    <cellStyle name="Normal 4 7 3 2 3 3 2" xfId="23735" xr:uid="{FC6BAB88-6F4D-4DB0-A055-E0DA278ACB63}"/>
    <cellStyle name="Normal 4 7 3 2 3 4" xfId="26612" xr:uid="{64DA828B-456D-41EE-8B1C-42D9E420AD03}"/>
    <cellStyle name="Normal 4 7 3 2 3 5" xfId="18113" xr:uid="{756E3AE6-8223-4632-8CD7-E0877898A5E2}"/>
    <cellStyle name="Normal 4 7 3 2 4" xfId="6412" xr:uid="{A0B56ACC-0A7B-4E12-BC52-530F1E48AB1D}"/>
    <cellStyle name="Normal 4 7 3 2 4 2" xfId="29262" xr:uid="{68349A37-B747-4B71-A3CD-A6AC59343175}"/>
    <cellStyle name="Normal 4 7 3 2 4 3" xfId="16956" xr:uid="{D3843BA7-4D88-4A8F-8BA4-20FC246FEAF9}"/>
    <cellStyle name="Normal 4 7 3 2 5" xfId="9189" xr:uid="{32BB0E08-EED3-4F20-A675-685DFB545C4A}"/>
    <cellStyle name="Normal 4 7 3 2 5 2" xfId="19706" xr:uid="{6931A639-C5E9-4FED-82A0-7094BA39310D}"/>
    <cellStyle name="Normal 4 7 3 2 6" xfId="12805" xr:uid="{3112A1F2-A200-45E3-A755-6BED9C9383BA}"/>
    <cellStyle name="Normal 4 7 3 2 6 2" xfId="22535" xr:uid="{E8235A5A-CD93-4CFA-A7AC-1503D3E41E12}"/>
    <cellStyle name="Normal 4 7 3 2 7" xfId="24294" xr:uid="{107A4206-4A90-46D3-AB3C-65E040B3ED86}"/>
    <cellStyle name="Normal 4 7 3 2 8" xfId="14828" xr:uid="{58EF9892-4C6D-44A3-92F4-79988460CC3C}"/>
    <cellStyle name="Normal 4 7 3 3" xfId="3038" xr:uid="{00000000-0005-0000-0000-0000060C0000}"/>
    <cellStyle name="Normal 4 7 3 3 2" xfId="5137" xr:uid="{7AC19D07-9D86-443A-98D3-9182F616E677}"/>
    <cellStyle name="Normal 4 7 3 3 2 2" xfId="11856" xr:uid="{8B511F76-68FC-4FED-98AD-B530412DEBD2}"/>
    <cellStyle name="Normal 4 7 3 3 2 2 2" xfId="29902" xr:uid="{56BDEC81-1F63-4906-BBAB-9270B3A4832E}"/>
    <cellStyle name="Normal 4 7 3 3 2 2 3" xfId="21104" xr:uid="{78CF23C9-3286-49F7-8707-DEFB13FCD26B}"/>
    <cellStyle name="Normal 4 7 3 3 2 3" xfId="13912" xr:uid="{E1C4A9D7-EB9C-40B4-886F-4D86B39BFAFE}"/>
    <cellStyle name="Normal 4 7 3 3 2 3 2" xfId="23933" xr:uid="{F07B04FD-CDA9-4CD4-B29C-8CF081145621}"/>
    <cellStyle name="Normal 4 7 3 3 2 4" xfId="26686" xr:uid="{1789491E-17CB-4BE7-A2D1-97654D3D8440}"/>
    <cellStyle name="Normal 4 7 3 3 2 5" xfId="18311" xr:uid="{559E38BC-6F42-4C8E-A749-04BAF36E54E8}"/>
    <cellStyle name="Normal 4 7 3 3 3" xfId="10946" xr:uid="{CD06484E-07EB-4304-B81B-1237FCC70160}"/>
    <cellStyle name="Normal 4 7 3 3 3 2" xfId="28823" xr:uid="{3B986523-B1F9-4C80-AFB0-4BD46E1515A2}"/>
    <cellStyle name="Normal 4 7 3 3 3 3" xfId="17459" xr:uid="{0B01A305-E64D-4B6F-B02F-C8C78C0045D5}"/>
    <cellStyle name="Normal 4 7 3 3 4" xfId="11689" xr:uid="{ECA51D42-CC1E-414B-B730-79B38690FA0E}"/>
    <cellStyle name="Normal 4 7 3 3 4 2" xfId="20248" xr:uid="{AE0E6983-5530-4E2F-88A9-2911E8B6C50C}"/>
    <cellStyle name="Normal 4 7 3 3 5" xfId="13244" xr:uid="{D681670C-98D5-4A14-86F0-B21506FB72D8}"/>
    <cellStyle name="Normal 4 7 3 3 5 2" xfId="23077" xr:uid="{43FA0FCD-CBEE-4541-9985-E94AD84E5B32}"/>
    <cellStyle name="Normal 4 7 3 3 6" xfId="26135" xr:uid="{841C94EC-548D-4B33-821E-604E5A11687C}"/>
    <cellStyle name="Normal 4 7 3 3 7" xfId="15491" xr:uid="{A0129D5D-AA50-43C1-A4BF-132ADC45DAC1}"/>
    <cellStyle name="Normal 4 7 3 4" xfId="3039" xr:uid="{00000000-0005-0000-0000-0000070C0000}"/>
    <cellStyle name="Normal 4 7 3 4 2" xfId="10947" xr:uid="{9E6756C9-19C1-463C-80A1-D0B62F618DBB}"/>
    <cellStyle name="Normal 4 7 3 4 2 2" xfId="28474" xr:uid="{490FD745-CBBA-4ED3-86EA-6FF3C2D329B4}"/>
    <cellStyle name="Normal 4 7 3 4 2 3" xfId="17457" xr:uid="{45A14E40-630D-4555-A3B1-A833E0A8DB95}"/>
    <cellStyle name="Normal 4 7 3 4 3" xfId="11688" xr:uid="{7E9FE57A-239E-4D01-8E21-DBDA05BA6A3C}"/>
    <cellStyle name="Normal 4 7 3 4 3 2" xfId="20246" xr:uid="{86C68A01-F167-4D26-AE79-BFDBF3037EBE}"/>
    <cellStyle name="Normal 4 7 3 4 4" xfId="13242" xr:uid="{AC2DB6DD-A680-40DB-BD08-930E5963EF5B}"/>
    <cellStyle name="Normal 4 7 3 4 4 2" xfId="23075" xr:uid="{5D97E83A-8BC4-44A2-852C-0F0189F42B1B}"/>
    <cellStyle name="Normal 4 7 3 4 5" xfId="25643" xr:uid="{829D0293-98B0-4A33-B6AE-8AFF13CE1D6C}"/>
    <cellStyle name="Normal 4 7 3 4 6" xfId="15489" xr:uid="{A0A08BD8-852A-41D7-9758-765E8DB73E40}"/>
    <cellStyle name="Normal 4 7 3 5" xfId="3040" xr:uid="{00000000-0005-0000-0000-0000080C0000}"/>
    <cellStyle name="Normal 4 7 3 5 2" xfId="10948" xr:uid="{C3DBD6B9-A1A9-4479-9E45-EDD01D0EBDDD}"/>
    <cellStyle name="Normal 4 7 3 5 2 2" xfId="27465" xr:uid="{A93957D5-AC39-44B0-AD59-18E9571FC200}"/>
    <cellStyle name="Normal 4 7 3 5 2 3" xfId="16795" xr:uid="{77C367F3-7193-4438-91D2-B6C00582E355}"/>
    <cellStyle name="Normal 4 7 3 5 3" xfId="11548" xr:uid="{BF3CA92A-554F-4454-B168-C0C63FDFBA4E}"/>
    <cellStyle name="Normal 4 7 3 5 3 2" xfId="19532" xr:uid="{900BA833-12FB-4458-B888-629A470E74DB}"/>
    <cellStyle name="Normal 4 7 3 5 4" xfId="12644" xr:uid="{653849CE-7C49-46E5-829C-D4D885937F66}"/>
    <cellStyle name="Normal 4 7 3 5 4 2" xfId="22361" xr:uid="{3BF0436E-4E0F-4920-ACD1-567E37FAA3D2}"/>
    <cellStyle name="Normal 4 7 3 5 5" xfId="25504" xr:uid="{4786E129-E19A-4CDB-8F8E-2B5B57BED5B3}"/>
    <cellStyle name="Normal 4 7 3 5 6" xfId="14579" xr:uid="{DA0BAA98-69C3-4D07-8A2F-E9D00087EC8C}"/>
    <cellStyle name="Normal 4 7 3 6" xfId="4788" xr:uid="{3DA03B20-6CC3-4006-8FCD-D3853FF1E82A}"/>
    <cellStyle name="Normal 4 7 3 6 2" xfId="10943" xr:uid="{F79899F3-F06D-4EBE-BCD9-6EC318978064}"/>
    <cellStyle name="Normal 4 7 3 6 2 2" xfId="20755" xr:uid="{9442FDCE-EFD9-4D18-8D36-FB94F4E8B8EA}"/>
    <cellStyle name="Normal 4 7 3 6 3" xfId="13661" xr:uid="{FF0E7679-DD1A-4200-81ED-2768BE0D8AAA}"/>
    <cellStyle name="Normal 4 7 3 6 3 2" xfId="23584" xr:uid="{6470A036-63FE-4EE9-A05A-AD2A11C712EC}"/>
    <cellStyle name="Normal 4 7 3 6 4" xfId="25487" xr:uid="{84487826-3DBC-4FB4-BFBA-072F6FC0DE6F}"/>
    <cellStyle name="Normal 4 7 3 6 5" xfId="17962" xr:uid="{450EF174-EEEA-43B6-B661-1B8E41F26D0D}"/>
    <cellStyle name="Normal 4 7 3 7" xfId="5937" xr:uid="{7D29C383-02B5-4952-817E-9420823877CC}"/>
    <cellStyle name="Normal 4 7 3 7 2" xfId="16142" xr:uid="{B09B9363-A6D3-4B75-B40E-C74FC8A30327}"/>
    <cellStyle name="Normal 4 7 3 8" xfId="8679" xr:uid="{F8CFF903-8D76-4E1C-8B6B-E475401D8775}"/>
    <cellStyle name="Normal 4 7 3 8 2" xfId="18901" xr:uid="{06D9A1F0-DAA4-4F9D-815B-A2B0C89FDA6C}"/>
    <cellStyle name="Normal 4 7 3 9" xfId="12183" xr:uid="{7EF1FDCF-21C1-4237-B3CB-5C6A315A6D8C}"/>
    <cellStyle name="Normal 4 7 3 9 2" xfId="21698" xr:uid="{AC6DD171-CAD7-436C-8F00-3AC02CD7E1A0}"/>
    <cellStyle name="Normal 4 7 4" xfId="3041" xr:uid="{00000000-0005-0000-0000-0000090C0000}"/>
    <cellStyle name="Normal 4 7 4 2" xfId="3042" xr:uid="{00000000-0005-0000-0000-00000A0C0000}"/>
    <cellStyle name="Normal 4 7 4 2 2" xfId="8175" xr:uid="{79DBB03F-6418-4992-8225-11F4DC3C1E67}"/>
    <cellStyle name="Normal 4 7 4 2 2 2" xfId="28012" xr:uid="{C71E839B-0B1C-4041-B564-998FFA1C6568}"/>
    <cellStyle name="Normal 4 7 4 2 2 3" xfId="17460" xr:uid="{BD7F62EA-F92F-4C09-BA09-7330393B0055}"/>
    <cellStyle name="Normal 4 7 4 2 3" xfId="10950" xr:uid="{BEB289D5-EDAB-44DB-800F-8E87CEBE0740}"/>
    <cellStyle name="Normal 4 7 4 2 3 2" xfId="20249" xr:uid="{DF8908E0-27C5-4681-90AD-1F01253DB0EC}"/>
    <cellStyle name="Normal 4 7 4 2 4" xfId="13245" xr:uid="{F4D9DC7F-1ACF-4102-9402-FAEB3F48E43E}"/>
    <cellStyle name="Normal 4 7 4 2 4 2" xfId="23078" xr:uid="{F5B60C75-2A5E-4787-B16C-4DBB5EF5D15D}"/>
    <cellStyle name="Normal 4 7 4 2 5" xfId="26591" xr:uid="{393A3AD2-E54B-47EA-BF5D-0A7131CE1086}"/>
    <cellStyle name="Normal 4 7 4 2 6" xfId="15492" xr:uid="{B25F4A45-5E8B-490D-929A-D837F34A9793}"/>
    <cellStyle name="Normal 4 7 4 3" xfId="4937" xr:uid="{5865209E-FCC6-4512-9DF4-5FAC19CEB177}"/>
    <cellStyle name="Normal 4 7 4 3 2" xfId="10949" xr:uid="{BA9EB533-CFCC-4B69-9351-9B39222B8E9F}"/>
    <cellStyle name="Normal 4 7 4 3 2 2" xfId="29770" xr:uid="{044EC2DE-3715-4E1C-A58C-94E607781A88}"/>
    <cellStyle name="Normal 4 7 4 3 2 3" xfId="20904" xr:uid="{4F88E21E-6F9E-4BB2-8349-4C2A2DDC0B61}"/>
    <cellStyle name="Normal 4 7 4 3 3" xfId="13796" xr:uid="{49A8927B-1C93-49F8-9512-0BC115E54745}"/>
    <cellStyle name="Normal 4 7 4 3 3 2" xfId="23733" xr:uid="{FC1860B8-FBB3-4C72-8360-225F6FD302A0}"/>
    <cellStyle name="Normal 4 7 4 3 4" xfId="25838" xr:uid="{A7A5B1BB-5A51-435C-B67B-9D29B9EA2357}"/>
    <cellStyle name="Normal 4 7 4 3 5" xfId="18111" xr:uid="{7C3087B0-E57F-47F0-9EBB-4E20B01C48ED}"/>
    <cellStyle name="Normal 4 7 4 4" xfId="6410" xr:uid="{6B5E76F7-5D4B-47B3-9A78-FAD725F92810}"/>
    <cellStyle name="Normal 4 7 4 4 2" xfId="27982" xr:uid="{BA33EE8F-9655-4482-A70D-A2F3E2F43F15}"/>
    <cellStyle name="Normal 4 7 4 4 3" xfId="16143" xr:uid="{5B3841C3-FBE7-4BF4-80F3-50A80EB2890C}"/>
    <cellStyle name="Normal 4 7 4 5" xfId="9187" xr:uid="{F9A79684-5973-43D1-BF0D-F8D114EC74B0}"/>
    <cellStyle name="Normal 4 7 4 5 2" xfId="18902" xr:uid="{8011521C-0A3B-4793-B6CE-9D4453065D48}"/>
    <cellStyle name="Normal 4 7 4 6" xfId="12184" xr:uid="{E99E437E-23BD-4CD1-BB26-9B9F01967047}"/>
    <cellStyle name="Normal 4 7 4 6 2" xfId="21699" xr:uid="{36AF873E-9882-449E-BF35-8D16EEF36E7F}"/>
    <cellStyle name="Normal 4 7 4 7" xfId="24931" xr:uid="{1DD8E31D-FCC5-44D1-A639-221A0258A8F9}"/>
    <cellStyle name="Normal 4 7 4 8" xfId="14826" xr:uid="{0C3EC1F3-2FDF-4C78-8D96-48B3CEE66F0A}"/>
    <cellStyle name="Normal 4 7 5" xfId="3043" xr:uid="{00000000-0005-0000-0000-00000B0C0000}"/>
    <cellStyle name="Normal 4 7 5 2" xfId="5138" xr:uid="{7AE665CD-86FB-4D0E-BDB7-66ACD8E7A255}"/>
    <cellStyle name="Normal 4 7 5 2 2" xfId="8176" xr:uid="{41403049-47A7-4F60-B5D3-EBDB2C032DB1}"/>
    <cellStyle name="Normal 4 7 5 2 2 2" xfId="29903" xr:uid="{B4A53A2C-AAA6-4192-A535-B3690FF0F021}"/>
    <cellStyle name="Normal 4 7 5 2 2 3" xfId="21105" xr:uid="{62C480DD-F0F0-4327-B581-0624394ED59C}"/>
    <cellStyle name="Normal 4 7 5 2 3" xfId="10951" xr:uid="{60348A2E-7B97-4639-B557-23B8B663B6E3}"/>
    <cellStyle name="Normal 4 7 5 2 3 2" xfId="23934" xr:uid="{F8BD12D2-6795-46F7-9ABA-0D4D878C5C49}"/>
    <cellStyle name="Normal 4 7 5 2 4" xfId="24816" xr:uid="{B3CA3436-E69F-475F-9D9F-B9ABFB799124}"/>
    <cellStyle name="Normal 4 7 5 2 5" xfId="18312" xr:uid="{A90C9310-4668-45A1-ABAA-6A98768D626C}"/>
    <cellStyle name="Normal 4 7 5 3" xfId="6693" xr:uid="{61AAE14F-B77A-4213-8914-31742E2F0E22}"/>
    <cellStyle name="Normal 4 7 5 3 2" xfId="29063" xr:uid="{BDE881CC-0E3E-4748-BD40-EC273DD1B5E9}"/>
    <cellStyle name="Normal 4 7 5 3 3" xfId="17461" xr:uid="{06B8F55A-303A-4CD2-9795-1D341ECF4A11}"/>
    <cellStyle name="Normal 4 7 5 4" xfId="9489" xr:uid="{666BC9F5-A887-4CB6-B546-D8DFFFABE08D}"/>
    <cellStyle name="Normal 4 7 5 4 2" xfId="20250" xr:uid="{0B9E1609-BB6F-4932-9F9F-CC744677B688}"/>
    <cellStyle name="Normal 4 7 5 5" xfId="13246" xr:uid="{2EA61C32-31E4-4220-801A-19CB4CDA41F2}"/>
    <cellStyle name="Normal 4 7 5 5 2" xfId="23079" xr:uid="{4340BC58-AA43-4AED-9C18-442FC6C5B8C6}"/>
    <cellStyle name="Normal 4 7 5 6" xfId="25341" xr:uid="{0DE66F3F-8880-4DE3-8835-203FD94D0311}"/>
    <cellStyle name="Normal 4 7 5 7" xfId="15493" xr:uid="{196E2922-D2DC-42E4-85D3-76B874E5803A}"/>
    <cellStyle name="Normal 4 7 6" xfId="3044" xr:uid="{00000000-0005-0000-0000-00000C0C0000}"/>
    <cellStyle name="Normal 4 7 6 2" xfId="5832" xr:uid="{DBFEBF7B-22F3-4996-9F89-50574EF4887D}"/>
    <cellStyle name="Normal 4 7 6 2 2" xfId="8177" xr:uid="{538FEFE6-21C1-455F-855D-96E7CB483BB0}"/>
    <cellStyle name="Normal 4 7 6 2 3" xfId="10952" xr:uid="{DC6EC4BF-433C-4490-88EA-F85ED51826CC}"/>
    <cellStyle name="Normal 4 7 6 3" xfId="6922" xr:uid="{A2EE840E-CEC1-4F88-9DCF-6A6133F35A3F}"/>
    <cellStyle name="Normal 4 7 6 3 2" xfId="19837" xr:uid="{A38F278E-0543-4A49-A071-5FDA28A0B0A9}"/>
    <cellStyle name="Normal 4 7 6 4" xfId="9718" xr:uid="{B068F026-EC9B-485F-85B0-CE37BB043145}"/>
    <cellStyle name="Normal 4 7 6 4 2" xfId="22666" xr:uid="{7CAFD667-DD38-481A-B00A-DA843E8F3079}"/>
    <cellStyle name="Normal 4 7 6 5" xfId="24981" xr:uid="{499F8A5B-841F-43FE-A27D-010E5B9041EF}"/>
    <cellStyle name="Normal 4 7 6 6" xfId="15005" xr:uid="{C0B9A04D-8D61-480A-8DCC-9499A6FDA539}"/>
    <cellStyle name="Normal 4 7 7" xfId="3045" xr:uid="{00000000-0005-0000-0000-00000D0C0000}"/>
    <cellStyle name="Normal 4 7 7 2" xfId="8178" xr:uid="{F3813CA5-0456-4BEE-9077-808D427A4FB5}"/>
    <cellStyle name="Normal 4 7 7 2 2" xfId="27559" xr:uid="{A199B4BF-A5B0-44DF-8CD0-6EFC17B959D1}"/>
    <cellStyle name="Normal 4 7 7 2 3" xfId="16632" xr:uid="{08B51DE1-7536-4830-8C44-1DF72085F3E2}"/>
    <cellStyle name="Normal 4 7 7 3" xfId="10953" xr:uid="{376F5A5B-036F-4424-B298-05143BC36226}"/>
    <cellStyle name="Normal 4 7 7 3 2" xfId="19369" xr:uid="{06F422D8-E060-4DC8-817E-023E4E6CF9F7}"/>
    <cellStyle name="Normal 4 7 7 4" xfId="12481" xr:uid="{F288664E-541F-4852-8836-75F1044911F5}"/>
    <cellStyle name="Normal 4 7 7 4 2" xfId="22198" xr:uid="{9FCC32B4-AAB7-4E0C-8900-93A9663856E8}"/>
    <cellStyle name="Normal 4 7 7 5" xfId="26494" xr:uid="{A98EA8BD-6C34-487A-8137-E71B26559D8C}"/>
    <cellStyle name="Normal 4 7 7 6" xfId="14416" xr:uid="{AB5935A9-590D-4415-BB04-186AF410EAF2}"/>
    <cellStyle name="Normal 4 7 8" xfId="3046" xr:uid="{00000000-0005-0000-0000-00000E0C0000}"/>
    <cellStyle name="Normal 4 7 8 2" xfId="8179" xr:uid="{5729E9A6-6C1D-4544-AA40-3E4D3A8C5718}"/>
    <cellStyle name="Normal 4 7 8 2 2" xfId="19149" xr:uid="{C827DF82-841A-4AEA-85A3-836900F7DFC5}"/>
    <cellStyle name="Normal 4 7 8 3" xfId="10954" xr:uid="{D21013C8-63A0-4E4D-A5FD-684B63B97688}"/>
    <cellStyle name="Normal 4 7 8 3 2" xfId="21954" xr:uid="{06DEAC9A-E8A8-48CB-BD51-A704011F5D21}"/>
    <cellStyle name="Normal 4 7 8 4" xfId="26373" xr:uid="{13DBA48E-DBAF-43DF-81B8-E15199608F0B}"/>
    <cellStyle name="Normal 4 7 8 5" xfId="16398" xr:uid="{32A38751-01D5-4A29-A757-38185E20114F}"/>
    <cellStyle name="Normal 4 7 9" xfId="4586" xr:uid="{7E66450E-A8C8-4BCB-94B7-201F9A354041}"/>
    <cellStyle name="Normal 4 7 9 2" xfId="10000" xr:uid="{E144BB94-8EB8-4B7C-9A85-C250D1F05F4A}"/>
    <cellStyle name="Normal 4 7 9 2 2" xfId="20602" xr:uid="{40CCAB9B-EA85-4518-A25A-2C8F0E5CC0BB}"/>
    <cellStyle name="Normal 4 7 9 3" xfId="13547" xr:uid="{C9C3BC7D-5AC1-41B6-9065-0685E6EF009D}"/>
    <cellStyle name="Normal 4 7 9 3 2" xfId="23431" xr:uid="{7FCAF23E-549B-492F-AE4B-D6F12F84AEE8}"/>
    <cellStyle name="Normal 4 7 9 4" xfId="17809" xr:uid="{AF04A694-EBA2-4970-9C5F-57E9368669DB}"/>
    <cellStyle name="Normal 4 8" xfId="637" xr:uid="{00000000-0005-0000-0000-00007D020000}"/>
    <cellStyle name="Normal 4 8 10" xfId="9038" xr:uid="{3CC9873E-3F1F-490D-AFB6-169B8AD9A377}"/>
    <cellStyle name="Normal 4 8 10 2" xfId="18903" xr:uid="{21D6EBA9-E5D0-4475-A8D9-74247873F7D9}"/>
    <cellStyle name="Normal 4 8 11" xfId="12185" xr:uid="{76E33C3B-FF8B-4B8A-8CC0-04F30EA59C9C}"/>
    <cellStyle name="Normal 4 8 11 2" xfId="21700" xr:uid="{C2C5320A-4CE6-408E-BFB0-978B77A5AB99}"/>
    <cellStyle name="Normal 4 8 12" xfId="26125" xr:uid="{BCA4B394-1191-47F9-BB3C-2EFE0D91D620}"/>
    <cellStyle name="Normal 4 8 13" xfId="14001" xr:uid="{DF364B81-35E0-4549-A52E-12DD92BBA8D9}"/>
    <cellStyle name="Normal 4 8 2" xfId="638" xr:uid="{00000000-0005-0000-0000-00007E020000}"/>
    <cellStyle name="Normal 4 8 2 10" xfId="12186" xr:uid="{1F23CEAF-4A21-42E1-B1D5-A3E609B99D90}"/>
    <cellStyle name="Normal 4 8 2 10 2" xfId="21701" xr:uid="{2F1AC22C-79C5-43A1-9B51-AEDD97FFEE85}"/>
    <cellStyle name="Normal 4 8 2 11" xfId="24835" xr:uid="{8B96FC47-1FEE-420A-9183-012A5F85C0FE}"/>
    <cellStyle name="Normal 4 8 2 12" xfId="14180" xr:uid="{F275EEB3-B97D-461E-8280-FF691124C929}"/>
    <cellStyle name="Normal 4 8 2 2" xfId="3047" xr:uid="{00000000-0005-0000-0000-00000F0C0000}"/>
    <cellStyle name="Normal 4 8 2 2 2" xfId="3048" xr:uid="{00000000-0005-0000-0000-0000100C0000}"/>
    <cellStyle name="Normal 4 8 2 2 2 2" xfId="8180" xr:uid="{408B5544-23C8-4A52-97CA-FC7753EC2FD5}"/>
    <cellStyle name="Normal 4 8 2 2 2 2 2" xfId="27305" xr:uid="{7A3A75F8-45C4-4191-9D53-460760CD575B}"/>
    <cellStyle name="Normal 4 8 2 2 2 2 3" xfId="28126" xr:uid="{7D576AEB-8D1F-4A16-AA8D-4D92E31CF190}"/>
    <cellStyle name="Normal 4 8 2 2 2 2 4" xfId="17463" xr:uid="{1C80B4F8-DCC5-4D51-BF6F-01FDCC6E50CC}"/>
    <cellStyle name="Normal 4 8 2 2 2 3" xfId="10956" xr:uid="{655ED91A-7EBB-4F28-A0BD-74C9009A65AA}"/>
    <cellStyle name="Normal 4 8 2 2 2 3 2" xfId="29525" xr:uid="{8E3B8BC4-B0A8-44A6-B02D-5814018A3E44}"/>
    <cellStyle name="Normal 4 8 2 2 2 3 3" xfId="20252" xr:uid="{49B4590B-D2B0-419E-AE39-59F6DFB113BD}"/>
    <cellStyle name="Normal 4 8 2 2 2 4" xfId="13248" xr:uid="{C0AD1B86-E82F-4528-BA14-6F889D5077BA}"/>
    <cellStyle name="Normal 4 8 2 2 2 4 2" xfId="23081" xr:uid="{D2A7B0F8-8879-4FD0-8875-CC52C54C2C8C}"/>
    <cellStyle name="Normal 4 8 2 2 2 5" xfId="24987" xr:uid="{A47B66B1-9E43-41EC-9493-9CEAA2D219D1}"/>
    <cellStyle name="Normal 4 8 2 2 2 6" xfId="15495" xr:uid="{ED91EDBB-AEFF-4953-BBE2-4A9BCC10A8C1}"/>
    <cellStyle name="Normal 4 8 2 2 3" xfId="4940" xr:uid="{85A0B2C6-7DC4-421C-9558-FA5BFE6451D1}"/>
    <cellStyle name="Normal 4 8 2 2 3 2" xfId="10955" xr:uid="{0CD430FF-8A15-4F5A-A6BF-F55FFFF98A54}"/>
    <cellStyle name="Normal 4 8 2 2 3 2 2" xfId="29773" xr:uid="{EED74409-E2A4-48EA-A7FD-1277A6FB9954}"/>
    <cellStyle name="Normal 4 8 2 2 3 2 3" xfId="20907" xr:uid="{50C59DAB-E3FD-4A47-9E89-205805AFE069}"/>
    <cellStyle name="Normal 4 8 2 2 3 3" xfId="13799" xr:uid="{4F60ECAB-D7D8-42BF-A9AB-C205CDAFE96E}"/>
    <cellStyle name="Normal 4 8 2 2 3 3 2" xfId="23736" xr:uid="{4EA97190-4ADB-40C2-B0B2-596B3206969D}"/>
    <cellStyle name="Normal 4 8 2 2 3 4" xfId="24168" xr:uid="{AC3BDEF0-A122-4864-8852-4E80D98BE9D8}"/>
    <cellStyle name="Normal 4 8 2 2 3 5" xfId="18114" xr:uid="{F077A837-605B-4280-B92C-F24BF2F6BD67}"/>
    <cellStyle name="Normal 4 8 2 2 4" xfId="6414" xr:uid="{9D5E6ED9-E436-4051-8575-5C44B28FE0E9}"/>
    <cellStyle name="Normal 4 8 2 2 4 2" xfId="26964" xr:uid="{0267DBD8-684C-4ABE-AE03-EF7B628FCBB6}"/>
    <cellStyle name="Normal 4 8 2 2 4 3" xfId="16146" xr:uid="{469E53A7-9246-4DC5-A1CB-1BEB0196C5A3}"/>
    <cellStyle name="Normal 4 8 2 2 5" xfId="9191" xr:uid="{A97F6396-8A60-417B-A607-3A2FE21429DC}"/>
    <cellStyle name="Normal 4 8 2 2 5 2" xfId="18905" xr:uid="{7BCE5881-9CE8-4348-AD34-833265DA3C35}"/>
    <cellStyle name="Normal 4 8 2 2 6" xfId="12187" xr:uid="{51D6C06C-B182-45D0-BD37-6D40985CC47E}"/>
    <cellStyle name="Normal 4 8 2 2 6 2" xfId="21702" xr:uid="{A590DE75-D000-4376-96F4-50994AFD5BD9}"/>
    <cellStyle name="Normal 4 8 2 2 7" xfId="25535" xr:uid="{9926080E-A0EC-43A2-A99C-32EB267F5866}"/>
    <cellStyle name="Normal 4 8 2 2 8" xfId="14830" xr:uid="{371797D4-9C07-4437-BA57-541047CF1E5B}"/>
    <cellStyle name="Normal 4 8 2 3" xfId="3049" xr:uid="{00000000-0005-0000-0000-0000110C0000}"/>
    <cellStyle name="Normal 4 8 2 3 2" xfId="5139" xr:uid="{BD87707E-3D3C-4DC8-9520-35B68913B9FC}"/>
    <cellStyle name="Normal 4 8 2 3 2 2" xfId="8181" xr:uid="{E01B25E5-C3AE-42A9-8B06-E2611564BF6F}"/>
    <cellStyle name="Normal 4 8 2 3 2 2 2" xfId="29904" xr:uid="{D83F9241-ACFE-4B22-A799-5CD443DC7035}"/>
    <cellStyle name="Normal 4 8 2 3 2 2 3" xfId="21106" xr:uid="{AB78B8B3-FD98-4B3E-B28A-D68A0E60581B}"/>
    <cellStyle name="Normal 4 8 2 3 2 3" xfId="10957" xr:uid="{4B35BBBB-1D44-4608-9F38-CF15F7DB8C3E}"/>
    <cellStyle name="Normal 4 8 2 3 2 3 2" xfId="23935" xr:uid="{8D1AE777-B65A-492D-A62B-361FEA2EA754}"/>
    <cellStyle name="Normal 4 8 2 3 2 4" xfId="26411" xr:uid="{497E2D90-E840-46FD-90C6-AE3C24A96F51}"/>
    <cellStyle name="Normal 4 8 2 3 2 5" xfId="18313" xr:uid="{B0557959-165C-4B31-A383-B3B0BAFED957}"/>
    <cellStyle name="Normal 4 8 2 3 3" xfId="6696" xr:uid="{8F61C7DB-B0F2-44F3-B340-55EA99B2D485}"/>
    <cellStyle name="Normal 4 8 2 3 3 2" xfId="28813" xr:uid="{E6655108-1CE3-4624-97C8-8C7E0FE9AD9A}"/>
    <cellStyle name="Normal 4 8 2 3 3 3" xfId="17464" xr:uid="{BF5E0F20-81F7-4B12-BEE1-D9C827CF9B4F}"/>
    <cellStyle name="Normal 4 8 2 3 4" xfId="9492" xr:uid="{EFA9F4B7-5B80-49A9-A60F-548F9AD9B846}"/>
    <cellStyle name="Normal 4 8 2 3 4 2" xfId="20253" xr:uid="{3C1EBE57-5354-4FFE-AA69-9CE856CEF842}"/>
    <cellStyle name="Normal 4 8 2 3 5" xfId="13249" xr:uid="{B6203AC9-044A-41ED-B2C1-41C94A9B0D5E}"/>
    <cellStyle name="Normal 4 8 2 3 5 2" xfId="23082" xr:uid="{DC8D7A36-01F4-4C08-9799-A4B8D4436CBA}"/>
    <cellStyle name="Normal 4 8 2 3 6" xfId="25946" xr:uid="{EC3B23CB-D93D-4838-8C1D-596C5DD928A0}"/>
    <cellStyle name="Normal 4 8 2 3 7" xfId="15496" xr:uid="{BE687D48-3E81-44EB-A047-76D7705E6EFE}"/>
    <cellStyle name="Normal 4 8 2 4" xfId="3050" xr:uid="{00000000-0005-0000-0000-0000120C0000}"/>
    <cellStyle name="Normal 4 8 2 4 2" xfId="8182" xr:uid="{842BEE1A-9E81-49BB-84DE-7885E29777A2}"/>
    <cellStyle name="Normal 4 8 2 4 2 2" xfId="27001" xr:uid="{2224C7D2-7416-40B7-B436-E3E3FEB56095}"/>
    <cellStyle name="Normal 4 8 2 4 2 3" xfId="17462" xr:uid="{9ED005E8-4DF6-4AEE-B6BB-DE50227ECEA7}"/>
    <cellStyle name="Normal 4 8 2 4 3" xfId="10958" xr:uid="{DB43FCA7-C123-47FE-A110-C3783F9CB27A}"/>
    <cellStyle name="Normal 4 8 2 4 3 2" xfId="20251" xr:uid="{E2BB42A1-5BCD-42E4-9E49-618F4E9196EA}"/>
    <cellStyle name="Normal 4 8 2 4 4" xfId="13247" xr:uid="{0FA09B38-F408-48EC-8197-4885C6B3F768}"/>
    <cellStyle name="Normal 4 8 2 4 4 2" xfId="23080" xr:uid="{CEDE523A-0D06-47D2-B65C-FE8A0FCE3F59}"/>
    <cellStyle name="Normal 4 8 2 4 5" xfId="26191" xr:uid="{2A8E3473-88A9-4188-8C32-8BF265A406A8}"/>
    <cellStyle name="Normal 4 8 2 4 6" xfId="15494" xr:uid="{F4EDDFA9-E874-4B0F-BE25-27EFA676D852}"/>
    <cellStyle name="Normal 4 8 2 5" xfId="3051" xr:uid="{00000000-0005-0000-0000-0000130C0000}"/>
    <cellStyle name="Normal 4 8 2 5 2" xfId="8183" xr:uid="{5F01A9BC-AD6F-4850-893F-FD6CA9DDC142}"/>
    <cellStyle name="Normal 4 8 2 5 2 2" xfId="29202" xr:uid="{F5B04864-32CC-4148-8918-801C966A2296}"/>
    <cellStyle name="Normal 4 8 2 5 2 3" xfId="16778" xr:uid="{F0F8F19A-FEE0-456B-A9D7-EC41AB779D60}"/>
    <cellStyle name="Normal 4 8 2 5 3" xfId="10959" xr:uid="{69EF22F9-5198-480D-BC25-0E2759904DD2}"/>
    <cellStyle name="Normal 4 8 2 5 3 2" xfId="19515" xr:uid="{A8F30E2E-C825-49FA-A106-051BA6B035BA}"/>
    <cellStyle name="Normal 4 8 2 5 4" xfId="12627" xr:uid="{903F6909-DF5C-427E-80FE-4598685482A5}"/>
    <cellStyle name="Normal 4 8 2 5 4 2" xfId="22344" xr:uid="{D9ACFDD7-4167-48C7-9FAE-64A7FE8E8267}"/>
    <cellStyle name="Normal 4 8 2 5 5" xfId="25368" xr:uid="{3A67BE57-70D2-41E8-8BFC-45FF9984CBE6}"/>
    <cellStyle name="Normal 4 8 2 5 6" xfId="14562" xr:uid="{AC3118C0-F8FB-4524-9CDF-36722A846C9E}"/>
    <cellStyle name="Normal 4 8 2 6" xfId="3052" xr:uid="{00000000-0005-0000-0000-0000140C0000}"/>
    <cellStyle name="Normal 4 8 2 6 2" xfId="10960" xr:uid="{C27FB990-61C5-4003-96C6-07ED1CF56674}"/>
    <cellStyle name="Normal 4 8 2 6 2 2" xfId="19294" xr:uid="{79BB961A-8AE1-4AD5-B56C-88D8A291F1E6}"/>
    <cellStyle name="Normal 4 8 2 6 3" xfId="12434" xr:uid="{FD96274C-A428-43B1-8927-4F080A4F04C9}"/>
    <cellStyle name="Normal 4 8 2 6 3 2" xfId="22114" xr:uid="{39CE6D2E-C56F-4F13-AA19-C9BCE0B109A1}"/>
    <cellStyle name="Normal 4 8 2 6 4" xfId="25814" xr:uid="{D4593D45-C63E-4DEB-82E7-C0AC1C59807A}"/>
    <cellStyle name="Normal 4 8 2 6 5" xfId="16558" xr:uid="{E870AC4D-504B-4545-B271-870585A389ED}"/>
    <cellStyle name="Normal 4 8 2 7" xfId="4532" xr:uid="{D649BCD6-7581-42BE-9EB5-18510B67B92E}"/>
    <cellStyle name="Normal 4 8 2 7 2" xfId="10003" xr:uid="{66C7C380-9E41-4C0B-A311-578D7057EA74}"/>
    <cellStyle name="Normal 4 8 2 7 2 2" xfId="20555" xr:uid="{B65AF087-B7CC-4F05-8AF5-E9E6DE882CB9}"/>
    <cellStyle name="Normal 4 8 2 7 3" xfId="13515" xr:uid="{E4CC5F1B-D56B-41A1-8897-0A82E12CE8EF}"/>
    <cellStyle name="Normal 4 8 2 7 3 2" xfId="23384" xr:uid="{B9417D40-A900-4168-8291-144C8BA11914}"/>
    <cellStyle name="Normal 4 8 2 7 4" xfId="17762" xr:uid="{00341B41-D49F-46FF-8E64-A206A2EDA1DD}"/>
    <cellStyle name="Normal 4 8 2 8" xfId="6262" xr:uid="{10EBD81C-3DB5-452B-9B4D-A149CD9A1006}"/>
    <cellStyle name="Normal 4 8 2 8 2" xfId="16145" xr:uid="{52B5D259-95EB-44CC-8998-AFA4ADB13826}"/>
    <cellStyle name="Normal 4 8 2 9" xfId="9039" xr:uid="{263375B0-12A6-4095-B41D-58A769E7FFB8}"/>
    <cellStyle name="Normal 4 8 2 9 2" xfId="18904" xr:uid="{CB5FA032-33B1-4910-AAFD-AAF1083C6378}"/>
    <cellStyle name="Normal 4 8 3" xfId="3053" xr:uid="{00000000-0005-0000-0000-0000150C0000}"/>
    <cellStyle name="Normal 4 8 3 2" xfId="3054" xr:uid="{00000000-0005-0000-0000-0000160C0000}"/>
    <cellStyle name="Normal 4 8 3 2 2" xfId="8184" xr:uid="{481C696F-433A-4A9A-AACF-1E413B4C7759}"/>
    <cellStyle name="Normal 4 8 3 2 2 2" xfId="26827" xr:uid="{805853BA-5B77-4BAD-8CCE-A1E0AB2BC125}"/>
    <cellStyle name="Normal 4 8 3 2 2 3" xfId="28687" xr:uid="{9D352D5D-D370-40C0-BA93-5054B38A8E78}"/>
    <cellStyle name="Normal 4 8 3 2 2 4" xfId="17465" xr:uid="{50B6E6D7-8E57-4724-8390-F8EB45249C2F}"/>
    <cellStyle name="Normal 4 8 3 2 3" xfId="10962" xr:uid="{09DCB3D2-A0C0-4982-8AD3-680C56CF4211}"/>
    <cellStyle name="Normal 4 8 3 2 3 2" xfId="29526" xr:uid="{4529A094-8D58-4D06-A67F-B8027093E063}"/>
    <cellStyle name="Normal 4 8 3 2 3 3" xfId="20254" xr:uid="{6221E690-F486-4555-A37D-E5ECBD2D1F49}"/>
    <cellStyle name="Normal 4 8 3 2 4" xfId="13250" xr:uid="{4272390E-1E08-4B86-B313-00ADD6851B65}"/>
    <cellStyle name="Normal 4 8 3 2 4 2" xfId="23083" xr:uid="{358AEC70-37F1-4727-8D22-406672437971}"/>
    <cellStyle name="Normal 4 8 3 2 5" xfId="24200" xr:uid="{EBE03749-772D-4707-B734-29BB28996CAE}"/>
    <cellStyle name="Normal 4 8 3 2 6" xfId="15497" xr:uid="{0A31B581-6F5B-4419-8AE5-9691468B4D8B}"/>
    <cellStyle name="Normal 4 8 3 3" xfId="3055" xr:uid="{00000000-0005-0000-0000-0000170C0000}"/>
    <cellStyle name="Normal 4 8 3 3 2" xfId="10963" xr:uid="{49CE9C2E-43D8-41B1-8C22-9F1CEC6E45C7}"/>
    <cellStyle name="Normal 4 8 3 3 2 2" xfId="27493" xr:uid="{3AC7E873-ACD6-4399-B1BF-D69B94139106}"/>
    <cellStyle name="Normal 4 8 3 3 2 3" xfId="16957" xr:uid="{31CE5B33-3AD5-43BA-9AB4-E908931D91FE}"/>
    <cellStyle name="Normal 4 8 3 3 3" xfId="11596" xr:uid="{918BE25F-8AE2-45B4-8A15-A348DE850342}"/>
    <cellStyle name="Normal 4 8 3 3 3 2" xfId="19707" xr:uid="{E594395E-A7C4-4817-9875-FB1CBCFA8503}"/>
    <cellStyle name="Normal 4 8 3 3 4" xfId="12806" xr:uid="{7955A050-459A-43F2-8CF0-15F817DDC06A}"/>
    <cellStyle name="Normal 4 8 3 3 4 2" xfId="22536" xr:uid="{28621278-0D8F-4D1B-BF65-84E95F1A4396}"/>
    <cellStyle name="Normal 4 8 3 3 5" xfId="24905" xr:uid="{5107D461-CA7C-4290-918E-3FE7DC180B04}"/>
    <cellStyle name="Normal 4 8 3 3 6" xfId="14829" xr:uid="{5C8C5F68-69A9-4AAB-B98B-78EFB0D62211}"/>
    <cellStyle name="Normal 4 8 3 4" xfId="4789" xr:uid="{8279EC26-69FC-4970-86B4-74A0EB4559CA}"/>
    <cellStyle name="Normal 4 8 3 4 2" xfId="10961" xr:uid="{370F89C5-415D-4948-BD0F-5A8EEC29BE63}"/>
    <cellStyle name="Normal 4 8 3 4 2 2" xfId="29661" xr:uid="{DEF6C203-29A5-4E51-BA8F-EF0CDBC56AA9}"/>
    <cellStyle name="Normal 4 8 3 4 2 3" xfId="20756" xr:uid="{1D3BA5A6-325B-47ED-992F-9AEAE2BDD1C3}"/>
    <cellStyle name="Normal 4 8 3 4 3" xfId="13662" xr:uid="{5C92CEDC-8450-49D6-831E-47FDA46AC69E}"/>
    <cellStyle name="Normal 4 8 3 4 3 2" xfId="23585" xr:uid="{92035795-DA84-4B01-B9D0-19DEC1E97030}"/>
    <cellStyle name="Normal 4 8 3 4 4" xfId="25567" xr:uid="{04EB581B-EC66-449A-8EBF-BDF92BC13EFB}"/>
    <cellStyle name="Normal 4 8 3 4 5" xfId="17963" xr:uid="{255ED6C6-DBE1-4CFA-BBB9-A8890E396255}"/>
    <cellStyle name="Normal 4 8 3 5" xfId="6413" xr:uid="{FB9E9210-4EE1-416C-9399-2C7302370C4B}"/>
    <cellStyle name="Normal 4 8 3 5 2" xfId="28361" xr:uid="{71010E80-7501-4C87-82D7-A1CE74B057E4}"/>
    <cellStyle name="Normal 4 8 3 5 3" xfId="16147" xr:uid="{2354CFCD-DFA3-4C84-91D3-83B991A1A79F}"/>
    <cellStyle name="Normal 4 8 3 6" xfId="9190" xr:uid="{43587B93-FCDC-4807-8339-36DD7C30D7CC}"/>
    <cellStyle name="Normal 4 8 3 6 2" xfId="18906" xr:uid="{7FD63669-6C99-4E76-8D78-68CB8AC1A9CB}"/>
    <cellStyle name="Normal 4 8 3 7" xfId="12188" xr:uid="{31BE26E3-FCAA-4C8B-931F-4C5F224F34E2}"/>
    <cellStyle name="Normal 4 8 3 7 2" xfId="21703" xr:uid="{CEC95D03-7AA4-4E8B-8D20-27713781B02F}"/>
    <cellStyle name="Normal 4 8 3 8" xfId="24687" xr:uid="{6897022A-C726-4680-883E-76BE265A669C}"/>
    <cellStyle name="Normal 4 8 3 9" xfId="14338" xr:uid="{923A5426-76CF-424E-AFEC-58756C83CBC0}"/>
    <cellStyle name="Normal 4 8 4" xfId="3056" xr:uid="{00000000-0005-0000-0000-0000180C0000}"/>
    <cellStyle name="Normal 4 8 4 2" xfId="5140" xr:uid="{0F445E18-2BDF-4221-9ED6-B3A6A5776BE7}"/>
    <cellStyle name="Normal 4 8 4 2 2" xfId="8185" xr:uid="{89A04D53-159B-4293-8C90-8C14A3371CBD}"/>
    <cellStyle name="Normal 4 8 4 2 2 2" xfId="29905" xr:uid="{A0B4425F-BE88-4377-8A80-97B5B52703C1}"/>
    <cellStyle name="Normal 4 8 4 2 2 3" xfId="21107" xr:uid="{0BBAF014-222B-40BD-8263-012AB4B9B38F}"/>
    <cellStyle name="Normal 4 8 4 2 3" xfId="10964" xr:uid="{6D567002-68DF-41EA-B9F9-63F971BDC987}"/>
    <cellStyle name="Normal 4 8 4 2 3 2" xfId="23936" xr:uid="{EA15C502-C353-481E-8A36-DDFD69DA1883}"/>
    <cellStyle name="Normal 4 8 4 2 4" xfId="26766" xr:uid="{8D32CC46-DB4A-4D90-A3CF-650F0431B968}"/>
    <cellStyle name="Normal 4 8 4 2 5" xfId="18314" xr:uid="{6CD9AB60-7E8A-4B49-BFD4-5AD7EA1849EF}"/>
    <cellStyle name="Normal 4 8 4 3" xfId="6695" xr:uid="{83444F8A-42C2-47F7-8C7C-5E40BEBB7C3D}"/>
    <cellStyle name="Normal 4 8 4 3 2" xfId="28299" xr:uid="{C774BCAA-F8DA-4AB3-A6D5-AD7672381198}"/>
    <cellStyle name="Normal 4 8 4 3 3" xfId="16148" xr:uid="{375B57A8-4756-4F7A-A906-0E56A408DCEC}"/>
    <cellStyle name="Normal 4 8 4 4" xfId="9491" xr:uid="{96E26441-8030-4AB0-A294-884D2E09A112}"/>
    <cellStyle name="Normal 4 8 4 4 2" xfId="18907" xr:uid="{6D26B679-9440-404A-B530-A9D270ED73A1}"/>
    <cellStyle name="Normal 4 8 4 5" xfId="12189" xr:uid="{86FEEE5C-901E-4D59-A07C-527FA14624F0}"/>
    <cellStyle name="Normal 4 8 4 5 2" xfId="21704" xr:uid="{CAE49675-B2C1-4F9A-9C13-4B6182F14DEE}"/>
    <cellStyle name="Normal 4 8 4 6" xfId="25783" xr:uid="{9249881A-3581-47B7-A196-B1BB48A69BDA}"/>
    <cellStyle name="Normal 4 8 4 7" xfId="15498" xr:uid="{9B722681-3AE1-4D4A-AFB5-E61EAC872F4E}"/>
    <cellStyle name="Normal 4 8 5" xfId="3057" xr:uid="{00000000-0005-0000-0000-0000190C0000}"/>
    <cellStyle name="Normal 4 8 5 2" xfId="5818" xr:uid="{0179D0FF-9EED-45FA-A757-5986CEA759CC}"/>
    <cellStyle name="Normal 4 8 5 2 2" xfId="8186" xr:uid="{D9342B45-0793-4D73-A2EB-24E844C72724}"/>
    <cellStyle name="Normal 4 8 5 2 3" xfId="10965" xr:uid="{46C7B5ED-5E88-464D-BEE5-E55BFC81EF26}"/>
    <cellStyle name="Normal 4 8 5 2 4" xfId="17064" xr:uid="{401D07AB-8678-4602-ABDA-76E7DC607353}"/>
    <cellStyle name="Normal 4 8 5 3" xfId="6905" xr:uid="{5523328D-65B1-4350-81D6-EA1DFCF76BDE}"/>
    <cellStyle name="Normal 4 8 5 3 2" xfId="29363" xr:uid="{DDDC5B50-D707-4349-9518-E9AB9EE2B976}"/>
    <cellStyle name="Normal 4 8 5 3 3" xfId="19838" xr:uid="{D08C7907-4ACF-4CE9-8819-FB002AD55562}"/>
    <cellStyle name="Normal 4 8 5 4" xfId="9701" xr:uid="{26E19557-4442-4B9C-AD98-F4751BC7A24F}"/>
    <cellStyle name="Normal 4 8 5 4 2" xfId="22667" xr:uid="{A1ABAFB2-F2A2-4964-8C51-AC0B955ADCF8}"/>
    <cellStyle name="Normal 4 8 5 5" xfId="25357" xr:uid="{9CF0405C-EF79-4C38-B378-460C91C9FB7B}"/>
    <cellStyle name="Normal 4 8 5 6" xfId="15006" xr:uid="{C4B7810A-EA8E-493C-A4D6-59DA9D7C4612}"/>
    <cellStyle name="Normal 4 8 6" xfId="3058" xr:uid="{00000000-0005-0000-0000-00001A0C0000}"/>
    <cellStyle name="Normal 4 8 6 2" xfId="8187" xr:uid="{911B8E65-9EEE-4B4A-BF08-165ACB5145A2}"/>
    <cellStyle name="Normal 4 8 6 2 2" xfId="27957" xr:uid="{AC2E4167-2669-4A03-9A59-6E4D5929EB43}"/>
    <cellStyle name="Normal 4 8 6 2 3" xfId="16615" xr:uid="{D4BB81E9-712B-4294-B49C-697C9E9A9DEB}"/>
    <cellStyle name="Normal 4 8 6 3" xfId="10966" xr:uid="{D5E82E8A-B996-4B9E-B61E-6B61F4E085AB}"/>
    <cellStyle name="Normal 4 8 6 3 2" xfId="19352" xr:uid="{366AB308-22CA-420C-8ABD-0F83D8784BF4}"/>
    <cellStyle name="Normal 4 8 6 4" xfId="12464" xr:uid="{0C5C1E47-C9E8-455C-A66D-7D0DF89F1B84}"/>
    <cellStyle name="Normal 4 8 6 4 2" xfId="22181" xr:uid="{507FD405-1D6B-4BA7-8526-83C6F14C37D7}"/>
    <cellStyle name="Normal 4 8 6 5" xfId="24087" xr:uid="{04F5C725-24C0-4DEF-B754-73005F4FB543}"/>
    <cellStyle name="Normal 4 8 6 6" xfId="14399" xr:uid="{C76FFB4C-73A6-451F-A3B3-900CF13A56EA}"/>
    <cellStyle name="Normal 4 8 7" xfId="3059" xr:uid="{00000000-0005-0000-0000-00001B0C0000}"/>
    <cellStyle name="Normal 4 8 7 2" xfId="8188" xr:uid="{5D6E8840-21B6-4321-B2C1-D1DCD15CE1CC}"/>
    <cellStyle name="Normal 4 8 7 2 2" xfId="19132" xr:uid="{38F983E9-716B-4F07-9F9B-4B985BA31D95}"/>
    <cellStyle name="Normal 4 8 7 3" xfId="10967" xr:uid="{DCEBED9B-20CF-43C1-B86F-C398AD20C188}"/>
    <cellStyle name="Normal 4 8 7 3 2" xfId="21937" xr:uid="{9602D2F2-2A3E-4334-BC83-F0EA51345735}"/>
    <cellStyle name="Normal 4 8 7 4" xfId="26177" xr:uid="{0A62135B-E077-4BA6-9C9C-5F40262C4DA5}"/>
    <cellStyle name="Normal 4 8 7 5" xfId="16381" xr:uid="{E36561C3-C7B6-4390-B3ED-4D65C1928C35}"/>
    <cellStyle name="Normal 4 8 8" xfId="4587" xr:uid="{1F0DFAAF-14E3-4AA9-B3C3-729F329E67BF}"/>
    <cellStyle name="Normal 4 8 8 2" xfId="10002" xr:uid="{9B96E491-A483-42DF-9BA6-AEC81C4D68AF}"/>
    <cellStyle name="Normal 4 8 8 2 2" xfId="20603" xr:uid="{98B4E9DE-DA45-4D0A-8B67-459842C6B9F8}"/>
    <cellStyle name="Normal 4 8 8 3" xfId="13548" xr:uid="{3D35D917-0FF5-464E-8155-7EC1C22B3852}"/>
    <cellStyle name="Normal 4 8 8 3 2" xfId="23432" xr:uid="{0D65752F-0E59-482D-9DDD-BAEB2A4AB20A}"/>
    <cellStyle name="Normal 4 8 8 4" xfId="17810" xr:uid="{160EB787-E32F-478A-AAA7-03D504D79EEF}"/>
    <cellStyle name="Normal 4 8 9" xfId="6261" xr:uid="{4F401214-4CAF-42BE-A758-42524B2288B5}"/>
    <cellStyle name="Normal 4 8 9 2" xfId="16144" xr:uid="{E7B88E88-7D12-4972-86D8-F294F4EB2309}"/>
    <cellStyle name="Normal 4 9" xfId="639" xr:uid="{00000000-0005-0000-0000-00007F020000}"/>
    <cellStyle name="Normal 4 9 10" xfId="9040" xr:uid="{427B253B-F42E-47A8-8C84-D607E4AB814D}"/>
    <cellStyle name="Normal 4 9 10 2" xfId="18908" xr:uid="{0DF65A47-EF53-4FE7-9FB0-9BAF1E6BCBC2}"/>
    <cellStyle name="Normal 4 9 11" xfId="12190" xr:uid="{4E7E3E27-0E9D-4523-99DF-DF227E9813D1}"/>
    <cellStyle name="Normal 4 9 11 2" xfId="21705" xr:uid="{11847976-B362-499D-952D-D32C737C6F23}"/>
    <cellStyle name="Normal 4 9 12" xfId="25012" xr:uid="{688FE84F-3867-425D-8E50-6515BAAA9711}"/>
    <cellStyle name="Normal 4 9 13" xfId="14063" xr:uid="{A3599328-0328-4F16-AD89-885F995E8E3F}"/>
    <cellStyle name="Normal 4 9 2" xfId="640" xr:uid="{00000000-0005-0000-0000-000080020000}"/>
    <cellStyle name="Normal 4 9 2 10" xfId="12191" xr:uid="{96B20B38-0674-40F5-B614-5447A180328B}"/>
    <cellStyle name="Normal 4 9 2 10 2" xfId="21706" xr:uid="{96B31A10-347A-47E4-8873-822F12AE50F7}"/>
    <cellStyle name="Normal 4 9 2 11" xfId="24145" xr:uid="{353EC4FA-917E-4F9E-8960-424D079055ED}"/>
    <cellStyle name="Normal 4 9 2 12" xfId="14181" xr:uid="{101FEC4F-4986-4483-982D-9C3D483387BD}"/>
    <cellStyle name="Normal 4 9 2 2" xfId="3060" xr:uid="{00000000-0005-0000-0000-00001C0C0000}"/>
    <cellStyle name="Normal 4 9 2 2 2" xfId="3061" xr:uid="{00000000-0005-0000-0000-00001D0C0000}"/>
    <cellStyle name="Normal 4 9 2 2 2 2" xfId="8189" xr:uid="{A66B982D-1271-4F0D-A8B7-AFE9C3864E1B}"/>
    <cellStyle name="Normal 4 9 2 2 2 2 2" xfId="29310" xr:uid="{D0393572-8A31-4AF9-B120-EE20C72C19AC}"/>
    <cellStyle name="Normal 4 9 2 2 2 2 3" xfId="28883" xr:uid="{44908DA3-3204-4CBE-A9D0-9DE0B3350066}"/>
    <cellStyle name="Normal 4 9 2 2 2 2 4" xfId="17467" xr:uid="{E2676DA8-3DFE-4ACF-A50A-4733D7D981F9}"/>
    <cellStyle name="Normal 4 9 2 2 2 3" xfId="10969" xr:uid="{AD25C30C-FC21-4909-8D84-2E10CDC22FAC}"/>
    <cellStyle name="Normal 4 9 2 2 2 3 2" xfId="29527" xr:uid="{8A8A7212-5891-42F6-BFA3-9FB3D93C9760}"/>
    <cellStyle name="Normal 4 9 2 2 2 3 3" xfId="20256" xr:uid="{F2465EE4-C200-43CA-B3B5-A7224E4C24FB}"/>
    <cellStyle name="Normal 4 9 2 2 2 4" xfId="13252" xr:uid="{DF7973D7-3C21-41A8-AD64-6CACC843F0BC}"/>
    <cellStyle name="Normal 4 9 2 2 2 4 2" xfId="23085" xr:uid="{D18354E7-1837-4FF8-8BE0-5EF487CD3EA4}"/>
    <cellStyle name="Normal 4 9 2 2 2 5" xfId="25589" xr:uid="{19A81C34-FE5A-41AB-B19F-6A010F2E7E59}"/>
    <cellStyle name="Normal 4 9 2 2 2 6" xfId="15500" xr:uid="{2E4DB2E7-B2E0-4DF6-819C-C377DD87117B}"/>
    <cellStyle name="Normal 4 9 2 2 3" xfId="4941" xr:uid="{09C96C1C-5062-4C35-B45C-74B5A87A07F5}"/>
    <cellStyle name="Normal 4 9 2 2 3 2" xfId="10968" xr:uid="{5ADDEC74-0CF2-4B87-B4EE-96919D7CC87A}"/>
    <cellStyle name="Normal 4 9 2 2 3 2 2" xfId="29774" xr:uid="{BB7134F4-85CC-43DA-9FE3-53C23FD570BA}"/>
    <cellStyle name="Normal 4 9 2 2 3 2 3" xfId="20908" xr:uid="{C05B72E8-FEC3-4D19-B80A-F54DFD7DD5FF}"/>
    <cellStyle name="Normal 4 9 2 2 3 3" xfId="13800" xr:uid="{D995C341-CC76-457E-935F-95B19447EE03}"/>
    <cellStyle name="Normal 4 9 2 2 3 3 2" xfId="23737" xr:uid="{D6A54D74-51B7-4963-BCF8-C8603549B047}"/>
    <cellStyle name="Normal 4 9 2 2 3 4" xfId="25911" xr:uid="{B9FCEBE5-F755-47B6-8D61-960A05002A78}"/>
    <cellStyle name="Normal 4 9 2 2 3 5" xfId="18115" xr:uid="{E80DCA32-3A12-44D5-8EFC-BA9E0A005282}"/>
    <cellStyle name="Normal 4 9 2 2 4" xfId="6416" xr:uid="{847454B3-B842-4B56-9F43-71802E6FC811}"/>
    <cellStyle name="Normal 4 9 2 2 4 2" xfId="27890" xr:uid="{A0EB0734-A9A9-42E9-BD1C-8E2463DF5347}"/>
    <cellStyle name="Normal 4 9 2 2 4 3" xfId="16151" xr:uid="{98786FAA-5CD1-4D10-BEA9-24C4587FAA0D}"/>
    <cellStyle name="Normal 4 9 2 2 5" xfId="9193" xr:uid="{BF4C01CA-D1D5-45BF-8560-2653E60F5197}"/>
    <cellStyle name="Normal 4 9 2 2 5 2" xfId="18910" xr:uid="{5944FAAC-7D76-4607-A626-BEAE41FB6974}"/>
    <cellStyle name="Normal 4 9 2 2 6" xfId="12192" xr:uid="{0F956E46-3B48-47AB-B454-0064771B1661}"/>
    <cellStyle name="Normal 4 9 2 2 6 2" xfId="21707" xr:uid="{888BF95C-B9EA-445B-BB3F-1DB888B49C9F}"/>
    <cellStyle name="Normal 4 9 2 2 7" xfId="24470" xr:uid="{7101B2EC-B976-4BCC-8F4B-A2E66272D645}"/>
    <cellStyle name="Normal 4 9 2 2 8" xfId="14832" xr:uid="{6A09AA70-C7A0-47E0-B749-7780A640DB92}"/>
    <cellStyle name="Normal 4 9 2 3" xfId="3062" xr:uid="{00000000-0005-0000-0000-00001E0C0000}"/>
    <cellStyle name="Normal 4 9 2 3 2" xfId="5141" xr:uid="{C412C481-68CE-41D0-9807-92696042A792}"/>
    <cellStyle name="Normal 4 9 2 3 2 2" xfId="8190" xr:uid="{6FAAD569-4F02-418A-8ECE-903423BFC7A5}"/>
    <cellStyle name="Normal 4 9 2 3 2 2 2" xfId="29906" xr:uid="{3035DAA8-C425-419A-BD6A-50E68ED3E553}"/>
    <cellStyle name="Normal 4 9 2 3 2 2 3" xfId="21108" xr:uid="{12DE8CEB-F5E4-4D3F-BD6E-00ECE61D1383}"/>
    <cellStyle name="Normal 4 9 2 3 2 3" xfId="10970" xr:uid="{2F72B4CF-FA15-4FDB-966F-794DCDFCE0C6}"/>
    <cellStyle name="Normal 4 9 2 3 2 3 2" xfId="23937" xr:uid="{D0048FF1-3296-4050-B66B-909C94A52909}"/>
    <cellStyle name="Normal 4 9 2 3 2 4" xfId="25518" xr:uid="{27F16FE8-743C-4197-AEA0-C0D4F4E30E61}"/>
    <cellStyle name="Normal 4 9 2 3 2 5" xfId="18315" xr:uid="{2C28FA8F-6167-46E4-BCAE-9C55AC48194B}"/>
    <cellStyle name="Normal 4 9 2 3 3" xfId="6698" xr:uid="{51F05F26-F2FD-4C0B-B43A-DF94E8975D0B}"/>
    <cellStyle name="Normal 4 9 2 3 3 2" xfId="27757" xr:uid="{75263CE6-966D-4EB7-8F81-4B0CC67B1B61}"/>
    <cellStyle name="Normal 4 9 2 3 3 3" xfId="17468" xr:uid="{761212F3-616A-4B7F-A599-57410734B6CC}"/>
    <cellStyle name="Normal 4 9 2 3 4" xfId="9494" xr:uid="{B8D74E6F-0F5A-49D5-A189-1A031FBC3A56}"/>
    <cellStyle name="Normal 4 9 2 3 4 2" xfId="20257" xr:uid="{1BB10B40-2D42-4DB8-9333-854371F9103A}"/>
    <cellStyle name="Normal 4 9 2 3 5" xfId="13253" xr:uid="{8010618F-0874-4A94-869C-861BFF1123C1}"/>
    <cellStyle name="Normal 4 9 2 3 5 2" xfId="23086" xr:uid="{419EDBE6-F254-49F9-8068-47C211ED9246}"/>
    <cellStyle name="Normal 4 9 2 3 6" xfId="25237" xr:uid="{D6F58382-6876-44D1-A1F9-155B9F955BA4}"/>
    <cellStyle name="Normal 4 9 2 3 7" xfId="15501" xr:uid="{D357EB22-8290-47E7-88B0-66457158E571}"/>
    <cellStyle name="Normal 4 9 2 4" xfId="3063" xr:uid="{00000000-0005-0000-0000-00001F0C0000}"/>
    <cellStyle name="Normal 4 9 2 4 2" xfId="8191" xr:uid="{CD5D5A5E-2092-4694-AEB5-9DDE6C611466}"/>
    <cellStyle name="Normal 4 9 2 4 2 2" xfId="28404" xr:uid="{947B709A-A6D7-42A6-BFB3-1EB5FC784FD5}"/>
    <cellStyle name="Normal 4 9 2 4 2 3" xfId="17466" xr:uid="{A4E0EF0B-21B3-4518-ABA3-A3EF84C10D49}"/>
    <cellStyle name="Normal 4 9 2 4 3" xfId="10971" xr:uid="{442B6D0F-49D9-4748-B3E6-DA84CBCDDCD3}"/>
    <cellStyle name="Normal 4 9 2 4 3 2" xfId="20255" xr:uid="{0BE624EB-9F1A-4E28-B09D-53F015083D57}"/>
    <cellStyle name="Normal 4 9 2 4 4" xfId="13251" xr:uid="{B0AD8BCD-33E3-47C1-8652-1725B13104A4}"/>
    <cellStyle name="Normal 4 9 2 4 4 2" xfId="23084" xr:uid="{22E79388-4BD9-4BC6-8C54-3253450144E8}"/>
    <cellStyle name="Normal 4 9 2 4 5" xfId="26424" xr:uid="{9D9E4BC1-1FAC-4591-9525-03970D953A6C}"/>
    <cellStyle name="Normal 4 9 2 4 6" xfId="15499" xr:uid="{8B4958C0-8122-456E-8FC3-A65C26FC926D}"/>
    <cellStyle name="Normal 4 9 2 5" xfId="3064" xr:uid="{00000000-0005-0000-0000-0000200C0000}"/>
    <cellStyle name="Normal 4 9 2 5 2" xfId="8192" xr:uid="{DFE7074D-366E-4DEC-9AD0-8CB90DE9A57A}"/>
    <cellStyle name="Normal 4 9 2 5 2 2" xfId="28433" xr:uid="{25D0B53E-7F2C-41DC-9DE1-0FAC89F905FC}"/>
    <cellStyle name="Normal 4 9 2 5 2 3" xfId="16825" xr:uid="{4EA274A2-28A3-431E-9202-C183A70A8588}"/>
    <cellStyle name="Normal 4 9 2 5 3" xfId="10972" xr:uid="{FF14B066-5230-4947-8967-F1E018FC99EB}"/>
    <cellStyle name="Normal 4 9 2 5 3 2" xfId="19563" xr:uid="{E0BE000B-F713-48E8-A565-FE64A693878A}"/>
    <cellStyle name="Normal 4 9 2 5 4" xfId="12674" xr:uid="{62C98EC8-F385-4465-B6F4-68F515754BBD}"/>
    <cellStyle name="Normal 4 9 2 5 4 2" xfId="22392" xr:uid="{209BEE0B-4C05-4C8D-9827-165B37BEF921}"/>
    <cellStyle name="Normal 4 9 2 5 5" xfId="25593" xr:uid="{F0FA0A13-4485-4F22-B976-2E8A1087674F}"/>
    <cellStyle name="Normal 4 9 2 5 6" xfId="14624" xr:uid="{E552897B-D0B0-4C53-8FCB-407A6C213878}"/>
    <cellStyle name="Normal 4 9 2 6" xfId="3065" xr:uid="{00000000-0005-0000-0000-0000210C0000}"/>
    <cellStyle name="Normal 4 9 2 6 2" xfId="10973" xr:uid="{D3FE78B6-FD0A-450F-904E-88E0E7FFEBD2}"/>
    <cellStyle name="Normal 4 9 2 6 2 2" xfId="19295" xr:uid="{CE0C4045-1813-4667-9EDD-ADB567F3FE51}"/>
    <cellStyle name="Normal 4 9 2 6 3" xfId="12435" xr:uid="{83AABB13-CBAE-48DD-B234-CBD1C96160A3}"/>
    <cellStyle name="Normal 4 9 2 6 3 2" xfId="22115" xr:uid="{985EA52A-8753-4D2A-A96E-4C669F47CB6F}"/>
    <cellStyle name="Normal 4 9 2 6 4" xfId="25733" xr:uid="{8C1B539D-12FD-4C62-BBF4-FED319B7B3EA}"/>
    <cellStyle name="Normal 4 9 2 6 5" xfId="16559" xr:uid="{7C767D01-9D82-4B82-88E2-D3F0DF6600A8}"/>
    <cellStyle name="Normal 4 9 2 7" xfId="4545" xr:uid="{58ABB0B0-8F87-413B-BAB2-30E2E797524D}"/>
    <cellStyle name="Normal 4 9 2 7 2" xfId="10005" xr:uid="{E93A82F3-F23B-4BEA-875B-D75F992EBEF3}"/>
    <cellStyle name="Normal 4 9 2 7 2 2" xfId="20568" xr:uid="{CACADC84-6C0B-421B-9ACD-53236E61DAB1}"/>
    <cellStyle name="Normal 4 9 2 7 3" xfId="13525" xr:uid="{ABF2FE14-2103-4881-9385-BD2F80DFEB14}"/>
    <cellStyle name="Normal 4 9 2 7 3 2" xfId="23397" xr:uid="{6D7DEBB4-07F1-44B6-9336-D4AB40085F29}"/>
    <cellStyle name="Normal 4 9 2 7 4" xfId="17775" xr:uid="{5B138E5F-96F4-483B-B5E5-0873677BCE00}"/>
    <cellStyle name="Normal 4 9 2 8" xfId="6264" xr:uid="{6DB847AF-24DA-4317-B70E-C9C9F1436CA5}"/>
    <cellStyle name="Normal 4 9 2 8 2" xfId="16150" xr:uid="{3EC00B00-0413-45E1-86A6-27F204F24744}"/>
    <cellStyle name="Normal 4 9 2 9" xfId="9041" xr:uid="{82A227AC-C0D0-41B4-93DE-9E6AA0A9ED98}"/>
    <cellStyle name="Normal 4 9 2 9 2" xfId="18909" xr:uid="{141A232E-53A0-431D-9EB1-0E787FA24394}"/>
    <cellStyle name="Normal 4 9 3" xfId="3066" xr:uid="{00000000-0005-0000-0000-0000220C0000}"/>
    <cellStyle name="Normal 4 9 3 2" xfId="3067" xr:uid="{00000000-0005-0000-0000-0000230C0000}"/>
    <cellStyle name="Normal 4 9 3 2 2" xfId="8193" xr:uid="{9FBA052F-A48A-4272-B12B-C949D078AEF6}"/>
    <cellStyle name="Normal 4 9 3 2 2 2" xfId="25048" xr:uid="{89AEC57B-2125-4F26-ADDB-FF754357DE8F}"/>
    <cellStyle name="Normal 4 9 3 2 2 3" xfId="28424" xr:uid="{2BDA46B9-1FB6-4E8C-88F9-A5BFDBE8C666}"/>
    <cellStyle name="Normal 4 9 3 2 2 4" xfId="17469" xr:uid="{96726D29-103D-4B21-832A-A1E3C340A771}"/>
    <cellStyle name="Normal 4 9 3 2 3" xfId="10975" xr:uid="{BBC854E0-92C1-4A27-AEE6-F752F22DC3F2}"/>
    <cellStyle name="Normal 4 9 3 2 3 2" xfId="29528" xr:uid="{7AF7DCD6-1F36-489A-84BF-473D0B9A4C43}"/>
    <cellStyle name="Normal 4 9 3 2 3 3" xfId="20258" xr:uid="{872B6A1A-E8CB-42F4-BA17-0781A1A67037}"/>
    <cellStyle name="Normal 4 9 3 2 4" xfId="13254" xr:uid="{1F5EA8B8-F418-48CD-8024-FDBDC5FAE228}"/>
    <cellStyle name="Normal 4 9 3 2 4 2" xfId="23087" xr:uid="{1B705D61-24C1-4241-B071-704AE40F1CBF}"/>
    <cellStyle name="Normal 4 9 3 2 5" xfId="26051" xr:uid="{56536BAC-EE7C-4440-B8AE-09174F5362BC}"/>
    <cellStyle name="Normal 4 9 3 2 6" xfId="15502" xr:uid="{856D974D-5012-4F8C-917D-DF326A1097C6}"/>
    <cellStyle name="Normal 4 9 3 3" xfId="3068" xr:uid="{00000000-0005-0000-0000-0000240C0000}"/>
    <cellStyle name="Normal 4 9 3 3 2" xfId="10976" xr:uid="{851726A3-0526-4B2B-BADC-A5E2C68D976B}"/>
    <cellStyle name="Normal 4 9 3 3 2 2" xfId="27436" xr:uid="{8546BCB9-1C75-4ED0-9E84-AD079E478ACE}"/>
    <cellStyle name="Normal 4 9 3 3 2 3" xfId="16958" xr:uid="{665EC3C9-B9D4-477A-842A-3389C839BF49}"/>
    <cellStyle name="Normal 4 9 3 3 3" xfId="11597" xr:uid="{87EC5EEF-FEDE-4F8A-B6F2-1C273B8535EF}"/>
    <cellStyle name="Normal 4 9 3 3 3 2" xfId="19708" xr:uid="{9AFC896F-4927-4C59-9C23-2CF67935CF4B}"/>
    <cellStyle name="Normal 4 9 3 3 4" xfId="12807" xr:uid="{E8F1C71F-3356-437B-A8C8-D4BB8A46B166}"/>
    <cellStyle name="Normal 4 9 3 3 4 2" xfId="22537" xr:uid="{D017BDDE-35CC-4272-813D-CD2D78C5A26E}"/>
    <cellStyle name="Normal 4 9 3 3 5" xfId="24747" xr:uid="{13DB4898-627B-4510-9EB3-A56BEB766F16}"/>
    <cellStyle name="Normal 4 9 3 3 6" xfId="14831" xr:uid="{5AE141BF-2295-4F03-A94F-A317E9BB607A}"/>
    <cellStyle name="Normal 4 9 3 4" xfId="4790" xr:uid="{5346C516-0D9F-465C-BCD8-DAF1A3001F0B}"/>
    <cellStyle name="Normal 4 9 3 4 2" xfId="10974" xr:uid="{68442C11-5011-4AF3-B0A4-C5D07083B3E2}"/>
    <cellStyle name="Normal 4 9 3 4 2 2" xfId="29662" xr:uid="{06C80957-7857-40D8-BF2A-7EC5F393E9B8}"/>
    <cellStyle name="Normal 4 9 3 4 2 3" xfId="20757" xr:uid="{E104CCDB-1576-46B9-82A7-8CE07C303E9B}"/>
    <cellStyle name="Normal 4 9 3 4 3" xfId="13663" xr:uid="{C431DB87-F6FE-4103-9BFF-9F4C1B03EF13}"/>
    <cellStyle name="Normal 4 9 3 4 3 2" xfId="23586" xr:uid="{F406D01C-6A1E-4FE6-8A88-3A7532750C1D}"/>
    <cellStyle name="Normal 4 9 3 4 4" xfId="25645" xr:uid="{59581C14-8C5D-4233-AA4C-9F382933FF57}"/>
    <cellStyle name="Normal 4 9 3 4 5" xfId="17964" xr:uid="{63F8E148-347F-4CBD-B70D-99171357CB34}"/>
    <cellStyle name="Normal 4 9 3 5" xfId="6415" xr:uid="{8ABF69AE-7BB0-450B-B2DF-80B5CF5F97B4}"/>
    <cellStyle name="Normal 4 9 3 5 2" xfId="27033" xr:uid="{6F55215E-915F-4401-9647-538C63E6A56A}"/>
    <cellStyle name="Normal 4 9 3 5 3" xfId="16152" xr:uid="{B61A3DA2-73D1-436B-9A77-89AC97B727E6}"/>
    <cellStyle name="Normal 4 9 3 6" xfId="9192" xr:uid="{47FCFA43-C6C1-446E-B4FE-E6941AF49C18}"/>
    <cellStyle name="Normal 4 9 3 6 2" xfId="18911" xr:uid="{AC4DCCC0-24BA-489C-80A2-21AD8B11406A}"/>
    <cellStyle name="Normal 4 9 3 7" xfId="12193" xr:uid="{01488B2E-6141-4F45-8E08-A2164A9FB3B3}"/>
    <cellStyle name="Normal 4 9 3 7 2" xfId="21708" xr:uid="{C6E400AA-715C-4288-93A9-BBA486D50829}"/>
    <cellStyle name="Normal 4 9 3 8" xfId="25964" xr:uid="{B5EC47DF-202D-4CD4-A042-7E4251081575}"/>
    <cellStyle name="Normal 4 9 3 9" xfId="14339" xr:uid="{58253495-6918-4B22-82D8-E37604BE05B0}"/>
    <cellStyle name="Normal 4 9 4" xfId="3069" xr:uid="{00000000-0005-0000-0000-0000250C0000}"/>
    <cellStyle name="Normal 4 9 4 2" xfId="5142" xr:uid="{D9D7892D-5100-49BF-B149-9F154777368D}"/>
    <cellStyle name="Normal 4 9 4 2 2" xfId="8194" xr:uid="{5B1DF219-6367-481E-8526-D683BCA257BD}"/>
    <cellStyle name="Normal 4 9 4 2 2 2" xfId="29907" xr:uid="{B38FBACD-7A4E-429D-991F-563C7E54C959}"/>
    <cellStyle name="Normal 4 9 4 2 2 3" xfId="21109" xr:uid="{39FAAEFA-93FB-4CE5-A053-C11F1F498183}"/>
    <cellStyle name="Normal 4 9 4 2 3" xfId="10977" xr:uid="{9A68FF43-49F6-41CF-A2E1-CFD9E8A44E0F}"/>
    <cellStyle name="Normal 4 9 4 2 3 2" xfId="23938" xr:uid="{9437297F-ED34-4635-A23A-DA20872A9744}"/>
    <cellStyle name="Normal 4 9 4 2 4" xfId="25600" xr:uid="{D2C4615A-E22D-43DE-BA8F-577D182FC1B8}"/>
    <cellStyle name="Normal 4 9 4 2 5" xfId="18316" xr:uid="{E8FF93D4-AC6C-4092-830E-C4172A6CB4E0}"/>
    <cellStyle name="Normal 4 9 4 3" xfId="6697" xr:uid="{A1887445-7F84-49A5-B308-132DFA09F06E}"/>
    <cellStyle name="Normal 4 9 4 3 2" xfId="27370" xr:uid="{5B74BF1F-70BB-469A-82C7-B88E6510BA24}"/>
    <cellStyle name="Normal 4 9 4 3 3" xfId="16153" xr:uid="{3F89D1EF-53A6-4350-9759-0BA0697DFB8A}"/>
    <cellStyle name="Normal 4 9 4 4" xfId="9493" xr:uid="{4A554894-1D2F-4FF9-BB58-EE7663E96F67}"/>
    <cellStyle name="Normal 4 9 4 4 2" xfId="18912" xr:uid="{5E7E36FF-875D-491D-AC54-BB709DB68761}"/>
    <cellStyle name="Normal 4 9 4 5" xfId="12194" xr:uid="{F2675A21-0DA1-4F79-8496-5F2494528334}"/>
    <cellStyle name="Normal 4 9 4 5 2" xfId="21709" xr:uid="{34D64BCB-5EAE-426C-85AC-0E89FF775BF7}"/>
    <cellStyle name="Normal 4 9 4 6" xfId="26499" xr:uid="{BDE6BB09-53A8-41AE-AF37-CA30FCFFDDA9}"/>
    <cellStyle name="Normal 4 9 4 7" xfId="15503" xr:uid="{4A93EB5C-0B2C-4A4A-8C66-A987D7806BB1}"/>
    <cellStyle name="Normal 4 9 5" xfId="3070" xr:uid="{00000000-0005-0000-0000-0000260C0000}"/>
    <cellStyle name="Normal 4 9 5 2" xfId="5801" xr:uid="{2ED92755-1532-43F5-B615-56C61E71119C}"/>
    <cellStyle name="Normal 4 9 5 2 2" xfId="8195" xr:uid="{ECE0ED2D-5E52-4F4C-8675-E4209E645233}"/>
    <cellStyle name="Normal 4 9 5 2 3" xfId="10978" xr:uid="{DF532069-989D-4DAA-9791-39DF8CE71AF8}"/>
    <cellStyle name="Normal 4 9 5 2 4" xfId="17065" xr:uid="{2B94D78F-52F8-4B97-897A-4AF2D2911144}"/>
    <cellStyle name="Normal 4 9 5 3" xfId="6887" xr:uid="{CED3AACC-87A0-49F7-B4A7-61257A67E471}"/>
    <cellStyle name="Normal 4 9 5 3 2" xfId="29364" xr:uid="{3D5E08F0-D4FF-411B-AAFA-26E63F7CA171}"/>
    <cellStyle name="Normal 4 9 5 3 3" xfId="19839" xr:uid="{EAF286AF-25E0-4164-9B2A-E3CF0F24D584}"/>
    <cellStyle name="Normal 4 9 5 4" xfId="9683" xr:uid="{853BEA0C-08F2-42A9-AE74-38DC65A1B88E}"/>
    <cellStyle name="Normal 4 9 5 4 2" xfId="22668" xr:uid="{FC35B669-8341-4DDE-A188-E23EF97A4495}"/>
    <cellStyle name="Normal 4 9 5 5" xfId="25220" xr:uid="{08FD3C0D-CC61-4DAE-96EA-7C1DEE4C0DC7}"/>
    <cellStyle name="Normal 4 9 5 6" xfId="15007" xr:uid="{32323140-30BB-4E13-9966-3ED0831A0B9C}"/>
    <cellStyle name="Normal 4 9 6" xfId="3071" xr:uid="{00000000-0005-0000-0000-0000270C0000}"/>
    <cellStyle name="Normal 4 9 6 2" xfId="8196" xr:uid="{2CF4DEF6-4A7D-4DE8-96BF-8391CCAD91AD}"/>
    <cellStyle name="Normal 4 9 6 2 2" xfId="28608" xr:uid="{81CB27E9-E605-45CA-96C8-45E479439774}"/>
    <cellStyle name="Normal 4 9 6 2 3" xfId="16675" xr:uid="{A61B79CD-4D06-41A8-8127-0A27DB0A563A}"/>
    <cellStyle name="Normal 4 9 6 3" xfId="10979" xr:uid="{AE62D374-BD8C-4670-81DE-94100F38D682}"/>
    <cellStyle name="Normal 4 9 6 3 2" xfId="19412" xr:uid="{3E2B9A0F-5891-4B74-BC43-618825F8742F}"/>
    <cellStyle name="Normal 4 9 6 4" xfId="12524" xr:uid="{6EB04B18-DF23-42BB-9ADC-B86CFF65C165}"/>
    <cellStyle name="Normal 4 9 6 4 2" xfId="22241" xr:uid="{C02C7CA9-6F5B-4BDF-9DC1-FFB5F385A277}"/>
    <cellStyle name="Normal 4 9 6 5" xfId="24513" xr:uid="{706A318E-1B0B-47EE-AD42-31DECDADFA5E}"/>
    <cellStyle name="Normal 4 9 6 6" xfId="14459" xr:uid="{99E43B7D-C04B-4C51-8D3E-5304EF80EF80}"/>
    <cellStyle name="Normal 4 9 7" xfId="3072" xr:uid="{00000000-0005-0000-0000-0000280C0000}"/>
    <cellStyle name="Normal 4 9 7 2" xfId="8197" xr:uid="{08E1AF2D-02F8-4161-B18C-18DE09DDBE3F}"/>
    <cellStyle name="Normal 4 9 7 2 2" xfId="19194" xr:uid="{0B2E02D5-FC8E-4822-AD07-B66EFA5CFE8E}"/>
    <cellStyle name="Normal 4 9 7 3" xfId="10980" xr:uid="{1F7F3D80-0556-4724-9BC9-1BF7699267A6}"/>
    <cellStyle name="Normal 4 9 7 3 2" xfId="21999" xr:uid="{47C93DB7-1F32-4152-9A58-AF1FA4FA38C3}"/>
    <cellStyle name="Normal 4 9 7 4" xfId="25995" xr:uid="{2FB189EA-5AC9-4E87-BB54-7BED30A5CCCB}"/>
    <cellStyle name="Normal 4 9 7 5" xfId="16443" xr:uid="{6B3F39E1-343B-4104-AA39-C752A8A5A1DC}"/>
    <cellStyle name="Normal 4 9 8" xfId="4588" xr:uid="{9C5B0A96-09F3-4806-B75A-48F833794E23}"/>
    <cellStyle name="Normal 4 9 8 2" xfId="10004" xr:uid="{863B3FED-B99B-4412-80E3-BD20068ED6DE}"/>
    <cellStyle name="Normal 4 9 8 2 2" xfId="20604" xr:uid="{69F700E9-0B47-40C0-ABB6-A6B7B6C27DE0}"/>
    <cellStyle name="Normal 4 9 8 3" xfId="13549" xr:uid="{DD88244B-BD36-4038-A756-8D6DF0F48D1C}"/>
    <cellStyle name="Normal 4 9 8 3 2" xfId="23433" xr:uid="{3DAFF686-5BF2-44D4-8F11-028FBD7DE3C7}"/>
    <cellStyle name="Normal 4 9 8 4" xfId="17811" xr:uid="{84A27639-842F-4115-AD7D-75E50D099501}"/>
    <cellStyle name="Normal 4 9 9" xfId="6263" xr:uid="{6F274C1A-8D31-4E24-B441-A3745AF1194D}"/>
    <cellStyle name="Normal 4 9 9 2" xfId="16149" xr:uid="{85B6AADE-0AFE-4A3C-966B-51ADD14D8023}"/>
    <cellStyle name="Normal 5" xfId="641" xr:uid="{00000000-0005-0000-0000-000081020000}"/>
    <cellStyle name="Normal 5 2" xfId="642" xr:uid="{00000000-0005-0000-0000-000082020000}"/>
    <cellStyle name="Normal 5 2 2" xfId="643" xr:uid="{00000000-0005-0000-0000-000083020000}"/>
    <cellStyle name="Normal 5 2 2 2" xfId="644" xr:uid="{00000000-0005-0000-0000-000084020000}"/>
    <cellStyle name="Normal 5 2 2 3" xfId="645" xr:uid="{00000000-0005-0000-0000-000085020000}"/>
    <cellStyle name="Normal 5 2 2 3 2" xfId="646" xr:uid="{00000000-0005-0000-0000-000086020000}"/>
    <cellStyle name="Normal 5 2 2 3 3" xfId="647" xr:uid="{00000000-0005-0000-0000-000087020000}"/>
    <cellStyle name="Normal 5 2 2 3 3 2" xfId="648" xr:uid="{00000000-0005-0000-0000-000088020000}"/>
    <cellStyle name="Normal 5 2 2 3 3 2 2" xfId="649" xr:uid="{00000000-0005-0000-0000-000089020000}"/>
    <cellStyle name="Normal 5 2 2 3 3 2 3" xfId="650" xr:uid="{00000000-0005-0000-0000-00008A020000}"/>
    <cellStyle name="Normal 5 2 2 3 3 2 3 2" xfId="651" xr:uid="{00000000-0005-0000-0000-00008B020000}"/>
    <cellStyle name="Normal 5 2 2 3 3 2 3 2 2" xfId="3073" xr:uid="{00000000-0005-0000-0000-0000290C0000}"/>
    <cellStyle name="Normal 5 2 2 3 3 2 3 2 2 2" xfId="26849" xr:uid="{4591C00E-192F-4FFD-AD4D-5A972EE89310}"/>
    <cellStyle name="Normal 5 2 2 3 3 2 3 2 2 3" xfId="24329" xr:uid="{3FD07654-DDF7-47E6-9033-D604DA695B2C}"/>
    <cellStyle name="Normal 5 2 2 3 3 2 3 2 3" xfId="3074" xr:uid="{00000000-0005-0000-0000-00002A0C0000}"/>
    <cellStyle name="Normal 5 2 2 3 3 2 3 2 3 2" xfId="3075" xr:uid="{00000000-0005-0000-0000-00002B0C0000}"/>
    <cellStyle name="Normal 5 2 2 3 3 2 3 2 3 3" xfId="3076" xr:uid="{00000000-0005-0000-0000-00002C0C0000}"/>
    <cellStyle name="Normal 5 2 2 3 3 2 3 2 3 3 2" xfId="3077" xr:uid="{00000000-0005-0000-0000-00002D0C0000}"/>
    <cellStyle name="Normal 5 2 2 3 3 2 3 2 4" xfId="26819" xr:uid="{336FC386-3A74-4D85-9591-C5E608D0CDFC}"/>
    <cellStyle name="Normal 5 2 2 3 3 2 3 3" xfId="3078" xr:uid="{00000000-0005-0000-0000-00002E0C0000}"/>
    <cellStyle name="Normal 5 2 2 3 3 2 3 4" xfId="3079" xr:uid="{00000000-0005-0000-0000-00002F0C0000}"/>
    <cellStyle name="Normal 5 2 2 3 3 2 3 5" xfId="3080" xr:uid="{00000000-0005-0000-0000-0000300C0000}"/>
    <cellStyle name="Normal 5 2 2 3 3 2 3 5 2" xfId="3081" xr:uid="{00000000-0005-0000-0000-0000310C0000}"/>
    <cellStyle name="Normal 5 2 2 3 3 2 3 6" xfId="4590" xr:uid="{DE19C53E-B3B8-4ECC-8DF0-980E452E9950}"/>
    <cellStyle name="Normal 5 2 2 3 3 2 3 6 2" xfId="5243" xr:uid="{09996742-4A5E-4C77-8BDD-F7F27B549386}"/>
    <cellStyle name="Normal 5 2 2 3 3 2 3 7" xfId="5314" xr:uid="{E14EF3DF-2B76-419E-AFB1-35E114C0929D}"/>
    <cellStyle name="Normal 5 2 2 3 3 2 4" xfId="3082" xr:uid="{00000000-0005-0000-0000-0000320C0000}"/>
    <cellStyle name="Normal 5 2 2 3 3 2 4 2" xfId="3083" xr:uid="{00000000-0005-0000-0000-0000330C0000}"/>
    <cellStyle name="Normal 5 2 2 3 3 2 4 3" xfId="26667" xr:uid="{A9943000-623C-46C8-9542-CCFF04E9EB9C}"/>
    <cellStyle name="Normal 5 2 2 3 3 2 4 3 2" xfId="30210" xr:uid="{2CA304DD-B486-44B4-A452-E2C044BC4A55}"/>
    <cellStyle name="Normal 5 2 2 3 3 2 4 3 3" xfId="30190" xr:uid="{640296E0-45E2-4333-9197-B3E2D5DDAC9E}"/>
    <cellStyle name="Normal 5 2 2 3 3 2 5" xfId="3084" xr:uid="{00000000-0005-0000-0000-0000340C0000}"/>
    <cellStyle name="Normal 5 2 2 3 3 2 5 2" xfId="3085" xr:uid="{00000000-0005-0000-0000-0000350C0000}"/>
    <cellStyle name="Normal 5 2 2 3 3 2 6" xfId="4589" xr:uid="{F95B2A43-9140-4982-B9AE-1A2F84332DA9}"/>
    <cellStyle name="Normal 5 2 2 3 3 2 6 2" xfId="5289" xr:uid="{66862D45-F060-4069-BED3-990AC64EB568}"/>
    <cellStyle name="Normal 5 2 2 3 3 2 7" xfId="5313" xr:uid="{8C0E4EBB-2D3F-491F-8E22-C590C4C7E96B}"/>
    <cellStyle name="Normal 5 2 2 3 3 3" xfId="652" xr:uid="{00000000-0005-0000-0000-00008C020000}"/>
    <cellStyle name="Normal 5 2 2 3 3 4" xfId="653" xr:uid="{00000000-0005-0000-0000-00008D020000}"/>
    <cellStyle name="Normal 5 2 2 3 3 4 2" xfId="654" xr:uid="{00000000-0005-0000-0000-00008E020000}"/>
    <cellStyle name="Normal 5 2 2 3 3 4 2 2" xfId="655" xr:uid="{00000000-0005-0000-0000-00008F020000}"/>
    <cellStyle name="Normal 5 2 2 3 3 4 2 2 2" xfId="3086" xr:uid="{00000000-0005-0000-0000-0000360C0000}"/>
    <cellStyle name="Normal 5 2 2 3 3 4 2 2 2 2" xfId="3087" xr:uid="{00000000-0005-0000-0000-0000370C0000}"/>
    <cellStyle name="Normal 5 2 2 3 3 4 2 2 2 3" xfId="3088" xr:uid="{00000000-0005-0000-0000-0000380C0000}"/>
    <cellStyle name="Normal 5 2 2 3 3 4 2 2 2 3 2" xfId="3089" xr:uid="{00000000-0005-0000-0000-0000390C0000}"/>
    <cellStyle name="Normal 5 2 2 3 3 4 2 2 2 4" xfId="26814" xr:uid="{CD29A5B4-FB32-44B2-AD3A-F43C6FB8B596}"/>
    <cellStyle name="Normal 5 2 2 3 3 4 2 2 3" xfId="3090" xr:uid="{00000000-0005-0000-0000-00003A0C0000}"/>
    <cellStyle name="Normal 5 2 2 3 3 4 2 2 4" xfId="24733" xr:uid="{8D86823B-2136-46A9-9A72-3354FECD9A84}"/>
    <cellStyle name="Normal 5 2 2 3 3 4 2 3" xfId="656" xr:uid="{00000000-0005-0000-0000-000090020000}"/>
    <cellStyle name="Normal 5 2 2 3 3 4 2 3 2" xfId="3091" xr:uid="{00000000-0005-0000-0000-00003B0C0000}"/>
    <cellStyle name="Normal 5 2 2 3 3 4 2 3 2 2" xfId="26842" xr:uid="{D273FE63-728E-4444-A035-6870209324B5}"/>
    <cellStyle name="Normal 5 2 2 3 3 4 2 3 2 3" xfId="24536" xr:uid="{C15FEC31-DE8C-407F-AB94-9A58B97F4D9C}"/>
    <cellStyle name="Normal 5 2 2 3 3 4 2 3 3" xfId="3092" xr:uid="{00000000-0005-0000-0000-00003C0C0000}"/>
    <cellStyle name="Normal 5 2 2 3 3 4 2 3 3 2" xfId="25483" xr:uid="{F3610A86-3FBA-47EC-BEE3-C86A9168A53E}"/>
    <cellStyle name="Normal 5 2 2 3 3 4 2 3 3 3" xfId="25859" xr:uid="{0FD3FB71-06AC-41EF-B5EB-4AF72891FC56}"/>
    <cellStyle name="Normal 5 2 2 3 3 4 2 3 4" xfId="3093" xr:uid="{00000000-0005-0000-0000-00003D0C0000}"/>
    <cellStyle name="Normal 5 2 2 3 3 4 2 3 4 2" xfId="3094" xr:uid="{00000000-0005-0000-0000-00003E0C0000}"/>
    <cellStyle name="Normal 5 2 2 3 3 4 2 3 5" xfId="3095" xr:uid="{00000000-0005-0000-0000-00003F0C0000}"/>
    <cellStyle name="Normal 5 2 2 3 3 4 2 3 6" xfId="5368" xr:uid="{530EF229-2746-4A6C-8782-D015FF36DEB1}"/>
    <cellStyle name="Normal 5 2 2 3 3 4 2 4" xfId="25422" xr:uid="{CC4D0B88-13FC-467C-9CFC-C052743458DC}"/>
    <cellStyle name="Normal 5 2 2 3 3 4 3" xfId="3096" xr:uid="{00000000-0005-0000-0000-0000400C0000}"/>
    <cellStyle name="Normal 5 2 2 3 3 4 4" xfId="3097" xr:uid="{00000000-0005-0000-0000-0000410C0000}"/>
    <cellStyle name="Normal 5 2 2 3 3 4 5" xfId="3098" xr:uid="{00000000-0005-0000-0000-0000420C0000}"/>
    <cellStyle name="Normal 5 2 2 3 3 4 5 2" xfId="3099" xr:uid="{00000000-0005-0000-0000-0000430C0000}"/>
    <cellStyle name="Normal 5 2 2 3 3 4 6" xfId="4591" xr:uid="{45DE9D9A-72D1-4CCC-ABED-681B2B7E612A}"/>
    <cellStyle name="Normal 5 2 2 3 3 4 6 2" xfId="5242" xr:uid="{3224F8CE-3E4B-4CE7-BD9B-B2CFCFC11517}"/>
    <cellStyle name="Normal 5 2 2 3 3 4 7" xfId="5315" xr:uid="{22A0CFCA-C142-4537-8FEE-F6B3151A37B7}"/>
    <cellStyle name="Normal 5 2 2 3 3 5" xfId="657" xr:uid="{00000000-0005-0000-0000-000091020000}"/>
    <cellStyle name="Normal 5 2 2 3 3 5 2" xfId="3100" xr:uid="{00000000-0005-0000-0000-0000440C0000}"/>
    <cellStyle name="Normal 5 2 2 3 3 5 3" xfId="3101" xr:uid="{00000000-0005-0000-0000-0000450C0000}"/>
    <cellStyle name="Normal 5 2 2 3 3 5 3 2" xfId="3102" xr:uid="{00000000-0005-0000-0000-0000460C0000}"/>
    <cellStyle name="Normal 5 2 2 3 3 5 3 2 2" xfId="28144" xr:uid="{4024C645-2AD0-454A-BB95-D69ED51607F5}"/>
    <cellStyle name="Normal 5 2 2 3 3 5 3 3" xfId="24220" xr:uid="{F8D785BA-9FED-47BF-B160-2096A8D6328E}"/>
    <cellStyle name="Normal 5 2 2 3 3 5 4" xfId="26447" xr:uid="{687C2263-1767-4813-A14A-5825A27F6A57}"/>
    <cellStyle name="Normal 5 2 2 3 4" xfId="658" xr:uid="{00000000-0005-0000-0000-000092020000}"/>
    <cellStyle name="Normal 5 2 2 3 4 2" xfId="659" xr:uid="{00000000-0005-0000-0000-000093020000}"/>
    <cellStyle name="Normal 5 2 2 3 4 3" xfId="660" xr:uid="{00000000-0005-0000-0000-000094020000}"/>
    <cellStyle name="Normal 5 2 2 3 4 3 2" xfId="661" xr:uid="{00000000-0005-0000-0000-000095020000}"/>
    <cellStyle name="Normal 5 2 2 3 4 3 2 2" xfId="3103" xr:uid="{00000000-0005-0000-0000-0000470C0000}"/>
    <cellStyle name="Normal 5 2 2 3 4 3 2 2 2" xfId="25622" xr:uid="{72C8731D-6884-421C-AE12-6EAC6A72688A}"/>
    <cellStyle name="Normal 5 2 2 3 4 3 2 2 3" xfId="26733" xr:uid="{36F14820-9AFB-4C5E-8610-D479D435677F}"/>
    <cellStyle name="Normal 5 2 2 3 4 3 2 3" xfId="3104" xr:uid="{00000000-0005-0000-0000-0000480C0000}"/>
    <cellStyle name="Normal 5 2 2 3 4 3 2 3 2" xfId="3105" xr:uid="{00000000-0005-0000-0000-0000490C0000}"/>
    <cellStyle name="Normal 5 2 2 3 4 3 2 3 3" xfId="3106" xr:uid="{00000000-0005-0000-0000-00004A0C0000}"/>
    <cellStyle name="Normal 5 2 2 3 4 3 2 3 3 2" xfId="3107" xr:uid="{00000000-0005-0000-0000-00004B0C0000}"/>
    <cellStyle name="Normal 5 2 2 3 4 3 2 4" xfId="26734" xr:uid="{BB61DA52-5089-4A54-8686-8E67C573C98C}"/>
    <cellStyle name="Normal 5 2 2 3 4 3 3" xfId="3108" xr:uid="{00000000-0005-0000-0000-00004C0C0000}"/>
    <cellStyle name="Normal 5 2 2 3 4 3 4" xfId="3109" xr:uid="{00000000-0005-0000-0000-00004D0C0000}"/>
    <cellStyle name="Normal 5 2 2 3 4 3 5" xfId="3110" xr:uid="{00000000-0005-0000-0000-00004E0C0000}"/>
    <cellStyle name="Normal 5 2 2 3 4 3 5 2" xfId="3111" xr:uid="{00000000-0005-0000-0000-00004F0C0000}"/>
    <cellStyle name="Normal 5 2 2 3 4 3 6" xfId="4593" xr:uid="{D473D046-18CC-42F1-9421-5C9B8E84009F}"/>
    <cellStyle name="Normal 5 2 2 3 4 3 6 2" xfId="5283" xr:uid="{0136E833-608B-492E-A48C-913AA37BB73B}"/>
    <cellStyle name="Normal 5 2 2 3 4 3 7" xfId="5317" xr:uid="{EC904C8D-E9F2-4564-8948-F0EEED72301E}"/>
    <cellStyle name="Normal 5 2 2 3 4 4" xfId="3112" xr:uid="{00000000-0005-0000-0000-0000500C0000}"/>
    <cellStyle name="Normal 5 2 2 3 4 4 2" xfId="3113" xr:uid="{00000000-0005-0000-0000-0000510C0000}"/>
    <cellStyle name="Normal 5 2 2 3 4 4 3" xfId="3114" xr:uid="{00000000-0005-0000-0000-0000520C0000}"/>
    <cellStyle name="Normal 5 2 2 3 4 4 3 2" xfId="3115" xr:uid="{00000000-0005-0000-0000-0000530C0000}"/>
    <cellStyle name="Normal 5 2 2 3 4 5" xfId="3116" xr:uid="{00000000-0005-0000-0000-0000540C0000}"/>
    <cellStyle name="Normal 5 2 2 3 4 5 2" xfId="3117" xr:uid="{00000000-0005-0000-0000-0000550C0000}"/>
    <cellStyle name="Normal 5 2 2 3 4 6" xfId="4592" xr:uid="{A07B9023-110F-411C-A056-3BE622910B05}"/>
    <cellStyle name="Normal 5 2 2 3 4 6 2" xfId="5255" xr:uid="{510DA867-D991-4D46-8E7E-9B4EE4AEF57E}"/>
    <cellStyle name="Normal 5 2 2 3 4 7" xfId="5316" xr:uid="{917C73DB-2407-4468-A798-1E7225248966}"/>
    <cellStyle name="Normal 5 2 2 3 5" xfId="662" xr:uid="{00000000-0005-0000-0000-000096020000}"/>
    <cellStyle name="Normal 5 2 2 3 5 2" xfId="3118" xr:uid="{00000000-0005-0000-0000-0000560C0000}"/>
    <cellStyle name="Normal 5 2 2 3 5 3" xfId="5318" xr:uid="{2FC06DC1-F575-4BCC-B351-93BE86EE0042}"/>
    <cellStyle name="Normal 5 2 2 3 6" xfId="5298" xr:uid="{8C371445-AA4C-4252-A9C4-EC66CA222A60}"/>
    <cellStyle name="Normal 5 2 2 4" xfId="663" xr:uid="{00000000-0005-0000-0000-000097020000}"/>
    <cellStyle name="Normal 5 2 2 4 2" xfId="664" xr:uid="{00000000-0005-0000-0000-000098020000}"/>
    <cellStyle name="Normal 5 2 2 4 3" xfId="665" xr:uid="{00000000-0005-0000-0000-000099020000}"/>
    <cellStyle name="Normal 5 2 2 4 3 2" xfId="666" xr:uid="{00000000-0005-0000-0000-00009A020000}"/>
    <cellStyle name="Normal 5 2 2 4 3 2 2" xfId="3119" xr:uid="{00000000-0005-0000-0000-0000570C0000}"/>
    <cellStyle name="Normal 5 2 2 4 3 2 2 2" xfId="24959" xr:uid="{83F2D564-7367-46A6-B94C-A87329C88D4D}"/>
    <cellStyle name="Normal 5 2 2 4 3 2 2 3" xfId="26805" xr:uid="{11FB4199-E09F-413A-A2F8-CC5CCFAB6DC7}"/>
    <cellStyle name="Normal 5 2 2 4 3 2 3" xfId="3120" xr:uid="{00000000-0005-0000-0000-0000580C0000}"/>
    <cellStyle name="Normal 5 2 2 4 3 2 3 2" xfId="3121" xr:uid="{00000000-0005-0000-0000-0000590C0000}"/>
    <cellStyle name="Normal 5 2 2 4 3 2 3 3" xfId="3122" xr:uid="{00000000-0005-0000-0000-00005A0C0000}"/>
    <cellStyle name="Normal 5 2 2 4 3 2 3 3 2" xfId="3123" xr:uid="{00000000-0005-0000-0000-00005B0C0000}"/>
    <cellStyle name="Normal 5 2 2 4 3 2 4" xfId="25760" xr:uid="{8B8EFCD1-C764-48BD-A5ED-0A51A66601B3}"/>
    <cellStyle name="Normal 5 2 2 4 3 3" xfId="3124" xr:uid="{00000000-0005-0000-0000-00005C0C0000}"/>
    <cellStyle name="Normal 5 2 2 4 3 4" xfId="3125" xr:uid="{00000000-0005-0000-0000-00005D0C0000}"/>
    <cellStyle name="Normal 5 2 2 4 3 5" xfId="3126" xr:uid="{00000000-0005-0000-0000-00005E0C0000}"/>
    <cellStyle name="Normal 5 2 2 4 3 5 2" xfId="3127" xr:uid="{00000000-0005-0000-0000-00005F0C0000}"/>
    <cellStyle name="Normal 5 2 2 4 3 6" xfId="4595" xr:uid="{36AD8C7B-865C-4E87-BDC6-9F3C54824BBE}"/>
    <cellStyle name="Normal 5 2 2 4 3 6 2" xfId="5252" xr:uid="{C3DFFD1D-10BA-4C90-B6C4-379D864892E1}"/>
    <cellStyle name="Normal 5 2 2 4 3 7" xfId="5320" xr:uid="{1121B34A-10CA-462C-AA9B-910410D774E2}"/>
    <cellStyle name="Normal 5 2 2 4 4" xfId="3128" xr:uid="{00000000-0005-0000-0000-0000600C0000}"/>
    <cellStyle name="Normal 5 2 2 4 4 2" xfId="3129" xr:uid="{00000000-0005-0000-0000-0000610C0000}"/>
    <cellStyle name="Normal 5 2 2 4 4 3" xfId="3130" xr:uid="{00000000-0005-0000-0000-0000620C0000}"/>
    <cellStyle name="Normal 5 2 2 4 4 3 2" xfId="3131" xr:uid="{00000000-0005-0000-0000-0000630C0000}"/>
    <cellStyle name="Normal 5 2 2 4 5" xfId="3132" xr:uid="{00000000-0005-0000-0000-0000640C0000}"/>
    <cellStyle name="Normal 5 2 2 4 5 2" xfId="3133" xr:uid="{00000000-0005-0000-0000-0000650C0000}"/>
    <cellStyle name="Normal 5 2 2 4 6" xfId="4594" xr:uid="{F239AF00-7220-4F5F-9B3A-3885863390FA}"/>
    <cellStyle name="Normal 5 2 2 4 6 2" xfId="5273" xr:uid="{6724181B-E437-442A-89D4-963F2ADF5FDE}"/>
    <cellStyle name="Normal 5 2 2 4 7" xfId="5319" xr:uid="{A4D36076-6314-441A-8F86-E87C6C6EA5DA}"/>
    <cellStyle name="Normal 5 2 2 5" xfId="667" xr:uid="{00000000-0005-0000-0000-00009B020000}"/>
    <cellStyle name="Normal 5 2 2 5 2" xfId="4009" xr:uid="{00000000-0005-0000-0000-0000D10F0000}"/>
    <cellStyle name="Normal 5 2 2 5 3" xfId="5321" xr:uid="{F446A0F2-7EBB-4F44-AF7A-41021C32FD07}"/>
    <cellStyle name="Normal 5 2 3" xfId="668" xr:uid="{00000000-0005-0000-0000-00009C020000}"/>
    <cellStyle name="Normal 5 2 3 2" xfId="669" xr:uid="{00000000-0005-0000-0000-00009D020000}"/>
    <cellStyle name="Normal 5 2 3 3" xfId="3134" xr:uid="{00000000-0005-0000-0000-0000660C0000}"/>
    <cellStyle name="Normal 5 2 3 4" xfId="3135" xr:uid="{00000000-0005-0000-0000-0000670C0000}"/>
    <cellStyle name="Normal 5 2 4" xfId="670" xr:uid="{00000000-0005-0000-0000-00009E020000}"/>
    <cellStyle name="Normal 5 2 4 2" xfId="671" xr:uid="{00000000-0005-0000-0000-00009F020000}"/>
    <cellStyle name="Normal 5 2 4 3" xfId="672" xr:uid="{00000000-0005-0000-0000-0000A0020000}"/>
    <cellStyle name="Normal 5 2 4 3 2" xfId="673" xr:uid="{00000000-0005-0000-0000-0000A1020000}"/>
    <cellStyle name="Normal 5 2 4 3 2 2" xfId="674" xr:uid="{00000000-0005-0000-0000-0000A2020000}"/>
    <cellStyle name="Normal 5 2 4 3 2 3" xfId="675" xr:uid="{00000000-0005-0000-0000-0000A3020000}"/>
    <cellStyle name="Normal 5 2 4 3 2 3 2" xfId="676" xr:uid="{00000000-0005-0000-0000-0000A4020000}"/>
    <cellStyle name="Normal 5 2 4 3 2 3 2 2" xfId="3136" xr:uid="{00000000-0005-0000-0000-0000680C0000}"/>
    <cellStyle name="Normal 5 2 4 3 2 3 2 2 2" xfId="25288" xr:uid="{4E003ED7-88DB-4ABD-9A3D-117CB3DCB35B}"/>
    <cellStyle name="Normal 5 2 4 3 2 3 2 2 3" xfId="26666" xr:uid="{0A3B55D7-D8B5-4B6B-8963-64925B040884}"/>
    <cellStyle name="Normal 5 2 4 3 2 3 2 3" xfId="3137" xr:uid="{00000000-0005-0000-0000-0000690C0000}"/>
    <cellStyle name="Normal 5 2 4 3 2 3 2 3 2" xfId="3138" xr:uid="{00000000-0005-0000-0000-00006A0C0000}"/>
    <cellStyle name="Normal 5 2 4 3 2 3 2 3 3" xfId="3139" xr:uid="{00000000-0005-0000-0000-00006B0C0000}"/>
    <cellStyle name="Normal 5 2 4 3 2 3 2 3 3 2" xfId="3140" xr:uid="{00000000-0005-0000-0000-00006C0C0000}"/>
    <cellStyle name="Normal 5 2 4 3 2 3 2 4" xfId="24488" xr:uid="{A5A97AE0-C780-47DA-947A-9C3A0C023FBA}"/>
    <cellStyle name="Normal 5 2 4 3 2 3 3" xfId="3141" xr:uid="{00000000-0005-0000-0000-00006D0C0000}"/>
    <cellStyle name="Normal 5 2 4 3 2 3 4" xfId="3142" xr:uid="{00000000-0005-0000-0000-00006E0C0000}"/>
    <cellStyle name="Normal 5 2 4 3 2 3 5" xfId="3143" xr:uid="{00000000-0005-0000-0000-00006F0C0000}"/>
    <cellStyle name="Normal 5 2 4 3 2 3 5 2" xfId="3144" xr:uid="{00000000-0005-0000-0000-0000700C0000}"/>
    <cellStyle name="Normal 5 2 4 3 2 3 6" xfId="4597" xr:uid="{B09B9183-6157-442A-B8BB-CE44CE87A597}"/>
    <cellStyle name="Normal 5 2 4 3 2 3 6 2" xfId="5241" xr:uid="{5FE732FD-E704-40C6-89B2-C9F0F77C6400}"/>
    <cellStyle name="Normal 5 2 4 3 2 3 7" xfId="5323" xr:uid="{4558C902-2A8A-4FDD-9AF0-CDAA2DFAEFDF}"/>
    <cellStyle name="Normal 5 2 4 3 2 4" xfId="3145" xr:uid="{00000000-0005-0000-0000-0000710C0000}"/>
    <cellStyle name="Normal 5 2 4 3 2 4 2" xfId="3146" xr:uid="{00000000-0005-0000-0000-0000720C0000}"/>
    <cellStyle name="Normal 5 2 4 3 2 4 3" xfId="25866" xr:uid="{C98E5933-F9F1-46AE-AD73-46DC964A6E13}"/>
    <cellStyle name="Normal 5 2 4 3 2 4 3 2" xfId="30207" xr:uid="{4FE8F852-D2D7-4CA6-86CC-4A944C64D2EB}"/>
    <cellStyle name="Normal 5 2 4 3 2 4 3 3" xfId="30191" xr:uid="{72DA0235-4AD6-4FDE-B5BC-EF37203401D0}"/>
    <cellStyle name="Normal 5 2 4 3 2 5" xfId="3147" xr:uid="{00000000-0005-0000-0000-0000730C0000}"/>
    <cellStyle name="Normal 5 2 4 3 2 5 2" xfId="3148" xr:uid="{00000000-0005-0000-0000-0000740C0000}"/>
    <cellStyle name="Normal 5 2 4 3 2 6" xfId="4596" xr:uid="{FD02F9F5-A6D0-4FB3-93BD-0742FD6C7EB2}"/>
    <cellStyle name="Normal 5 2 4 3 2 6 2" xfId="5286" xr:uid="{92039BAE-B6B5-49A3-BC6C-F242DFCD0EC6}"/>
    <cellStyle name="Normal 5 2 4 3 2 7" xfId="5322" xr:uid="{38C7FC1A-989A-410C-8DB3-8C54E3B57204}"/>
    <cellStyle name="Normal 5 2 4 3 3" xfId="677" xr:uid="{00000000-0005-0000-0000-0000A5020000}"/>
    <cellStyle name="Normal 5 2 4 3 4" xfId="678" xr:uid="{00000000-0005-0000-0000-0000A6020000}"/>
    <cellStyle name="Normal 5 2 4 3 4 2" xfId="679" xr:uid="{00000000-0005-0000-0000-0000A7020000}"/>
    <cellStyle name="Normal 5 2 4 3 4 2 2" xfId="680" xr:uid="{00000000-0005-0000-0000-0000A8020000}"/>
    <cellStyle name="Normal 5 2 4 3 4 2 2 2" xfId="3149" xr:uid="{00000000-0005-0000-0000-0000750C0000}"/>
    <cellStyle name="Normal 5 2 4 3 4 2 2 2 2" xfId="3150" xr:uid="{00000000-0005-0000-0000-0000760C0000}"/>
    <cellStyle name="Normal 5 2 4 3 4 2 2 2 3" xfId="3151" xr:uid="{00000000-0005-0000-0000-0000770C0000}"/>
    <cellStyle name="Normal 5 2 4 3 4 2 2 2 3 2" xfId="3152" xr:uid="{00000000-0005-0000-0000-0000780C0000}"/>
    <cellStyle name="Normal 5 2 4 3 4 2 2 2 4" xfId="26841" xr:uid="{1FADA4D5-A94A-4A38-AA33-03F924E20334}"/>
    <cellStyle name="Normal 5 2 4 3 4 2 2 3" xfId="3153" xr:uid="{00000000-0005-0000-0000-0000790C0000}"/>
    <cellStyle name="Normal 5 2 4 3 4 2 2 4" xfId="25753" xr:uid="{6BDC457B-6B8D-4918-860A-74D2C4728F77}"/>
    <cellStyle name="Normal 5 2 4 3 4 2 3" xfId="681" xr:uid="{00000000-0005-0000-0000-0000A9020000}"/>
    <cellStyle name="Normal 5 2 4 3 4 2 3 2" xfId="3154" xr:uid="{00000000-0005-0000-0000-00007A0C0000}"/>
    <cellStyle name="Normal 5 2 4 3 4 2 3 2 2" xfId="26812" xr:uid="{5CD70BE1-2FA1-4C49-BD6F-11B868C88AF5}"/>
    <cellStyle name="Normal 5 2 4 3 4 2 3 2 3" xfId="25869" xr:uid="{5F19D818-D5F6-4C3C-9F68-2F311D224D74}"/>
    <cellStyle name="Normal 5 2 4 3 4 2 3 3" xfId="3155" xr:uid="{00000000-0005-0000-0000-00007B0C0000}"/>
    <cellStyle name="Normal 5 2 4 3 4 2 3 3 2" xfId="26473" xr:uid="{85450FA9-224D-44A9-91D0-429758AE28AD}"/>
    <cellStyle name="Normal 5 2 4 3 4 2 3 3 3" xfId="26798" xr:uid="{F3D3E010-5D75-4FFF-BAA1-E0EC5A7F3BBB}"/>
    <cellStyle name="Normal 5 2 4 3 4 2 3 4" xfId="3156" xr:uid="{00000000-0005-0000-0000-00007C0C0000}"/>
    <cellStyle name="Normal 5 2 4 3 4 2 3 4 2" xfId="3157" xr:uid="{00000000-0005-0000-0000-00007D0C0000}"/>
    <cellStyle name="Normal 5 2 4 3 4 2 3 5" xfId="3158" xr:uid="{00000000-0005-0000-0000-00007E0C0000}"/>
    <cellStyle name="Normal 5 2 4 3 4 2 3 6" xfId="5369" xr:uid="{F033DFC1-040C-4783-8281-75C03970F979}"/>
    <cellStyle name="Normal 5 2 4 3 4 2 4" xfId="24409" xr:uid="{E5416688-48DC-437B-91BF-EBD8958F0DD4}"/>
    <cellStyle name="Normal 5 2 4 3 4 3" xfId="3159" xr:uid="{00000000-0005-0000-0000-00007F0C0000}"/>
    <cellStyle name="Normal 5 2 4 3 4 4" xfId="3160" xr:uid="{00000000-0005-0000-0000-0000800C0000}"/>
    <cellStyle name="Normal 5 2 4 3 4 5" xfId="3161" xr:uid="{00000000-0005-0000-0000-0000810C0000}"/>
    <cellStyle name="Normal 5 2 4 3 4 5 2" xfId="3162" xr:uid="{00000000-0005-0000-0000-0000820C0000}"/>
    <cellStyle name="Normal 5 2 4 3 4 6" xfId="4598" xr:uid="{DEE13D75-0CEE-4816-AD05-76C693684D83}"/>
    <cellStyle name="Normal 5 2 4 3 4 6 2" xfId="5293" xr:uid="{B993FBCE-02A0-4B74-B3B4-CF1D70394C6F}"/>
    <cellStyle name="Normal 5 2 4 3 4 7" xfId="5324" xr:uid="{FB2958CC-31D7-42D7-9B76-BDAF7CF6CEA9}"/>
    <cellStyle name="Normal 5 2 4 3 5" xfId="682" xr:uid="{00000000-0005-0000-0000-0000AA020000}"/>
    <cellStyle name="Normal 5 2 4 3 5 2" xfId="3163" xr:uid="{00000000-0005-0000-0000-0000830C0000}"/>
    <cellStyle name="Normal 5 2 4 3 5 3" xfId="3164" xr:uid="{00000000-0005-0000-0000-0000840C0000}"/>
    <cellStyle name="Normal 5 2 4 3 5 3 2" xfId="3165" xr:uid="{00000000-0005-0000-0000-0000850C0000}"/>
    <cellStyle name="Normal 5 2 4 3 5 3 2 2" xfId="28145" xr:uid="{6CF0026B-3174-47B8-B600-F49C518E1939}"/>
    <cellStyle name="Normal 5 2 4 3 5 3 3" xfId="26702" xr:uid="{0B133312-DB48-4874-982E-619CC3D3EB14}"/>
    <cellStyle name="Normal 5 2 4 3 5 4" xfId="25629" xr:uid="{4FA49D0A-0B0B-4B46-B480-8B04FF469843}"/>
    <cellStyle name="Normal 5 2 4 4" xfId="683" xr:uid="{00000000-0005-0000-0000-0000AB020000}"/>
    <cellStyle name="Normal 5 2 4 4 2" xfId="684" xr:uid="{00000000-0005-0000-0000-0000AC020000}"/>
    <cellStyle name="Normal 5 2 4 4 3" xfId="685" xr:uid="{00000000-0005-0000-0000-0000AD020000}"/>
    <cellStyle name="Normal 5 2 4 4 3 2" xfId="686" xr:uid="{00000000-0005-0000-0000-0000AE020000}"/>
    <cellStyle name="Normal 5 2 4 4 3 2 2" xfId="3166" xr:uid="{00000000-0005-0000-0000-0000860C0000}"/>
    <cellStyle name="Normal 5 2 4 4 3 2 2 2" xfId="24975" xr:uid="{B97F4B4B-3357-463C-86A0-7342C4774F3D}"/>
    <cellStyle name="Normal 5 2 4 4 3 2 2 3" xfId="26388" xr:uid="{C34C0E12-A87E-4CC1-B7B2-F15AAA2A50EF}"/>
    <cellStyle name="Normal 5 2 4 4 3 2 3" xfId="3167" xr:uid="{00000000-0005-0000-0000-0000870C0000}"/>
    <cellStyle name="Normal 5 2 4 4 3 2 3 2" xfId="3168" xr:uid="{00000000-0005-0000-0000-0000880C0000}"/>
    <cellStyle name="Normal 5 2 4 4 3 2 3 3" xfId="3169" xr:uid="{00000000-0005-0000-0000-0000890C0000}"/>
    <cellStyle name="Normal 5 2 4 4 3 2 3 3 2" xfId="3170" xr:uid="{00000000-0005-0000-0000-00008A0C0000}"/>
    <cellStyle name="Normal 5 2 4 4 3 2 4" xfId="25955" xr:uid="{2CB1647E-6094-4A96-97D5-BF61D6FF97C5}"/>
    <cellStyle name="Normal 5 2 4 4 3 3" xfId="3171" xr:uid="{00000000-0005-0000-0000-00008B0C0000}"/>
    <cellStyle name="Normal 5 2 4 4 3 4" xfId="3172" xr:uid="{00000000-0005-0000-0000-00008C0C0000}"/>
    <cellStyle name="Normal 5 2 4 4 3 5" xfId="3173" xr:uid="{00000000-0005-0000-0000-00008D0C0000}"/>
    <cellStyle name="Normal 5 2 4 4 3 5 2" xfId="3174" xr:uid="{00000000-0005-0000-0000-00008E0C0000}"/>
    <cellStyle name="Normal 5 2 4 4 3 6" xfId="4600" xr:uid="{0885E391-51CF-4949-A61E-09F2537D6A97}"/>
    <cellStyle name="Normal 5 2 4 4 3 6 2" xfId="5250" xr:uid="{61543BA0-45C0-422D-8F8D-73DED3F3B8D4}"/>
    <cellStyle name="Normal 5 2 4 4 3 7" xfId="5326" xr:uid="{8E728F6D-58E6-4D18-9630-A59E9155156D}"/>
    <cellStyle name="Normal 5 2 4 4 4" xfId="3175" xr:uid="{00000000-0005-0000-0000-00008F0C0000}"/>
    <cellStyle name="Normal 5 2 4 4 4 2" xfId="3176" xr:uid="{00000000-0005-0000-0000-0000900C0000}"/>
    <cellStyle name="Normal 5 2 4 4 4 3" xfId="3177" xr:uid="{00000000-0005-0000-0000-0000910C0000}"/>
    <cellStyle name="Normal 5 2 4 4 4 3 2" xfId="3178" xr:uid="{00000000-0005-0000-0000-0000920C0000}"/>
    <cellStyle name="Normal 5 2 4 4 5" xfId="3179" xr:uid="{00000000-0005-0000-0000-0000930C0000}"/>
    <cellStyle name="Normal 5 2 4 4 5 2" xfId="5237" xr:uid="{F92526C8-C434-43ED-BFB4-DE60549262B5}"/>
    <cellStyle name="Normal 5 2 4 4 5 2 2" xfId="5296" xr:uid="{E9E72B4B-2CB1-4066-B82D-4BEBF2F6D8F0}"/>
    <cellStyle name="Normal 5 2 4 4 5 3" xfId="5226" xr:uid="{C10C4173-15D3-4E6F-AEAE-F46656E12B93}"/>
    <cellStyle name="Normal 5 2 4 4 5 4" xfId="25825" xr:uid="{6393732C-DCDF-4308-AFD1-8F662085E545}"/>
    <cellStyle name="Normal 5 2 4 4 6" xfId="3180" xr:uid="{00000000-0005-0000-0000-0000940C0000}"/>
    <cellStyle name="Normal 5 2 4 4 6 2" xfId="3181" xr:uid="{00000000-0005-0000-0000-0000950C0000}"/>
    <cellStyle name="Normal 5 2 4 4 7" xfId="4599" xr:uid="{255E3137-D2E5-44B7-83D9-41F8CD05D4FE}"/>
    <cellStyle name="Normal 5 2 4 4 7 2" xfId="5279" xr:uid="{F2F36117-DCEE-43F0-8A02-869FAED6B335}"/>
    <cellStyle name="Normal 5 2 4 4 8" xfId="5325" xr:uid="{754CF54E-441B-4C19-9FF3-0070A090E5A7}"/>
    <cellStyle name="Normal 5 2 4 5" xfId="687" xr:uid="{00000000-0005-0000-0000-0000AF020000}"/>
    <cellStyle name="Normal 5 2 4 5 2" xfId="3182" xr:uid="{00000000-0005-0000-0000-0000960C0000}"/>
    <cellStyle name="Normal 5 2 4 5 3" xfId="3183" xr:uid="{00000000-0005-0000-0000-0000970C0000}"/>
    <cellStyle name="Normal 5 2 4 5 3 2" xfId="3184" xr:uid="{00000000-0005-0000-0000-0000980C0000}"/>
    <cellStyle name="Normal 5 2 4 5 4" xfId="3185" xr:uid="{00000000-0005-0000-0000-0000990C0000}"/>
    <cellStyle name="Normal 5 2 4 5 5" xfId="5327" xr:uid="{36CC9F03-304F-4530-9AD9-8A42F740FD59}"/>
    <cellStyle name="Normal 5 2 4 6" xfId="3186" xr:uid="{00000000-0005-0000-0000-00009A0C0000}"/>
    <cellStyle name="Normal 5 2 4 6 2" xfId="3187" xr:uid="{00000000-0005-0000-0000-00009B0C0000}"/>
    <cellStyle name="Normal 5 2 4 7" xfId="5299" xr:uid="{73399EC7-7084-4C70-8258-93C8CA47459C}"/>
    <cellStyle name="Normal 5 2 5" xfId="688" xr:uid="{00000000-0005-0000-0000-0000B0020000}"/>
    <cellStyle name="Normal 5 2 6" xfId="689" xr:uid="{00000000-0005-0000-0000-0000B1020000}"/>
    <cellStyle name="Normal 5 2 6 2" xfId="690" xr:uid="{00000000-0005-0000-0000-0000B2020000}"/>
    <cellStyle name="Normal 5 2 6 3" xfId="691" xr:uid="{00000000-0005-0000-0000-0000B3020000}"/>
    <cellStyle name="Normal 5 2 6 3 2" xfId="692" xr:uid="{00000000-0005-0000-0000-0000B4020000}"/>
    <cellStyle name="Normal 5 2 6 3 2 2" xfId="3188" xr:uid="{00000000-0005-0000-0000-00009C0C0000}"/>
    <cellStyle name="Normal 5 2 6 3 2 2 2" xfId="26729" xr:uid="{78A96A88-EFDD-4220-891A-B910604B0763}"/>
    <cellStyle name="Normal 5 2 6 3 2 2 3" xfId="24506" xr:uid="{1C1C0645-A38F-480B-9607-EB23786E06A0}"/>
    <cellStyle name="Normal 5 2 6 3 2 3" xfId="3189" xr:uid="{00000000-0005-0000-0000-00009D0C0000}"/>
    <cellStyle name="Normal 5 2 6 3 2 3 2" xfId="3190" xr:uid="{00000000-0005-0000-0000-00009E0C0000}"/>
    <cellStyle name="Normal 5 2 6 3 2 3 3" xfId="3191" xr:uid="{00000000-0005-0000-0000-00009F0C0000}"/>
    <cellStyle name="Normal 5 2 6 3 2 3 3 2" xfId="3192" xr:uid="{00000000-0005-0000-0000-0000A00C0000}"/>
    <cellStyle name="Normal 5 2 6 3 2 4" xfId="24444" xr:uid="{1E1D7861-B570-4C00-B303-481B8FC656F7}"/>
    <cellStyle name="Normal 5 2 6 3 3" xfId="3193" xr:uid="{00000000-0005-0000-0000-0000A10C0000}"/>
    <cellStyle name="Normal 5 2 6 3 4" xfId="3194" xr:uid="{00000000-0005-0000-0000-0000A20C0000}"/>
    <cellStyle name="Normal 5 2 6 3 5" xfId="3195" xr:uid="{00000000-0005-0000-0000-0000A30C0000}"/>
    <cellStyle name="Normal 5 2 6 3 5 2" xfId="3196" xr:uid="{00000000-0005-0000-0000-0000A40C0000}"/>
    <cellStyle name="Normal 5 2 6 3 6" xfId="4602" xr:uid="{C8F4FD59-B4DF-4501-BD3A-E43F227946C2}"/>
    <cellStyle name="Normal 5 2 6 3 6 2" xfId="5245" xr:uid="{57B4F9C5-E948-4B0F-ACB5-7AC42360E2B2}"/>
    <cellStyle name="Normal 5 2 6 3 7" xfId="5329" xr:uid="{EB2F20E6-ABB4-4826-8675-51782A74E276}"/>
    <cellStyle name="Normal 5 2 6 4" xfId="3197" xr:uid="{00000000-0005-0000-0000-0000A50C0000}"/>
    <cellStyle name="Normal 5 2 6 4 2" xfId="25601" xr:uid="{0CF731C2-7254-4FB3-A1D0-B02B37DFF9B6}"/>
    <cellStyle name="Normal 5 2 6 4 2 2" xfId="30205" xr:uid="{95B8C278-405C-4831-89D4-C985A5F1B08F}"/>
    <cellStyle name="Normal 5 2 6 4 2 3" xfId="30192" xr:uid="{B8769D93-F69C-427B-9185-25B7014B667C}"/>
    <cellStyle name="Normal 5 2 6 4 3" xfId="26771" xr:uid="{DBCD3F26-18DA-4817-9D69-AB742EBECE7B}"/>
    <cellStyle name="Normal 5 2 6 5" xfId="3198" xr:uid="{00000000-0005-0000-0000-0000A60C0000}"/>
    <cellStyle name="Normal 5 2 6 5 2" xfId="3199" xr:uid="{00000000-0005-0000-0000-0000A70C0000}"/>
    <cellStyle name="Normal 5 2 6 6" xfId="4601" xr:uid="{86C12C3C-5DE8-4B7D-B51A-223F1664E4F9}"/>
    <cellStyle name="Normal 5 2 6 6 2" xfId="5271" xr:uid="{61305405-6CBD-4259-BEA8-0CFE00EA9E1E}"/>
    <cellStyle name="Normal 5 2 6 7" xfId="5328" xr:uid="{2743636E-0AA4-4169-8987-9074C3F870E0}"/>
    <cellStyle name="Normal 5 2 7" xfId="693" xr:uid="{00000000-0005-0000-0000-0000B5020000}"/>
    <cellStyle name="Normal 5 2 7 2" xfId="3200" xr:uid="{00000000-0005-0000-0000-0000A80C0000}"/>
    <cellStyle name="Normal 5 2 7 2 2" xfId="5433" xr:uid="{2C72B17C-A6F8-4489-AC3E-2A1AA258CFAB}"/>
    <cellStyle name="Normal 5 2 7 2 2 2" xfId="8198" xr:uid="{060A13AB-B159-4030-AE44-318FAB22658F}"/>
    <cellStyle name="Normal 5 2 7 3" xfId="3201" xr:uid="{00000000-0005-0000-0000-0000A90C0000}"/>
    <cellStyle name="Normal 5 2 7 4" xfId="3202" xr:uid="{00000000-0005-0000-0000-0000AA0C0000}"/>
    <cellStyle name="Normal 5 2 7 4 2" xfId="3203" xr:uid="{00000000-0005-0000-0000-0000AB0C0000}"/>
    <cellStyle name="Normal 5 2 7 5" xfId="3204" xr:uid="{00000000-0005-0000-0000-0000AC0C0000}"/>
    <cellStyle name="Normal 5 2 7 5 2" xfId="30220" xr:uid="{5F0B017C-F8E5-48D9-8630-C60CD2248682}"/>
    <cellStyle name="Normal 5 2 7 5 3" xfId="30193" xr:uid="{072761C7-0BE4-4DF6-9D78-D03AFFC9C102}"/>
    <cellStyle name="Normal 5 2 7 6" xfId="4008" xr:uid="{00000000-0005-0000-0000-0000D20F0000}"/>
    <cellStyle name="Normal 5 2 7 7" xfId="5330" xr:uid="{78315039-4FDD-4D00-8725-B26BCE6B5A5D}"/>
    <cellStyle name="Normal 5 3" xfId="694" xr:uid="{00000000-0005-0000-0000-0000B6020000}"/>
    <cellStyle name="Normal 5 3 2" xfId="695" xr:uid="{00000000-0005-0000-0000-0000B7020000}"/>
    <cellStyle name="Normal 5 3 3" xfId="696" xr:uid="{00000000-0005-0000-0000-0000B8020000}"/>
    <cellStyle name="Normal 5 3 3 2" xfId="697" xr:uid="{00000000-0005-0000-0000-0000B9020000}"/>
    <cellStyle name="Normal 5 3 3 2 2" xfId="698" xr:uid="{00000000-0005-0000-0000-0000BA020000}"/>
    <cellStyle name="Normal 5 3 3 2 3" xfId="699" xr:uid="{00000000-0005-0000-0000-0000BB020000}"/>
    <cellStyle name="Normal 5 3 3 2 3 2" xfId="700" xr:uid="{00000000-0005-0000-0000-0000BC020000}"/>
    <cellStyle name="Normal 5 3 3 2 3 2 2" xfId="3205" xr:uid="{00000000-0005-0000-0000-0000AD0C0000}"/>
    <cellStyle name="Normal 5 3 3 2 3 2 2 2" xfId="24100" xr:uid="{E167B10A-E7B5-4835-A301-86404DFE1164}"/>
    <cellStyle name="Normal 5 3 3 2 3 2 2 3" xfId="24541" xr:uid="{08045FB0-F675-48E8-AC7B-32CB8F3A86B2}"/>
    <cellStyle name="Normal 5 3 3 2 3 2 3" xfId="3206" xr:uid="{00000000-0005-0000-0000-0000AE0C0000}"/>
    <cellStyle name="Normal 5 3 3 2 3 2 3 2" xfId="3207" xr:uid="{00000000-0005-0000-0000-0000AF0C0000}"/>
    <cellStyle name="Normal 5 3 3 2 3 2 3 3" xfId="3208" xr:uid="{00000000-0005-0000-0000-0000B00C0000}"/>
    <cellStyle name="Normal 5 3 3 2 3 2 3 3 2" xfId="3209" xr:uid="{00000000-0005-0000-0000-0000B10C0000}"/>
    <cellStyle name="Normal 5 3 3 2 3 2 4" xfId="26797" xr:uid="{AF274712-9DCA-42AB-BE34-1324024F1E99}"/>
    <cellStyle name="Normal 5 3 3 2 3 3" xfId="3210" xr:uid="{00000000-0005-0000-0000-0000B20C0000}"/>
    <cellStyle name="Normal 5 3 3 2 3 4" xfId="3211" xr:uid="{00000000-0005-0000-0000-0000B30C0000}"/>
    <cellStyle name="Normal 5 3 3 2 3 5" xfId="3212" xr:uid="{00000000-0005-0000-0000-0000B40C0000}"/>
    <cellStyle name="Normal 5 3 3 2 3 5 2" xfId="3213" xr:uid="{00000000-0005-0000-0000-0000B50C0000}"/>
    <cellStyle name="Normal 5 3 3 2 3 6" xfId="4604" xr:uid="{8A472905-5CB1-474E-B5EA-5AB44D218695}"/>
    <cellStyle name="Normal 5 3 3 2 3 6 2" xfId="5261" xr:uid="{21B58359-4BF9-419D-B7EB-B5D482834389}"/>
    <cellStyle name="Normal 5 3 3 2 3 7" xfId="5332" xr:uid="{7D24C6AA-4BE9-4D55-BD60-53A327EFFAEF}"/>
    <cellStyle name="Normal 5 3 3 2 4" xfId="3214" xr:uid="{00000000-0005-0000-0000-0000B60C0000}"/>
    <cellStyle name="Normal 5 3 3 2 4 2" xfId="3215" xr:uid="{00000000-0005-0000-0000-0000B70C0000}"/>
    <cellStyle name="Normal 5 3 3 2 4 3" xfId="3216" xr:uid="{00000000-0005-0000-0000-0000B80C0000}"/>
    <cellStyle name="Normal 5 3 3 2 4 4" xfId="3217" xr:uid="{00000000-0005-0000-0000-0000B90C0000}"/>
    <cellStyle name="Normal 5 3 3 2 4 4 2" xfId="3218" xr:uid="{00000000-0005-0000-0000-0000BA0C0000}"/>
    <cellStyle name="Normal 5 3 3 2 5" xfId="3219" xr:uid="{00000000-0005-0000-0000-0000BB0C0000}"/>
    <cellStyle name="Normal 5 3 3 2 5 2" xfId="3220" xr:uid="{00000000-0005-0000-0000-0000BC0C0000}"/>
    <cellStyle name="Normal 5 3 3 2 6" xfId="4603" xr:uid="{BD41C860-EB49-4EA9-A249-101DAE31BC6F}"/>
    <cellStyle name="Normal 5 3 3 2 6 2" xfId="5263" xr:uid="{E9959CD4-CCED-41A7-A3D2-92F5A2A7A098}"/>
    <cellStyle name="Normal 5 3 3 2 7" xfId="5331" xr:uid="{39E9F536-7B6A-4C9A-B85D-FFDF5542106C}"/>
    <cellStyle name="Normal 5 3 3 3" xfId="701" xr:uid="{00000000-0005-0000-0000-0000BD020000}"/>
    <cellStyle name="Normal 5 3 3 3 2" xfId="3221" xr:uid="{00000000-0005-0000-0000-0000BD0C0000}"/>
    <cellStyle name="Normal 5 3 3 3 3" xfId="3222" xr:uid="{00000000-0005-0000-0000-0000BE0C0000}"/>
    <cellStyle name="Normal 5 3 3 3 3 2" xfId="3223" xr:uid="{00000000-0005-0000-0000-0000BF0C0000}"/>
    <cellStyle name="Normal 5 3 3 4" xfId="702" xr:uid="{00000000-0005-0000-0000-0000BE020000}"/>
    <cellStyle name="Normal 5 3 3 4 2" xfId="703" xr:uid="{00000000-0005-0000-0000-0000BF020000}"/>
    <cellStyle name="Normal 5 3 3 4 2 2" xfId="704" xr:uid="{00000000-0005-0000-0000-0000C0020000}"/>
    <cellStyle name="Normal 5 3 3 4 2 2 2" xfId="3224" xr:uid="{00000000-0005-0000-0000-0000C00C0000}"/>
    <cellStyle name="Normal 5 3 3 4 2 2 2 2" xfId="3225" xr:uid="{00000000-0005-0000-0000-0000C10C0000}"/>
    <cellStyle name="Normal 5 3 3 4 2 2 2 3" xfId="3226" xr:uid="{00000000-0005-0000-0000-0000C20C0000}"/>
    <cellStyle name="Normal 5 3 3 4 2 2 2 3 2" xfId="3227" xr:uid="{00000000-0005-0000-0000-0000C30C0000}"/>
    <cellStyle name="Normal 5 3 3 4 2 2 2 4" xfId="25522" xr:uid="{D65F38C4-5A69-4BE8-A47E-4568837075D5}"/>
    <cellStyle name="Normal 5 3 3 4 2 2 3" xfId="3228" xr:uid="{00000000-0005-0000-0000-0000C40C0000}"/>
    <cellStyle name="Normal 5 3 3 4 2 2 4" xfId="26546" xr:uid="{E48ABB5D-6765-4D71-A59D-F162D4391EB2}"/>
    <cellStyle name="Normal 5 3 3 4 2 3" xfId="705" xr:uid="{00000000-0005-0000-0000-0000C1020000}"/>
    <cellStyle name="Normal 5 3 3 4 2 3 2" xfId="3229" xr:uid="{00000000-0005-0000-0000-0000C50C0000}"/>
    <cellStyle name="Normal 5 3 3 4 2 3 2 2" xfId="24425" xr:uid="{5AC07E8E-3AAC-4356-BFFF-A811E0F2B218}"/>
    <cellStyle name="Normal 5 3 3 4 2 3 2 3" xfId="24574" xr:uid="{7CDBFE64-5556-42DB-ACF2-98F33B08AF20}"/>
    <cellStyle name="Normal 5 3 3 4 2 3 3" xfId="3230" xr:uid="{00000000-0005-0000-0000-0000C60C0000}"/>
    <cellStyle name="Normal 5 3 3 4 2 3 3 2" xfId="26774" xr:uid="{549539A1-F377-4344-8338-CD977E7954F5}"/>
    <cellStyle name="Normal 5 3 3 4 2 3 3 3" xfId="26214" xr:uid="{2E564464-2955-41E5-911F-75B5F2902486}"/>
    <cellStyle name="Normal 5 3 3 4 2 3 4" xfId="3231" xr:uid="{00000000-0005-0000-0000-0000C70C0000}"/>
    <cellStyle name="Normal 5 3 3 4 2 3 4 2" xfId="3232" xr:uid="{00000000-0005-0000-0000-0000C80C0000}"/>
    <cellStyle name="Normal 5 3 3 4 2 3 5" xfId="3233" xr:uid="{00000000-0005-0000-0000-0000C90C0000}"/>
    <cellStyle name="Normal 5 3 3 4 2 3 6" xfId="5370" xr:uid="{CB57E20F-5465-484D-B022-356AD1020AC3}"/>
    <cellStyle name="Normal 5 3 3 4 2 4" xfId="25340" xr:uid="{78C1FC2B-ADDF-48A3-85EF-4A1899D0C20D}"/>
    <cellStyle name="Normal 5 3 3 4 3" xfId="3234" xr:uid="{00000000-0005-0000-0000-0000CA0C0000}"/>
    <cellStyle name="Normal 5 3 3 4 4" xfId="3235" xr:uid="{00000000-0005-0000-0000-0000CB0C0000}"/>
    <cellStyle name="Normal 5 3 3 4 5" xfId="3236" xr:uid="{00000000-0005-0000-0000-0000CC0C0000}"/>
    <cellStyle name="Normal 5 3 3 4 5 2" xfId="3237" xr:uid="{00000000-0005-0000-0000-0000CD0C0000}"/>
    <cellStyle name="Normal 5 3 3 4 6" xfId="4605" xr:uid="{9171BBD9-A4E5-4B5A-86E4-CE961755B30E}"/>
    <cellStyle name="Normal 5 3 3 4 6 2" xfId="5275" xr:uid="{20A965E1-A88C-42A3-8EE9-AC9A8CDE0482}"/>
    <cellStyle name="Normal 5 3 3 4 7" xfId="5333" xr:uid="{2CB699F1-33DC-4240-AB70-8A6E1061A4A0}"/>
    <cellStyle name="Normal 5 3 3 5" xfId="706" xr:uid="{00000000-0005-0000-0000-0000C2020000}"/>
    <cellStyle name="Normal 5 3 3 5 2" xfId="3238" xr:uid="{00000000-0005-0000-0000-0000CE0C0000}"/>
    <cellStyle name="Normal 5 3 3 5 3" xfId="3239" xr:uid="{00000000-0005-0000-0000-0000CF0C0000}"/>
    <cellStyle name="Normal 5 3 3 5 3 2" xfId="3240" xr:uid="{00000000-0005-0000-0000-0000D00C0000}"/>
    <cellStyle name="Normal 5 3 3 5 3 2 2" xfId="28146" xr:uid="{47F759D0-169D-4DC7-B0B4-0B06D96D9EDE}"/>
    <cellStyle name="Normal 5 3 3 5 3 3" xfId="26732" xr:uid="{D8381D96-9960-43F7-873A-65A0B653366B}"/>
    <cellStyle name="Normal 5 3 3 5 4" xfId="26450" xr:uid="{9BE29F7F-13AC-4382-B29B-9A3E5E931095}"/>
    <cellStyle name="Normal 5 3 3 6" xfId="3241" xr:uid="{00000000-0005-0000-0000-0000D10C0000}"/>
    <cellStyle name="Normal 5 3 3 6 2" xfId="3242" xr:uid="{00000000-0005-0000-0000-0000D20C0000}"/>
    <cellStyle name="Normal 5 3 3 6 3" xfId="3243" xr:uid="{00000000-0005-0000-0000-0000D30C0000}"/>
    <cellStyle name="Normal 5 3 3 6 3 2" xfId="3244" xr:uid="{00000000-0005-0000-0000-0000D40C0000}"/>
    <cellStyle name="Normal 5 3 4" xfId="707" xr:uid="{00000000-0005-0000-0000-0000C3020000}"/>
    <cellStyle name="Normal 5 3 4 2" xfId="708" xr:uid="{00000000-0005-0000-0000-0000C4020000}"/>
    <cellStyle name="Normal 5 3 4 3" xfId="709" xr:uid="{00000000-0005-0000-0000-0000C5020000}"/>
    <cellStyle name="Normal 5 3 4 3 2" xfId="710" xr:uid="{00000000-0005-0000-0000-0000C6020000}"/>
    <cellStyle name="Normal 5 3 4 3 2 2" xfId="3245" xr:uid="{00000000-0005-0000-0000-0000D50C0000}"/>
    <cellStyle name="Normal 5 3 4 3 2 2 2" xfId="24982" xr:uid="{F288F377-DFB2-4D40-95C9-982FFB6F4704}"/>
    <cellStyle name="Normal 5 3 4 3 2 2 3" xfId="25371" xr:uid="{37723B76-683C-4A8A-8528-DFB58B151B6B}"/>
    <cellStyle name="Normal 5 3 4 3 2 3" xfId="3246" xr:uid="{00000000-0005-0000-0000-0000D60C0000}"/>
    <cellStyle name="Normal 5 3 4 3 2 3 2" xfId="3247" xr:uid="{00000000-0005-0000-0000-0000D70C0000}"/>
    <cellStyle name="Normal 5 3 4 3 2 3 3" xfId="3248" xr:uid="{00000000-0005-0000-0000-0000D80C0000}"/>
    <cellStyle name="Normal 5 3 4 3 2 3 3 2" xfId="3249" xr:uid="{00000000-0005-0000-0000-0000D90C0000}"/>
    <cellStyle name="Normal 5 3 4 3 2 4" xfId="25837" xr:uid="{5EBC842D-5202-41F8-B80A-30CACEC9C896}"/>
    <cellStyle name="Normal 5 3 4 3 3" xfId="3250" xr:uid="{00000000-0005-0000-0000-0000DA0C0000}"/>
    <cellStyle name="Normal 5 3 4 3 4" xfId="3251" xr:uid="{00000000-0005-0000-0000-0000DB0C0000}"/>
    <cellStyle name="Normal 5 3 4 3 5" xfId="3252" xr:uid="{00000000-0005-0000-0000-0000DC0C0000}"/>
    <cellStyle name="Normal 5 3 4 3 5 2" xfId="3253" xr:uid="{00000000-0005-0000-0000-0000DD0C0000}"/>
    <cellStyle name="Normal 5 3 4 3 6" xfId="4607" xr:uid="{383953BB-B5E0-4BC9-BB64-C19FD69F5353}"/>
    <cellStyle name="Normal 5 3 4 3 6 2" xfId="5244" xr:uid="{0ED1D757-DA09-4E7E-8BEB-175A7DA93D02}"/>
    <cellStyle name="Normal 5 3 4 3 7" xfId="5335" xr:uid="{BCE27D0C-B751-422B-A74D-19B97D6406A4}"/>
    <cellStyle name="Normal 5 3 4 4" xfId="3254" xr:uid="{00000000-0005-0000-0000-0000DE0C0000}"/>
    <cellStyle name="Normal 5 3 4 4 2" xfId="3255" xr:uid="{00000000-0005-0000-0000-0000DF0C0000}"/>
    <cellStyle name="Normal 5 3 4 4 3" xfId="3256" xr:uid="{00000000-0005-0000-0000-0000E00C0000}"/>
    <cellStyle name="Normal 5 3 4 4 3 2" xfId="3257" xr:uid="{00000000-0005-0000-0000-0000E10C0000}"/>
    <cellStyle name="Normal 5 3 4 5" xfId="3258" xr:uid="{00000000-0005-0000-0000-0000E20C0000}"/>
    <cellStyle name="Normal 5 3 4 5 2" xfId="3259" xr:uid="{00000000-0005-0000-0000-0000E30C0000}"/>
    <cellStyle name="Normal 5 3 4 6" xfId="4606" xr:uid="{2E60B14C-A21A-417E-907B-E5C6DB347B13}"/>
    <cellStyle name="Normal 5 3 4 6 2" xfId="5239" xr:uid="{1C3CB882-A1EA-4E3E-B413-1D0C943A0F75}"/>
    <cellStyle name="Normal 5 3 4 7" xfId="5334" xr:uid="{751FFC6B-7FF8-4957-8351-85C88983357C}"/>
    <cellStyle name="Normal 5 3 5" xfId="711" xr:uid="{00000000-0005-0000-0000-0000C7020000}"/>
    <cellStyle name="Normal 5 3 5 2" xfId="3260" xr:uid="{00000000-0005-0000-0000-0000E40C0000}"/>
    <cellStyle name="Normal 5 3 5 3" xfId="5336" xr:uid="{732BAF3B-BA3C-4BA5-9B1B-35C41A3619FE}"/>
    <cellStyle name="Normal 5 3 6" xfId="5300" xr:uid="{58F6E97A-F64F-4715-A527-E7F2C28E9916}"/>
    <cellStyle name="Normal 5 4" xfId="712" xr:uid="{00000000-0005-0000-0000-0000C8020000}"/>
    <cellStyle name="Normal 5 4 2" xfId="713" xr:uid="{00000000-0005-0000-0000-0000C9020000}"/>
    <cellStyle name="Normal 5 4 3" xfId="3261" xr:uid="{00000000-0005-0000-0000-0000E50C0000}"/>
    <cellStyle name="Normal 5 4 3 2" xfId="3262" xr:uid="{00000000-0005-0000-0000-0000E60C0000}"/>
    <cellStyle name="Normal 5 4 3 3" xfId="3263" xr:uid="{00000000-0005-0000-0000-0000E70C0000}"/>
    <cellStyle name="Normal 5 4 3 3 2" xfId="3264" xr:uid="{00000000-0005-0000-0000-0000E80C0000}"/>
    <cellStyle name="Normal 5 5" xfId="714" xr:uid="{00000000-0005-0000-0000-0000CA020000}"/>
    <cellStyle name="Normal 5 5 10" xfId="715" xr:uid="{00000000-0005-0000-0000-0000CB020000}"/>
    <cellStyle name="Normal 5 5 10 2" xfId="716" xr:uid="{00000000-0005-0000-0000-0000CC020000}"/>
    <cellStyle name="Normal 5 5 10 2 2" xfId="3265" xr:uid="{00000000-0005-0000-0000-0000E90C0000}"/>
    <cellStyle name="Normal 5 5 10 2 2 2" xfId="26623" xr:uid="{144BB97F-8692-4E46-A8EE-9B6796E11F79}"/>
    <cellStyle name="Normal 5 5 10 2 2 3" xfId="25945" xr:uid="{1E77AD73-9E63-4F20-8CAE-1D5DFAF6B0BA}"/>
    <cellStyle name="Normal 5 5 10 2 3" xfId="3266" xr:uid="{00000000-0005-0000-0000-0000EA0C0000}"/>
    <cellStyle name="Normal 5 5 10 2 3 2" xfId="3267" xr:uid="{00000000-0005-0000-0000-0000EB0C0000}"/>
    <cellStyle name="Normal 5 5 10 2 3 3" xfId="3268" xr:uid="{00000000-0005-0000-0000-0000EC0C0000}"/>
    <cellStyle name="Normal 5 5 10 2 3 3 2" xfId="3269" xr:uid="{00000000-0005-0000-0000-0000ED0C0000}"/>
    <cellStyle name="Normal 5 5 10 2 4" xfId="26806" xr:uid="{59621A3F-6D1B-4511-BFFD-4457E7B827C6}"/>
    <cellStyle name="Normal 5 5 10 3" xfId="3270" xr:uid="{00000000-0005-0000-0000-0000EE0C0000}"/>
    <cellStyle name="Normal 5 5 10 4" xfId="3271" xr:uid="{00000000-0005-0000-0000-0000EF0C0000}"/>
    <cellStyle name="Normal 5 5 10 5" xfId="3272" xr:uid="{00000000-0005-0000-0000-0000F00C0000}"/>
    <cellStyle name="Normal 5 5 10 5 2" xfId="3273" xr:uid="{00000000-0005-0000-0000-0000F10C0000}"/>
    <cellStyle name="Normal 5 5 10 6" xfId="4609" xr:uid="{FBEBA1AC-6C32-4243-9CAE-80BC20CAEA7B}"/>
    <cellStyle name="Normal 5 5 10 6 2" xfId="5284" xr:uid="{EAFAE84F-C673-4D55-AC73-6CF8044876C2}"/>
    <cellStyle name="Normal 5 5 10 7" xfId="5338" xr:uid="{6E967A7E-1811-4824-A7C2-9AC32E168256}"/>
    <cellStyle name="Normal 5 5 11" xfId="717" xr:uid="{00000000-0005-0000-0000-0000CD020000}"/>
    <cellStyle name="Normal 5 5 11 10" xfId="14182" xr:uid="{0BF355A7-806D-4C2A-A583-65F06B55469C}"/>
    <cellStyle name="Normal 5 5 11 2" xfId="3274" xr:uid="{00000000-0005-0000-0000-0000F20C0000}"/>
    <cellStyle name="Normal 5 5 11 2 2" xfId="3275" xr:uid="{00000000-0005-0000-0000-0000F30C0000}"/>
    <cellStyle name="Normal 5 5 11 2 2 2" xfId="8200" xr:uid="{508B8D28-5A9E-4A35-95AD-A17A76C8CC9C}"/>
    <cellStyle name="Normal 5 5 11 2 2 2 2" xfId="29283" xr:uid="{ABB10293-D5D9-420F-9267-04258C3AF004}"/>
    <cellStyle name="Normal 5 5 11 2 2 2 3" xfId="17066" xr:uid="{3B1E16AB-1E75-4525-B6EA-846F36428EC4}"/>
    <cellStyle name="Normal 5 5 11 2 2 3" xfId="10982" xr:uid="{F765BA21-8729-45BD-B0BF-B9EFF08ACC39}"/>
    <cellStyle name="Normal 5 5 11 2 2 3 2" xfId="19840" xr:uid="{A40315A8-F3E5-4E62-8458-4F34456CEC52}"/>
    <cellStyle name="Normal 5 5 11 2 2 4" xfId="12882" xr:uid="{F96F6073-E74E-4DB0-9E66-3444D91E209E}"/>
    <cellStyle name="Normal 5 5 11 2 2 4 2" xfId="22669" xr:uid="{7A695F3C-8939-449E-914A-7C4211BD184A}"/>
    <cellStyle name="Normal 5 5 11 2 2 5" xfId="24186" xr:uid="{A1BEC64F-882A-4C55-8801-5A43C2B3B31F}"/>
    <cellStyle name="Normal 5 5 11 2 2 6" xfId="15008" xr:uid="{8F269B35-273F-47D1-8F85-006767E91AE9}"/>
    <cellStyle name="Normal 5 5 11 2 3" xfId="8199" xr:uid="{EB8DF734-6E4F-4C38-83E3-D7665D66F12C}"/>
    <cellStyle name="Normal 5 5 11 2 3 2" xfId="10981" xr:uid="{71B32FE0-A0A9-4886-AE46-7E7B0CA74774}"/>
    <cellStyle name="Normal 5 5 11 2 3 3" xfId="28003" xr:uid="{E355F1F8-A69B-4871-8498-AE876E143F1B}"/>
    <cellStyle name="Normal 5 5 11 2 3 4" xfId="16603" xr:uid="{C5D47665-70B0-4B0A-833F-D9978E62C8BF}"/>
    <cellStyle name="Normal 5 5 11 2 4" xfId="6699" xr:uid="{D89DE954-9F81-48A5-97F1-5ED000C8F81B}"/>
    <cellStyle name="Normal 5 5 11 2 4 2" xfId="28111" xr:uid="{75E53BF6-4B11-4C51-BBAB-599F7606579F}"/>
    <cellStyle name="Normal 5 5 11 2 4 3" xfId="19331" xr:uid="{50DC6DEE-B076-48E2-A405-7B12C6260D7E}"/>
    <cellStyle name="Normal 5 5 11 2 5" xfId="9495" xr:uid="{29792CE5-FEBB-4F4E-B275-AF9999201086}"/>
    <cellStyle name="Normal 5 5 11 2 5 2" xfId="22159" xr:uid="{36A8D5C0-FC8C-408F-A3A3-C90338A182DB}"/>
    <cellStyle name="Normal 5 5 11 2 6" xfId="25339" xr:uid="{2FEFB5C7-2B52-4D06-AE40-CFB3A92FC5BA}"/>
    <cellStyle name="Normal 5 5 11 2 7" xfId="14340" xr:uid="{CCD3D8A2-19A2-4028-8965-993B54A429AF}"/>
    <cellStyle name="Normal 5 5 11 3" xfId="3276" xr:uid="{00000000-0005-0000-0000-0000F40C0000}"/>
    <cellStyle name="Normal 5 5 11 3 2" xfId="8201" xr:uid="{9BA88D2D-843F-4EF9-B4E2-5FCF8BCDE68D}"/>
    <cellStyle name="Normal 5 5 11 3 2 2" xfId="28081" xr:uid="{72B3010F-CA64-45EA-B90C-493EFF42CD26}"/>
    <cellStyle name="Normal 5 5 11 3 2 3" xfId="16959" xr:uid="{538007DB-BC9F-43C7-9CA0-BDB8902DB799}"/>
    <cellStyle name="Normal 5 5 11 3 3" xfId="10983" xr:uid="{CEA99B83-CFC5-497E-B2C2-2DA64F053119}"/>
    <cellStyle name="Normal 5 5 11 3 3 2" xfId="19709" xr:uid="{B3B371E1-598D-40F6-B683-C09C7039C317}"/>
    <cellStyle name="Normal 5 5 11 3 4" xfId="12808" xr:uid="{9B9866C8-3268-4BC7-841C-39C1BA266405}"/>
    <cellStyle name="Normal 5 5 11 3 4 2" xfId="22538" xr:uid="{31BDCE70-F4B1-4B71-80B7-FCC5E4E725B7}"/>
    <cellStyle name="Normal 5 5 11 3 5" xfId="24057" xr:uid="{4D3FC0FB-3767-4031-9497-164B74D7EE7B}"/>
    <cellStyle name="Normal 5 5 11 3 6" xfId="14833" xr:uid="{2377B90F-0AD3-4216-8F2A-E1AE1D5BC22E}"/>
    <cellStyle name="Normal 5 5 11 4" xfId="3277" xr:uid="{00000000-0005-0000-0000-0000F50C0000}"/>
    <cellStyle name="Normal 5 5 11 4 2" xfId="8202" xr:uid="{82056F21-1FB6-4268-B766-2E215AF59F4B}"/>
    <cellStyle name="Normal 5 5 11 4 2 2" xfId="26984" xr:uid="{D0268886-D00C-467B-A483-4D6E86DC6173}"/>
    <cellStyle name="Normal 5 5 11 4 2 3" xfId="19296" xr:uid="{246B7043-126A-43C8-8A77-B10CF3C28D4D}"/>
    <cellStyle name="Normal 5 5 11 4 3" xfId="10984" xr:uid="{5DCBD2C2-C9AA-4CB3-BD40-0CADDD08DDD8}"/>
    <cellStyle name="Normal 5 5 11 4 3 2" xfId="22116" xr:uid="{4C44F1E1-84C6-4CE8-90B6-E9105FD40706}"/>
    <cellStyle name="Normal 5 5 11 4 4" xfId="25944" xr:uid="{D7D6E207-73F2-4BC8-B8D3-16A7283E1DC7}"/>
    <cellStyle name="Normal 5 5 11 4 5" xfId="16560" xr:uid="{0FA2367C-2B63-4631-B10B-82196592304F}"/>
    <cellStyle name="Normal 5 5 11 5" xfId="4610" xr:uid="{44B872CD-F74F-44C1-8A21-A75AA24F0207}"/>
    <cellStyle name="Normal 5 5 11 5 2" xfId="10006" xr:uid="{6D35CD4B-584E-414F-88FD-CB3798FC999C}"/>
    <cellStyle name="Normal 5 5 11 5 2 2" xfId="20605" xr:uid="{D63F132A-C049-43C4-9879-65AAC42C2B36}"/>
    <cellStyle name="Normal 5 5 11 5 3" xfId="13550" xr:uid="{0166E995-1BAC-4E99-B806-11C8CDE39FB5}"/>
    <cellStyle name="Normal 5 5 11 5 3 2" xfId="23434" xr:uid="{315483A0-0631-45E1-9E97-DB046E98AA4D}"/>
    <cellStyle name="Normal 5 5 11 5 4" xfId="28084" xr:uid="{ABC7D355-2017-4D5A-988A-DA7F5A7404F1}"/>
    <cellStyle name="Normal 5 5 11 5 5" xfId="17812" xr:uid="{51670BC2-A7B6-4EB0-9404-29C8B1DD9DE3}"/>
    <cellStyle name="Normal 5 5 11 6" xfId="6278" xr:uid="{ADEAA5C3-D04B-4218-8E71-83B13979B44C}"/>
    <cellStyle name="Normal 5 5 11 6 2" xfId="16154" xr:uid="{4FCEEEDB-27B8-454B-8336-4BD996220E34}"/>
    <cellStyle name="Normal 5 5 11 7" xfId="9055" xr:uid="{A86AF741-49F6-4592-8194-2B475A55DDFC}"/>
    <cellStyle name="Normal 5 5 11 7 2" xfId="18913" xr:uid="{1C204C5F-5A97-4801-9B91-A183E4DE0232}"/>
    <cellStyle name="Normal 5 5 11 8" xfId="12195" xr:uid="{759BAEC4-0778-47DF-9DF5-73AD7ABEBCA6}"/>
    <cellStyle name="Normal 5 5 11 8 2" xfId="21710" xr:uid="{6A0793B2-CE95-4037-9F59-91E5F66CA349}"/>
    <cellStyle name="Normal 5 5 11 9" xfId="25448" xr:uid="{74888DFF-DD8F-414A-805A-B038C2524F2D}"/>
    <cellStyle name="Normal 5 5 12" xfId="718" xr:uid="{00000000-0005-0000-0000-0000CE020000}"/>
    <cellStyle name="Normal 5 5 12 2" xfId="3278" xr:uid="{00000000-0005-0000-0000-0000F60C0000}"/>
    <cellStyle name="Normal 5 5 12 2 2" xfId="26924" xr:uid="{84DC1CA7-8499-49EE-BC97-ED8E3DC567BF}"/>
    <cellStyle name="Normal 5 5 12 2 2 2" xfId="27918" xr:uid="{9626F762-F8D9-4760-AB3D-BB85C1F86FB3}"/>
    <cellStyle name="Normal 5 5 12 2 3" xfId="28290" xr:uid="{DC9A6F99-175F-4180-99E4-7CC0B0D823F2}"/>
    <cellStyle name="Normal 5 5 12 2 4" xfId="28178" xr:uid="{F604BDFB-6BEF-44B1-949E-DA488BD5DD79}"/>
    <cellStyle name="Normal 5 5 12 3" xfId="3279" xr:uid="{00000000-0005-0000-0000-0000F70C0000}"/>
    <cellStyle name="Normal 5 5 12 3 2" xfId="3280" xr:uid="{00000000-0005-0000-0000-0000F80C0000}"/>
    <cellStyle name="Normal 5 5 12 3 2 2" xfId="10985" xr:uid="{3CC04961-A14A-415F-9A17-99F925761374}"/>
    <cellStyle name="Normal 5 5 12 3 2 2 2" xfId="18914" xr:uid="{A6571594-8D9E-470D-91C0-9A73919C24A2}"/>
    <cellStyle name="Normal 5 5 12 3 2 3" xfId="12196" xr:uid="{AFE5C0E4-A6E2-4D96-8108-6C5DE43B128D}"/>
    <cellStyle name="Normal 5 5 12 3 2 3 2" xfId="21711" xr:uid="{8D45CC13-B26F-485A-ADFD-17A7D0AAAB2E}"/>
    <cellStyle name="Normal 5 5 12 3 2 4" xfId="26656" xr:uid="{385ADE72-6492-4C48-821A-C7AA9BEB9123}"/>
    <cellStyle name="Normal 5 5 12 3 2 5" xfId="16155" xr:uid="{4541171F-4B3F-4E3E-8401-A62965404A17}"/>
    <cellStyle name="Normal 5 5 12 3 3" xfId="4372" xr:uid="{A7C17C49-6AE5-4BA6-9EE3-701DBE52422C}"/>
    <cellStyle name="Normal 5 5 12 3 3 2" xfId="5285" xr:uid="{8E784044-0905-41F0-90BE-03EE73707BFC}"/>
    <cellStyle name="Normal 5 5 12 3 4" xfId="25952" xr:uid="{91BAD075-FC3D-42BA-8EA6-F85E3312E6BB}"/>
    <cellStyle name="Normal 5 5 12 4" xfId="3281" xr:uid="{00000000-0005-0000-0000-0000F90C0000}"/>
    <cellStyle name="Normal 5 5 12 4 2" xfId="3282" xr:uid="{00000000-0005-0000-0000-0000FA0C0000}"/>
    <cellStyle name="Normal 5 5 12 4 2 2" xfId="28920" xr:uid="{D4574B1D-7757-4758-A38F-701CB7A10046}"/>
    <cellStyle name="Normal 5 5 12 4 2 3" xfId="28280" xr:uid="{65584C86-51FA-40F4-91C8-F3B63D0D277B}"/>
    <cellStyle name="Normal 5 5 12 4 3" xfId="3283" xr:uid="{00000000-0005-0000-0000-0000FB0C0000}"/>
    <cellStyle name="Normal 5 5 12 4 3 2" xfId="3284" xr:uid="{00000000-0005-0000-0000-0000FC0C0000}"/>
    <cellStyle name="Normal 5 5 12 4 4" xfId="25019" xr:uid="{3B1AADFC-D943-43B0-A9F3-9B9D1139714E}"/>
    <cellStyle name="Normal 5 5 12 4 5" xfId="24421" xr:uid="{9F2977D7-A553-46F1-AFE6-96DD7F6EEF15}"/>
    <cellStyle name="Normal 5 5 12 4 6" xfId="27111" xr:uid="{95AA5A6C-D1C9-40A1-8DC6-F8EAFDC23ED2}"/>
    <cellStyle name="Normal 5 5 12 5" xfId="3285" xr:uid="{00000000-0005-0000-0000-0000FD0C0000}"/>
    <cellStyle name="Normal 5 5 12 5 2" xfId="27118" xr:uid="{A8F7304A-F30D-4C48-B9EB-6CE5941410B9}"/>
    <cellStyle name="Normal 5 5 12 5 3" xfId="27486" xr:uid="{348ACBC6-7DC1-473C-AD06-02F28B483DA0}"/>
    <cellStyle name="Normal 5 5 12 6" xfId="3286" xr:uid="{00000000-0005-0000-0000-0000FE0C0000}"/>
    <cellStyle name="Normal 5 5 12 6 2" xfId="26758" xr:uid="{7A35A40D-9A96-48FD-B98C-F9109CC0716D}"/>
    <cellStyle name="Normal 5 5 12 6 3" xfId="25677" xr:uid="{30A64358-28BA-4CC5-BA03-9180664F8D2F}"/>
    <cellStyle name="Normal 5 5 12 7" xfId="3287" xr:uid="{00000000-0005-0000-0000-0000FF0C0000}"/>
    <cellStyle name="Normal 5 5 12 7 2" xfId="3288" xr:uid="{00000000-0005-0000-0000-0000000D0000}"/>
    <cellStyle name="Normal 5 5 12 8" xfId="3289" xr:uid="{00000000-0005-0000-0000-0000010D0000}"/>
    <cellStyle name="Normal 5 5 12 8 2" xfId="5291" xr:uid="{F8F22B84-6E3C-45E2-AF9A-44035DC90ED7}"/>
    <cellStyle name="Normal 5 5 12 8 3" xfId="4628" xr:uid="{7DC48E7A-C435-4F4E-9068-6681AEFECC46}"/>
    <cellStyle name="Normal 5 5 12 9" xfId="5337" xr:uid="{E08FCC3A-4D63-44EF-BABC-6EE26F2DCAE2}"/>
    <cellStyle name="Normal 5 5 12 9 2" xfId="27355" xr:uid="{7A7476D3-A490-492D-AA29-E276FA8053D9}"/>
    <cellStyle name="Normal 5 5 12 9 3" xfId="26825" xr:uid="{ED7B9938-D4CE-40E3-A13E-09C58C76DD8D}"/>
    <cellStyle name="Normal 5 5 13" xfId="3290" xr:uid="{00000000-0005-0000-0000-0000020D0000}"/>
    <cellStyle name="Normal 5 5 13 2" xfId="5143" xr:uid="{103D685B-9AF0-44A7-B7CE-BFFB10403E39}"/>
    <cellStyle name="Normal 5 5 13 2 2" xfId="8203" xr:uid="{C0FFB5E4-43F7-4C8D-B836-C8723A77B06B}"/>
    <cellStyle name="Normal 5 5 13 2 2 2" xfId="29908" xr:uid="{003BD0E1-2503-426A-8876-C3C20B3825ED}"/>
    <cellStyle name="Normal 5 5 13 2 2 3" xfId="21110" xr:uid="{F2415EFC-54A9-452B-AD1D-051D6F5A1C7C}"/>
    <cellStyle name="Normal 5 5 13 2 3" xfId="10986" xr:uid="{248BEA04-232D-4291-840B-44F995191E7A}"/>
    <cellStyle name="Normal 5 5 13 2 3 2" xfId="23939" xr:uid="{E3117E85-736B-4BA5-825E-6B703A600C6B}"/>
    <cellStyle name="Normal 5 5 13 2 4" xfId="25039" xr:uid="{A9EFB29C-183F-46D0-9839-5FBA1E5D4D77}"/>
    <cellStyle name="Normal 5 5 13 2 5" xfId="18317" xr:uid="{69EF76F5-6D55-436C-9AB3-122BAC88B0F7}"/>
    <cellStyle name="Normal 5 5 13 3" xfId="6817" xr:uid="{C650D8AC-1A4E-4803-B667-8D49CC5EE729}"/>
    <cellStyle name="Normal 5 5 13 3 2" xfId="26757" xr:uid="{2FB2A4E0-718B-4C87-B64E-114B4CB22BA0}"/>
    <cellStyle name="Normal 5 5 13 3 3" xfId="26893" xr:uid="{D942D6FF-45F4-45EA-8423-AB6EFEF6AE9D}"/>
    <cellStyle name="Normal 5 5 13 3 4" xfId="16156" xr:uid="{E01D7030-DDB4-4614-99B0-59E6E0FA832C}"/>
    <cellStyle name="Normal 5 5 13 4" xfId="9613" xr:uid="{3529C0EB-91F9-44F9-8E0B-7A0255DA20E5}"/>
    <cellStyle name="Normal 5 5 13 4 2" xfId="24307" xr:uid="{8B41551D-EB85-4F79-BBAD-A76CC82BC930}"/>
    <cellStyle name="Normal 5 5 13 4 3" xfId="27923" xr:uid="{65DAAF7F-2755-4754-9ED5-95F731949DB3}"/>
    <cellStyle name="Normal 5 5 13 4 4" xfId="18915" xr:uid="{547CAB2A-3439-4D67-ABFE-A1353EE9E9CE}"/>
    <cellStyle name="Normal 5 5 13 5" xfId="12197" xr:uid="{76718F9F-783F-41AC-8439-AB218455194C}"/>
    <cellStyle name="Normal 5 5 13 5 2" xfId="30037" xr:uid="{173DCFDA-3806-444B-80FB-17C6E044461B}"/>
    <cellStyle name="Normal 5 5 13 5 3" xfId="21712" xr:uid="{537E9182-C739-43E7-935C-90E4E3E0AF6E}"/>
    <cellStyle name="Normal 5 5 13 6" xfId="25440" xr:uid="{5CB9ADBB-EA4E-4A2F-B529-0DBFCD856194}"/>
    <cellStyle name="Normal 5 5 13 7" xfId="15504" xr:uid="{4CFC3E5D-EA90-4C0C-915E-9CA2646AD187}"/>
    <cellStyle name="Normal 5 5 14" xfId="3291" xr:uid="{00000000-0005-0000-0000-0000030D0000}"/>
    <cellStyle name="Normal 5 5 14 2" xfId="3292" xr:uid="{00000000-0005-0000-0000-0000040D0000}"/>
    <cellStyle name="Normal 5 5 14 3" xfId="3293" xr:uid="{00000000-0005-0000-0000-0000050D0000}"/>
    <cellStyle name="Normal 5 5 14 3 2" xfId="3294" xr:uid="{00000000-0005-0000-0000-0000060D0000}"/>
    <cellStyle name="Normal 5 5 14 3 2 2" xfId="29112" xr:uid="{8D6CBD50-3CBA-4EE4-9277-22643BC28AC8}"/>
    <cellStyle name="Normal 5 5 14 3 3" xfId="27769" xr:uid="{6CEB3FBC-1F2B-4E76-BACB-617BB256E58B}"/>
    <cellStyle name="Normal 5 5 14 4" xfId="29186" xr:uid="{3F409EFE-A298-49FD-A936-2B05B5B7604B}"/>
    <cellStyle name="Normal 5 5 14 4 2" xfId="30329" xr:uid="{C66F6BFC-2E67-4828-AC57-A2A05673F11E}"/>
    <cellStyle name="Normal 5 5 15" xfId="3295" xr:uid="{00000000-0005-0000-0000-0000070D0000}"/>
    <cellStyle name="Normal 5 5 15 2" xfId="10987" xr:uid="{248AE81E-359D-4AD2-882A-8CC1779638F1}"/>
    <cellStyle name="Normal 5 5 15 2 2" xfId="28122" xr:uid="{B4EC9C61-81F2-4D58-ADFA-C3AE47778B47}"/>
    <cellStyle name="Normal 5 5 15 2 3" xfId="16610" xr:uid="{508D340B-C1D5-4E46-BDB0-7AD6FD12F0DA}"/>
    <cellStyle name="Normal 5 5 15 3" xfId="11522" xr:uid="{B41B194A-5237-4748-B5EE-AB338CE98F5F}"/>
    <cellStyle name="Normal 5 5 15 3 2" xfId="19346" xr:uid="{573440B5-32B5-4FDE-A41B-F8F151B01F7C}"/>
    <cellStyle name="Normal 5 5 15 4" xfId="12459" xr:uid="{412E8520-31BE-4B42-9FCE-0A9D7FF973EF}"/>
    <cellStyle name="Normal 5 5 15 4 2" xfId="22175" xr:uid="{9559964B-124D-498D-9AFF-21AF50407012}"/>
    <cellStyle name="Normal 5 5 15 5" xfId="25951" xr:uid="{3B841023-18CF-481F-AC69-DDB9ABAEABAE}"/>
    <cellStyle name="Normal 5 5 15 6" xfId="14392" xr:uid="{0D93E76C-A5CA-4E7D-844F-C895B6F77517}"/>
    <cellStyle name="Normal 5 5 16" xfId="3296" xr:uid="{00000000-0005-0000-0000-0000080D0000}"/>
    <cellStyle name="Normal 5 5 16 2" xfId="10988" xr:uid="{53AC571A-E465-4685-93C9-62C348ADC7DB}"/>
    <cellStyle name="Normal 5 5 16 2 2" xfId="28846" xr:uid="{DA9D7C9B-1E9A-4CC4-AC3C-62E9E11F191B}"/>
    <cellStyle name="Normal 5 5 16 2 3" xfId="19103" xr:uid="{744012A2-0925-4E08-847F-DEFE6D478770}"/>
    <cellStyle name="Normal 5 5 16 3" xfId="12330" xr:uid="{2E8294B0-F6EA-4AF6-B786-DFCF911878D7}"/>
    <cellStyle name="Normal 5 5 16 3 2" xfId="21907" xr:uid="{3C52BB34-E100-465B-BC3F-700360F1AF0D}"/>
    <cellStyle name="Normal 5 5 16 4" xfId="24217" xr:uid="{9C8F2667-BD46-422D-A942-C141BED76371}"/>
    <cellStyle name="Normal 5 5 16 5" xfId="16351" xr:uid="{14D73B8D-92DF-4F80-A991-46693E8A7ABA}"/>
    <cellStyle name="Normal 5 5 17" xfId="3297" xr:uid="{00000000-0005-0000-0000-0000090D0000}"/>
    <cellStyle name="Normal 5 5 17 2" xfId="3298" xr:uid="{00000000-0005-0000-0000-00000A0D0000}"/>
    <cellStyle name="Normal 5 5 17 2 2" xfId="29167" xr:uid="{1D0032D2-005B-4AA5-BE59-8462D61885F5}"/>
    <cellStyle name="Normal 5 5 17 3" xfId="28599" xr:uid="{F9440BBB-B503-4AC5-8072-81FC47FCBF58}"/>
    <cellStyle name="Normal 5 5 18" xfId="4608" xr:uid="{44868F62-61FD-4F8E-8877-9C12325E2C12}"/>
    <cellStyle name="Normal 5 5 18 2" xfId="5287" xr:uid="{07912CAB-9F57-46F2-9038-E4A882B4E67F}"/>
    <cellStyle name="Normal 5 5 19" xfId="25703" xr:uid="{ACA25D1C-EC9D-4EB1-A894-07AC5DD009EE}"/>
    <cellStyle name="Normal 5 5 2" xfId="719" xr:uid="{00000000-0005-0000-0000-0000CF020000}"/>
    <cellStyle name="Normal 5 5 2 10" xfId="27227" xr:uid="{A760D8E7-DC3D-400A-9481-DF21FB25AEC9}"/>
    <cellStyle name="Normal 5 5 2 11" xfId="28038" xr:uid="{D8C24E89-6F73-4F01-9F3E-1A81DE50E5D5}"/>
    <cellStyle name="Normal 5 5 2 12" xfId="13994" xr:uid="{5A80F215-3D98-491B-813B-65501130A25A}"/>
    <cellStyle name="Normal 5 5 2 2" xfId="720" xr:uid="{00000000-0005-0000-0000-0000D0020000}"/>
    <cellStyle name="Normal 5 5 2 2 10" xfId="9056" xr:uid="{44D80EC9-D878-445E-A450-F24EF9E0FDCB}"/>
    <cellStyle name="Normal 5 5 2 2 10 2" xfId="18916" xr:uid="{74CCB8AA-372A-4944-9A05-591AE8804971}"/>
    <cellStyle name="Normal 5 5 2 2 11" xfId="12198" xr:uid="{A52D8C51-0028-4957-B4C4-CAB5CD035DB4}"/>
    <cellStyle name="Normal 5 5 2 2 11 2" xfId="21713" xr:uid="{20DD6C4E-685F-40B9-A9C3-F706F9E86DAB}"/>
    <cellStyle name="Normal 5 5 2 2 12" xfId="25748" xr:uid="{9CBE1039-6E90-452E-BB4B-2FF8247E3180}"/>
    <cellStyle name="Normal 5 5 2 2 13" xfId="14054" xr:uid="{7F1531AB-EB82-4925-A851-81B5B408FC9D}"/>
    <cellStyle name="Normal 5 5 2 2 2" xfId="721" xr:uid="{00000000-0005-0000-0000-0000D1020000}"/>
    <cellStyle name="Normal 5 5 2 2 2 10" xfId="12199" xr:uid="{40D3C760-FE0E-459A-9934-ECB39804F3E7}"/>
    <cellStyle name="Normal 5 5 2 2 2 10 2" xfId="21714" xr:uid="{4C88F7F6-CA59-45F2-AF00-EFBBCAC4251C}"/>
    <cellStyle name="Normal 5 5 2 2 2 11" xfId="24265" xr:uid="{E4C9EF6A-2BC4-4D98-B8E2-D425000CA057}"/>
    <cellStyle name="Normal 5 5 2 2 2 12" xfId="14183" xr:uid="{CED59A9A-DD7C-42F4-8968-EB35B0C97648}"/>
    <cellStyle name="Normal 5 5 2 2 2 2" xfId="3299" xr:uid="{00000000-0005-0000-0000-00000B0D0000}"/>
    <cellStyle name="Normal 5 5 2 2 2 2 2" xfId="3300" xr:uid="{00000000-0005-0000-0000-00000C0D0000}"/>
    <cellStyle name="Normal 5 5 2 2 2 2 2 2" xfId="8204" xr:uid="{FEE3158D-ECD2-400C-860A-37F9C7298B84}"/>
    <cellStyle name="Normal 5 5 2 2 2 2 2 2 2" xfId="28553" xr:uid="{B7345C37-BC9E-4D1E-9DAD-E587B3781222}"/>
    <cellStyle name="Normal 5 5 2 2 2 2 2 2 3" xfId="27468" xr:uid="{06535F4F-D6FA-48B2-9931-A9DE8767C388}"/>
    <cellStyle name="Normal 5 5 2 2 2 2 2 2 4" xfId="17471" xr:uid="{321FCE6A-BC3B-40DD-BE89-83ED1529E5C5}"/>
    <cellStyle name="Normal 5 5 2 2 2 2 2 3" xfId="10990" xr:uid="{CBB18637-D0F0-4A8F-861F-20E53F9BCBFC}"/>
    <cellStyle name="Normal 5 5 2 2 2 2 2 3 2" xfId="29529" xr:uid="{45E5BD1C-5799-47AF-99BD-4FAB64955122}"/>
    <cellStyle name="Normal 5 5 2 2 2 2 2 3 3" xfId="20260" xr:uid="{0DED17F8-ED9C-4DBD-B322-2B3AC4580A7D}"/>
    <cellStyle name="Normal 5 5 2 2 2 2 2 4" xfId="13256" xr:uid="{9F2F3F3B-4CEA-4FEF-8850-CDC607DC1198}"/>
    <cellStyle name="Normal 5 5 2 2 2 2 2 4 2" xfId="23089" xr:uid="{2F8379B1-9011-4D25-843E-64C41A51A417}"/>
    <cellStyle name="Normal 5 5 2 2 2 2 2 5" xfId="26381" xr:uid="{01AD0DFA-6F7F-4D3A-8BC7-152C7453A700}"/>
    <cellStyle name="Normal 5 5 2 2 2 2 2 6" xfId="15506" xr:uid="{6E73DB83-EA1F-4F72-89B2-797D7601A5D0}"/>
    <cellStyle name="Normal 5 5 2 2 2 2 3" xfId="4942" xr:uid="{EF0D4EFB-A08C-43D5-8C36-01BD0849B5F4}"/>
    <cellStyle name="Normal 5 5 2 2 2 2 3 2" xfId="10989" xr:uid="{F1AEB771-A799-4054-9242-E95E0D55588F}"/>
    <cellStyle name="Normal 5 5 2 2 2 2 3 2 2" xfId="29775" xr:uid="{19FEB69D-FB14-4CB1-8022-0D8FA1DDE181}"/>
    <cellStyle name="Normal 5 5 2 2 2 2 3 2 3" xfId="20909" xr:uid="{AE53611C-79F1-4DE7-8B48-4B520EF98BE5}"/>
    <cellStyle name="Normal 5 5 2 2 2 2 3 3" xfId="13801" xr:uid="{B458C9CA-8128-426E-A9CF-47A3AF80C9BF}"/>
    <cellStyle name="Normal 5 5 2 2 2 2 3 3 2" xfId="23738" xr:uid="{1F9717FB-49A8-4A3A-AC92-4EDE39301AA5}"/>
    <cellStyle name="Normal 5 5 2 2 2 2 3 4" xfId="24468" xr:uid="{EAB534A2-32C2-490B-9253-AE9F9ED00143}"/>
    <cellStyle name="Normal 5 5 2 2 2 2 3 5" xfId="18116" xr:uid="{18CFD84E-932F-4B09-80DA-23B032B05D33}"/>
    <cellStyle name="Normal 5 5 2 2 2 2 4" xfId="6418" xr:uid="{B8EE4091-1909-4886-B839-DA0D8A2144AA}"/>
    <cellStyle name="Normal 5 5 2 2 2 2 4 2" xfId="27573" xr:uid="{6AA6BAB9-9450-4571-B533-258E59EF0813}"/>
    <cellStyle name="Normal 5 5 2 2 2 2 4 3" xfId="16961" xr:uid="{043A4DA8-B947-4743-A995-1C1FEA1CE16A}"/>
    <cellStyle name="Normal 5 5 2 2 2 2 5" xfId="9195" xr:uid="{81E3F0C9-B2B7-4026-8555-DD8A11EDDABE}"/>
    <cellStyle name="Normal 5 5 2 2 2 2 5 2" xfId="19711" xr:uid="{D091F65D-1300-4FC7-98D5-07393871DD16}"/>
    <cellStyle name="Normal 5 5 2 2 2 2 6" xfId="12810" xr:uid="{13B462DF-226D-443A-9911-DAC4A9786BF2}"/>
    <cellStyle name="Normal 5 5 2 2 2 2 6 2" xfId="22540" xr:uid="{C658F6D0-DABA-474F-B6BA-4767546155C9}"/>
    <cellStyle name="Normal 5 5 2 2 2 2 7" xfId="25069" xr:uid="{CA29FBED-FEAF-40B5-B46E-C21FD210BB26}"/>
    <cellStyle name="Normal 5 5 2 2 2 2 8" xfId="14835" xr:uid="{C9B186FC-BAC6-4412-ADAB-324B91C76376}"/>
    <cellStyle name="Normal 5 5 2 2 2 3" xfId="3301" xr:uid="{00000000-0005-0000-0000-00000D0D0000}"/>
    <cellStyle name="Normal 5 5 2 2 2 3 2" xfId="5144" xr:uid="{8C2CA0AF-098F-4D42-91AE-2DAB75053558}"/>
    <cellStyle name="Normal 5 5 2 2 2 3 2 2" xfId="8205" xr:uid="{F32499A8-575C-47CE-9B4C-C84CF427D9A6}"/>
    <cellStyle name="Normal 5 5 2 2 2 3 2 2 2" xfId="29909" xr:uid="{431637AA-FA28-47AF-8A33-8533F2F4AC50}"/>
    <cellStyle name="Normal 5 5 2 2 2 3 2 2 3" xfId="21111" xr:uid="{92BDC846-0954-4EE1-A1BB-C40D055514F0}"/>
    <cellStyle name="Normal 5 5 2 2 2 3 2 3" xfId="10991" xr:uid="{E391B2BB-4E3C-4618-B2E2-A69AF83CA895}"/>
    <cellStyle name="Normal 5 5 2 2 2 3 2 3 2" xfId="23940" xr:uid="{4B23BCE4-2281-4AF7-94F4-0DFB1A9470A9}"/>
    <cellStyle name="Normal 5 5 2 2 2 3 2 4" xfId="28819" xr:uid="{1504AC26-0B0D-4558-AB9F-24390F5D21AF}"/>
    <cellStyle name="Normal 5 5 2 2 2 3 2 5" xfId="18318" xr:uid="{A7A55D8F-4B96-4DDE-8E31-3476CB48AA29}"/>
    <cellStyle name="Normal 5 5 2 2 2 3 3" xfId="6701" xr:uid="{64CF75D9-0471-47C8-A3C2-B5D5B99B4254}"/>
    <cellStyle name="Normal 5 5 2 2 2 3 3 2" xfId="27271" xr:uid="{4A6E6D0D-2B8C-4DF2-8D07-F22FD77C56E9}"/>
    <cellStyle name="Normal 5 5 2 2 2 3 3 3" xfId="17472" xr:uid="{68503C9C-62BC-4091-BAFC-82FFCA4041D1}"/>
    <cellStyle name="Normal 5 5 2 2 2 3 4" xfId="9497" xr:uid="{4E84BD79-D96D-49F9-9822-046BD513ACEC}"/>
    <cellStyle name="Normal 5 5 2 2 2 3 4 2" xfId="20261" xr:uid="{D1503263-2575-4D8C-A044-72981A20F432}"/>
    <cellStyle name="Normal 5 5 2 2 2 3 5" xfId="13257" xr:uid="{5C9277B3-61E5-4A70-A1A8-590BF14C1E7B}"/>
    <cellStyle name="Normal 5 5 2 2 2 3 5 2" xfId="23090" xr:uid="{27F878E9-1D9E-4486-A533-BD914504DF41}"/>
    <cellStyle name="Normal 5 5 2 2 2 3 6" xfId="26236" xr:uid="{FB9A0D1F-6D5D-4AD8-863D-6301133B3731}"/>
    <cellStyle name="Normal 5 5 2 2 2 3 7" xfId="15507" xr:uid="{395E65FE-4809-4B90-B368-B378BE4A17F4}"/>
    <cellStyle name="Normal 5 5 2 2 2 4" xfId="3302" xr:uid="{00000000-0005-0000-0000-00000E0D0000}"/>
    <cellStyle name="Normal 5 5 2 2 2 4 2" xfId="8206" xr:uid="{50322653-F7D5-45FB-9073-2769EE2CA16D}"/>
    <cellStyle name="Normal 5 5 2 2 2 4 2 2" xfId="27024" xr:uid="{4E56EC4D-DC02-478C-B129-0ED6D134E74E}"/>
    <cellStyle name="Normal 5 5 2 2 2 4 2 3" xfId="17470" xr:uid="{5AF27F93-3DAC-4284-BF14-3D1AA2A42551}"/>
    <cellStyle name="Normal 5 5 2 2 2 4 3" xfId="10992" xr:uid="{23A85A92-32FC-45DC-8651-4F0EDFFA8753}"/>
    <cellStyle name="Normal 5 5 2 2 2 4 3 2" xfId="20259" xr:uid="{82ADC7E6-EF25-4277-AC6B-B1205B261B95}"/>
    <cellStyle name="Normal 5 5 2 2 2 4 4" xfId="13255" xr:uid="{066D63B4-91B2-4A55-8E0A-82980EA29A34}"/>
    <cellStyle name="Normal 5 5 2 2 2 4 4 2" xfId="23088" xr:uid="{18DBC263-AD38-45E9-9169-41E7B7CDC462}"/>
    <cellStyle name="Normal 5 5 2 2 2 4 5" xfId="25699" xr:uid="{F27F35A0-B89B-4CEA-9AC1-B1652D9C3A15}"/>
    <cellStyle name="Normal 5 5 2 2 2 4 6" xfId="15505" xr:uid="{7588C7A9-679B-42BD-B117-2F701E3603EE}"/>
    <cellStyle name="Normal 5 5 2 2 2 5" xfId="3303" xr:uid="{00000000-0005-0000-0000-00000F0D0000}"/>
    <cellStyle name="Normal 5 5 2 2 2 5 2" xfId="8207" xr:uid="{C2B1D1FA-875B-45EF-A6EC-D47510CAD826}"/>
    <cellStyle name="Normal 5 5 2 2 2 5 2 2" xfId="27196" xr:uid="{1624A3BC-64A1-43AD-8318-B8BB203CA2A5}"/>
    <cellStyle name="Normal 5 5 2 2 2 5 2 3" xfId="16819" xr:uid="{FBCC9345-C326-48F0-BEB8-592176AFF504}"/>
    <cellStyle name="Normal 5 5 2 2 2 5 3" xfId="10993" xr:uid="{BCDC94E7-1A0D-43C5-A518-99AD368EE39F}"/>
    <cellStyle name="Normal 5 5 2 2 2 5 3 2" xfId="19556" xr:uid="{8AFFEE01-6FBE-4058-BD23-605FE224F393}"/>
    <cellStyle name="Normal 5 5 2 2 2 5 4" xfId="12668" xr:uid="{5B47960B-7586-4662-B948-88265DE22856}"/>
    <cellStyle name="Normal 5 5 2 2 2 5 4 2" xfId="22385" xr:uid="{888C8942-5C9C-477A-A7AF-0B359345CCC3}"/>
    <cellStyle name="Normal 5 5 2 2 2 5 5" xfId="26441" xr:uid="{ED639659-39CB-400F-8EA6-5088020B21F5}"/>
    <cellStyle name="Normal 5 5 2 2 2 5 6" xfId="14615" xr:uid="{94939CC4-DD91-43FB-93C3-805E8685F6AA}"/>
    <cellStyle name="Normal 5 5 2 2 2 6" xfId="3304" xr:uid="{00000000-0005-0000-0000-0000100D0000}"/>
    <cellStyle name="Normal 5 5 2 2 2 6 2" xfId="10994" xr:uid="{61087B3D-D2CB-48C6-A19D-4F69CDAFB739}"/>
    <cellStyle name="Normal 5 5 2 2 2 6 2 2" xfId="19297" xr:uid="{4AC64304-22F4-4854-8DAE-CF024962E2AC}"/>
    <cellStyle name="Normal 5 5 2 2 2 6 3" xfId="12436" xr:uid="{F6DAF6EF-0D46-44B9-8560-CFA4AA9BAC58}"/>
    <cellStyle name="Normal 5 5 2 2 2 6 3 2" xfId="22117" xr:uid="{A38D0CCE-8C10-4C87-A118-0B84B05FBBB3}"/>
    <cellStyle name="Normal 5 5 2 2 2 6 4" xfId="26128" xr:uid="{B146B634-E75E-43E7-8D35-F199B2F2C309}"/>
    <cellStyle name="Normal 5 5 2 2 2 6 5" xfId="16561" xr:uid="{3A8BFAC8-9266-47A7-92E3-FBB76CACD52D}"/>
    <cellStyle name="Normal 5 5 2 2 2 7" xfId="4640" xr:uid="{D2BB6D5C-2F90-48EC-836E-6DA5FE783120}"/>
    <cellStyle name="Normal 5 5 2 2 2 7 2" xfId="10008" xr:uid="{958C7A5C-4665-4761-A427-AF3F44083487}"/>
    <cellStyle name="Normal 5 5 2 2 2 7 2 2" xfId="20619" xr:uid="{A6AADB28-F09D-424E-9D66-C1064C84AC1D}"/>
    <cellStyle name="Normal 5 5 2 2 2 7 3" xfId="13560" xr:uid="{1A5E94E2-31F9-4ECD-92B7-EF03FF4CBBD8}"/>
    <cellStyle name="Normal 5 5 2 2 2 7 3 2" xfId="23448" xr:uid="{E1C15377-599B-496C-B04F-2B00F1AF7075}"/>
    <cellStyle name="Normal 5 5 2 2 2 7 4" xfId="17826" xr:uid="{B12C4F2D-F7C2-4FCF-BCA6-0BE88A5FA455}"/>
    <cellStyle name="Normal 5 5 2 2 2 8" xfId="6280" xr:uid="{F831A88C-3818-4952-8828-61ECE865E301}"/>
    <cellStyle name="Normal 5 5 2 2 2 8 2" xfId="16158" xr:uid="{48A5F438-9DBB-43B5-B7DE-EE6007D6FF05}"/>
    <cellStyle name="Normal 5 5 2 2 2 9" xfId="9057" xr:uid="{4B3C2166-F139-458A-85C2-19B49097F09A}"/>
    <cellStyle name="Normal 5 5 2 2 2 9 2" xfId="18917" xr:uid="{C42FA661-3F01-40B5-9071-2010926AFA0E}"/>
    <cellStyle name="Normal 5 5 2 2 3" xfId="3305" xr:uid="{00000000-0005-0000-0000-0000110D0000}"/>
    <cellStyle name="Normal 5 5 2 2 3 2" xfId="3306" xr:uid="{00000000-0005-0000-0000-0000120D0000}"/>
    <cellStyle name="Normal 5 5 2 2 3 2 2" xfId="8208" xr:uid="{38172A7E-9DF2-4BEF-86CE-DE032034C269}"/>
    <cellStyle name="Normal 5 5 2 2 3 2 2 2" xfId="28641" xr:uid="{10B04B90-7A4A-4223-8EEF-4D63A6119C4B}"/>
    <cellStyle name="Normal 5 5 2 2 3 2 2 3" xfId="28726" xr:uid="{3C48F909-5FF3-4B63-BD51-D649C64A33F5}"/>
    <cellStyle name="Normal 5 5 2 2 3 2 2 4" xfId="17473" xr:uid="{0318D73F-2997-4A8A-943E-0549FAFF1DF1}"/>
    <cellStyle name="Normal 5 5 2 2 3 2 3" xfId="10996" xr:uid="{89587D00-A3CC-4665-919B-3774D1552115}"/>
    <cellStyle name="Normal 5 5 2 2 3 2 3 2" xfId="29530" xr:uid="{B8DA581D-BE28-43F4-B961-2BFB3329782E}"/>
    <cellStyle name="Normal 5 5 2 2 3 2 3 3" xfId="20262" xr:uid="{F26DBC14-C60C-4F4E-9285-5C99278668A5}"/>
    <cellStyle name="Normal 5 5 2 2 3 2 4" xfId="13258" xr:uid="{6AF80EF1-72DB-45FF-954F-0561933128B5}"/>
    <cellStyle name="Normal 5 5 2 2 3 2 4 2" xfId="23091" xr:uid="{0D1684C8-1794-438F-BEB2-4102C97596AB}"/>
    <cellStyle name="Normal 5 5 2 2 3 2 5" xfId="25891" xr:uid="{546864C9-5058-405B-9158-17B8C5F3982F}"/>
    <cellStyle name="Normal 5 5 2 2 3 2 6" xfId="15508" xr:uid="{3E58DD19-0BFF-4724-A2B4-23F89B532097}"/>
    <cellStyle name="Normal 5 5 2 2 3 3" xfId="3307" xr:uid="{00000000-0005-0000-0000-0000130D0000}"/>
    <cellStyle name="Normal 5 5 2 2 3 3 2" xfId="10997" xr:uid="{92FE79A9-F1D0-472F-BCF7-6869F8BA8908}"/>
    <cellStyle name="Normal 5 5 2 2 3 3 2 2" xfId="27868" xr:uid="{1A571082-D50E-473A-988B-66A111D03627}"/>
    <cellStyle name="Normal 5 5 2 2 3 3 2 3" xfId="16960" xr:uid="{7AFD9809-B354-4CF2-B2C7-C37AB36A594F}"/>
    <cellStyle name="Normal 5 5 2 2 3 3 3" xfId="11598" xr:uid="{1697F086-D966-44AC-A98B-54173DA82C92}"/>
    <cellStyle name="Normal 5 5 2 2 3 3 3 2" xfId="19710" xr:uid="{A9B78800-917B-4AD2-B858-04FF241F52AF}"/>
    <cellStyle name="Normal 5 5 2 2 3 3 4" xfId="12809" xr:uid="{B99EF178-2802-4457-86C6-56C5111B1B4D}"/>
    <cellStyle name="Normal 5 5 2 2 3 3 4 2" xfId="22539" xr:uid="{FC8AC9BF-7454-4AAB-8E5D-670A54A4B885}"/>
    <cellStyle name="Normal 5 5 2 2 3 3 5" xfId="24449" xr:uid="{DC7FED0A-754A-48EC-970A-D3BCD8648432}"/>
    <cellStyle name="Normal 5 5 2 2 3 3 6" xfId="14834" xr:uid="{DD22E9FA-4BEB-4205-9D6A-D107EB1B7D42}"/>
    <cellStyle name="Normal 5 5 2 2 3 4" xfId="4791" xr:uid="{0FB85618-3DD2-45A2-945E-B1FC4040B401}"/>
    <cellStyle name="Normal 5 5 2 2 3 4 2" xfId="10995" xr:uid="{1FD90716-D0A6-4EEB-93F3-DC1D07F145BD}"/>
    <cellStyle name="Normal 5 5 2 2 3 4 2 2" xfId="29663" xr:uid="{A46AA47D-F831-44CF-91E0-8B88C0B6B68E}"/>
    <cellStyle name="Normal 5 5 2 2 3 4 2 3" xfId="20758" xr:uid="{7A140AED-A112-4918-A835-AA0585F1D6E1}"/>
    <cellStyle name="Normal 5 5 2 2 3 4 3" xfId="13664" xr:uid="{7B50855B-88EE-4410-8338-3DA6EBD67518}"/>
    <cellStyle name="Normal 5 5 2 2 3 4 3 2" xfId="23587" xr:uid="{AEE91A6A-DC09-40F8-92F2-2BD538F5BC62}"/>
    <cellStyle name="Normal 5 5 2 2 3 4 4" xfId="25879" xr:uid="{968EB633-1A5F-4005-B314-12DBD49E3A0A}"/>
    <cellStyle name="Normal 5 5 2 2 3 4 5" xfId="17965" xr:uid="{7665CD67-0D4C-40B0-B396-25B956586F56}"/>
    <cellStyle name="Normal 5 5 2 2 3 5" xfId="6417" xr:uid="{AC1FE460-AA75-4CF4-B3BD-B2049FF62B80}"/>
    <cellStyle name="Normal 5 5 2 2 3 5 2" xfId="26896" xr:uid="{66E9DA6D-033C-4868-8BA8-5ACB235CC6D7}"/>
    <cellStyle name="Normal 5 5 2 2 3 5 3" xfId="16159" xr:uid="{C4374C14-A35D-405F-9A06-CE4039A74452}"/>
    <cellStyle name="Normal 5 5 2 2 3 6" xfId="9194" xr:uid="{4B677A59-E6E9-4F67-BD12-5C9364DA6BC6}"/>
    <cellStyle name="Normal 5 5 2 2 3 6 2" xfId="18918" xr:uid="{B4914E16-6729-4A28-8D57-FD3EAD00EF99}"/>
    <cellStyle name="Normal 5 5 2 2 3 7" xfId="12200" xr:uid="{C4F8E1C3-DC6C-4C45-BCE9-4D664D62C3BC}"/>
    <cellStyle name="Normal 5 5 2 2 3 7 2" xfId="21715" xr:uid="{0D11AE18-1412-42C2-96FA-293B316631F5}"/>
    <cellStyle name="Normal 5 5 2 2 3 8" xfId="26310" xr:uid="{6E13A183-5ACD-4DBD-82A8-20EBB628D6C7}"/>
    <cellStyle name="Normal 5 5 2 2 3 9" xfId="14341" xr:uid="{59C6CB82-1AAD-46C2-A820-4F5E1E3688DC}"/>
    <cellStyle name="Normal 5 5 2 2 4" xfId="3308" xr:uid="{00000000-0005-0000-0000-0000140D0000}"/>
    <cellStyle name="Normal 5 5 2 2 4 2" xfId="5145" xr:uid="{9AD919ED-12D2-465F-BDFC-E3D730CB7929}"/>
    <cellStyle name="Normal 5 5 2 2 4 2 2" xfId="8209" xr:uid="{D0039F82-0F5E-47B9-92B1-B3190D89AA2A}"/>
    <cellStyle name="Normal 5 5 2 2 4 2 2 2" xfId="29910" xr:uid="{1CBDB1A2-0B2C-4A91-830A-343391DD8980}"/>
    <cellStyle name="Normal 5 5 2 2 4 2 2 3" xfId="21112" xr:uid="{37AFB7EA-0E8B-4A56-9BB9-A9ACBAAEC8B8}"/>
    <cellStyle name="Normal 5 5 2 2 4 2 3" xfId="10998" xr:uid="{A1960C8A-107B-4715-8F9F-C64A2BC4FF24}"/>
    <cellStyle name="Normal 5 5 2 2 4 2 3 2" xfId="23941" xr:uid="{FD6EB6E4-55F0-4E21-A5E9-DA0A8031D507}"/>
    <cellStyle name="Normal 5 5 2 2 4 2 4" xfId="26551" xr:uid="{48F7859E-5DA8-4A61-A88D-E69AF10F2CA4}"/>
    <cellStyle name="Normal 5 5 2 2 4 2 5" xfId="18319" xr:uid="{2D8C8CC7-56C3-4274-85CC-4628CB956F22}"/>
    <cellStyle name="Normal 5 5 2 2 4 3" xfId="6700" xr:uid="{6AC5E654-CE05-4E1A-BF17-B3F8D980EE1C}"/>
    <cellStyle name="Normal 5 5 2 2 4 3 2" xfId="27210" xr:uid="{10C6804A-5CEB-419B-97CD-933CC766A5C6}"/>
    <cellStyle name="Normal 5 5 2 2 4 3 3" xfId="17474" xr:uid="{4A138566-C558-48BF-ABFD-F52451D45CB5}"/>
    <cellStyle name="Normal 5 5 2 2 4 4" xfId="9496" xr:uid="{5A8F58B0-552A-4DB6-9C29-DF05C5201FD1}"/>
    <cellStyle name="Normal 5 5 2 2 4 4 2" xfId="20263" xr:uid="{EF8DBD43-983F-4C5C-BD26-FD73B54ABD73}"/>
    <cellStyle name="Normal 5 5 2 2 4 5" xfId="13259" xr:uid="{A5158425-555A-4020-96F7-F8F8637AAC4B}"/>
    <cellStyle name="Normal 5 5 2 2 4 5 2" xfId="23092" xr:uid="{03C8ED3D-4ED2-46FD-A360-DB7FE2500C9D}"/>
    <cellStyle name="Normal 5 5 2 2 4 6" xfId="26620" xr:uid="{5D615A0C-6921-484D-B9AF-814D4EBCE630}"/>
    <cellStyle name="Normal 5 5 2 2 4 7" xfId="15509" xr:uid="{70091FE8-EA8E-457E-A017-9B9CCFE3D9BA}"/>
    <cellStyle name="Normal 5 5 2 2 5" xfId="3309" xr:uid="{00000000-0005-0000-0000-0000150D0000}"/>
    <cellStyle name="Normal 5 5 2 2 5 2" xfId="5860" xr:uid="{A9E39776-2951-484F-B59F-A94AB6360EF8}"/>
    <cellStyle name="Normal 5 5 2 2 5 2 2" xfId="8210" xr:uid="{95C6A15D-AC91-4ED3-8D05-6BE3925FD4B4}"/>
    <cellStyle name="Normal 5 5 2 2 5 2 3" xfId="10999" xr:uid="{48C2928A-5514-4931-9F8A-F2FDF38818A2}"/>
    <cellStyle name="Normal 5 5 2 2 5 2 4" xfId="17067" xr:uid="{92699932-8098-44E4-8882-F21746779B07}"/>
    <cellStyle name="Normal 5 5 2 2 5 3" xfId="6958" xr:uid="{85AA1798-776A-4659-8594-714FD048534E}"/>
    <cellStyle name="Normal 5 5 2 2 5 3 2" xfId="29034" xr:uid="{A03D133D-E6AC-4594-B091-CE86229D18C5}"/>
    <cellStyle name="Normal 5 5 2 2 5 3 3" xfId="19841" xr:uid="{FC60117E-2B5A-4FA7-8809-EAF0F971E3DD}"/>
    <cellStyle name="Normal 5 5 2 2 5 4" xfId="9754" xr:uid="{E45D527F-E8C3-45DE-85C4-29F823D09722}"/>
    <cellStyle name="Normal 5 5 2 2 5 4 2" xfId="22670" xr:uid="{507992A8-A9F1-4C24-A3E3-1B19C1E4C522}"/>
    <cellStyle name="Normal 5 5 2 2 5 5" xfId="26647" xr:uid="{8C9EE449-6A25-476E-9F3E-8863151779F6}"/>
    <cellStyle name="Normal 5 5 2 2 5 6" xfId="15009" xr:uid="{E17F2F96-7615-48DC-88E9-0CADFB693D92}"/>
    <cellStyle name="Normal 5 5 2 2 6" xfId="3310" xr:uid="{00000000-0005-0000-0000-0000160D0000}"/>
    <cellStyle name="Normal 5 5 2 2 6 2" xfId="8211" xr:uid="{1BBD33E5-87C5-459E-AB8C-3A317F62B9C2}"/>
    <cellStyle name="Normal 5 5 2 2 6 2 2" xfId="27626" xr:uid="{A11A90F7-EF44-47B6-8D2F-CB5738DF0C53}"/>
    <cellStyle name="Normal 5 5 2 2 6 2 3" xfId="16728" xr:uid="{92C0E669-5DD5-4115-806A-C9474B03BAC9}"/>
    <cellStyle name="Normal 5 5 2 2 6 3" xfId="11000" xr:uid="{5AAABE05-AA6F-4F51-81E1-E61A7C9D3215}"/>
    <cellStyle name="Normal 5 5 2 2 6 3 2" xfId="19465" xr:uid="{6FE4DA33-6ED9-4DDB-AD47-A72072350E98}"/>
    <cellStyle name="Normal 5 5 2 2 6 4" xfId="12577" xr:uid="{044BD08A-E384-45F2-BBBA-B9709142B99E}"/>
    <cellStyle name="Normal 5 5 2 2 6 4 2" xfId="22294" xr:uid="{EC4C6209-EA48-415D-A3D4-1257A2F53325}"/>
    <cellStyle name="Normal 5 5 2 2 6 5" xfId="26561" xr:uid="{FDDE99DA-992A-47CE-AC60-02705716D564}"/>
    <cellStyle name="Normal 5 5 2 2 6 6" xfId="14512" xr:uid="{7CF1A3E7-FAA2-487C-BA4E-8143CCC9DBD6}"/>
    <cellStyle name="Normal 5 5 2 2 7" xfId="3311" xr:uid="{00000000-0005-0000-0000-0000170D0000}"/>
    <cellStyle name="Normal 5 5 2 2 7 2" xfId="8212" xr:uid="{C8CDEB96-BA46-442A-9DC6-A05BF73C40A1}"/>
    <cellStyle name="Normal 5 5 2 2 7 2 2" xfId="19185" xr:uid="{C4EF202C-5285-4DAF-B95D-9C6347CC4412}"/>
    <cellStyle name="Normal 5 5 2 2 7 3" xfId="11001" xr:uid="{083477AA-748D-4622-8456-D2A7203F77A2}"/>
    <cellStyle name="Normal 5 5 2 2 7 3 2" xfId="21990" xr:uid="{AC1FC498-F181-4BEF-AE29-4393BA1B93F0}"/>
    <cellStyle name="Normal 5 5 2 2 7 4" xfId="25853" xr:uid="{AFAE2B88-0000-4A3D-B651-20CAFD142D4A}"/>
    <cellStyle name="Normal 5 5 2 2 7 5" xfId="16434" xr:uid="{978D4C0B-CCFA-4397-BFB5-3CD78908829C}"/>
    <cellStyle name="Normal 5 5 2 2 8" xfId="4611" xr:uid="{4B3130F6-70E4-4568-94E9-ED43445C5980}"/>
    <cellStyle name="Normal 5 5 2 2 8 2" xfId="10007" xr:uid="{7C185E6C-88F0-4F7C-AB1A-3A13A71BB9D4}"/>
    <cellStyle name="Normal 5 5 2 2 8 2 2" xfId="20606" xr:uid="{3D1FD789-EE1E-4EF7-9875-30FA236F7AB6}"/>
    <cellStyle name="Normal 5 5 2 2 8 3" xfId="13551" xr:uid="{39EB597A-E8E8-4254-A327-4E7DC6E14E4B}"/>
    <cellStyle name="Normal 5 5 2 2 8 3 2" xfId="23435" xr:uid="{5AC2AF61-8145-4982-A7AF-9F1744922357}"/>
    <cellStyle name="Normal 5 5 2 2 8 4" xfId="17813" xr:uid="{611E9A65-7EF0-4246-8E10-8DB4687F82EB}"/>
    <cellStyle name="Normal 5 5 2 2 9" xfId="6279" xr:uid="{AAE4465D-D69A-41DD-844E-454F17A9A949}"/>
    <cellStyle name="Normal 5 5 2 2 9 2" xfId="16157" xr:uid="{6D4871F3-C5F9-47A3-A807-5EB7B72D7D06}"/>
    <cellStyle name="Normal 5 5 2 3" xfId="722" xr:uid="{00000000-0005-0000-0000-0000D2020000}"/>
    <cellStyle name="Normal 5 5 2 3 2" xfId="3312" xr:uid="{00000000-0005-0000-0000-0000180D0000}"/>
    <cellStyle name="Normal 5 5 2 3 2 2" xfId="3313" xr:uid="{00000000-0005-0000-0000-0000190D0000}"/>
    <cellStyle name="Normal 5 5 2 3 2 2 2" xfId="8213" xr:uid="{95294FDB-2884-4787-80F6-5AFD6CEA361E}"/>
    <cellStyle name="Normal 5 5 2 3 2 2 2 2" xfId="28558" xr:uid="{7A1BEEE7-40C2-4F2D-B0AD-7FFAFE5E4486}"/>
    <cellStyle name="Normal 5 5 2 3 2 2 2 3" xfId="17475" xr:uid="{E3767B7F-9196-4E87-B18F-2B7C1CC06C62}"/>
    <cellStyle name="Normal 5 5 2 3 2 2 3" xfId="11003" xr:uid="{DB0DAB73-2874-45B8-9A5F-D067C036B45E}"/>
    <cellStyle name="Normal 5 5 2 3 2 2 3 2" xfId="20264" xr:uid="{07640E63-AC15-4F83-91BC-A388DB99EAA5}"/>
    <cellStyle name="Normal 5 5 2 3 2 2 4" xfId="13260" xr:uid="{858E5035-0FD7-44FA-9AEF-C23C7B3A8633}"/>
    <cellStyle name="Normal 5 5 2 3 2 2 4 2" xfId="23093" xr:uid="{484D5B02-3A3B-448F-B3A2-373694403167}"/>
    <cellStyle name="Normal 5 5 2 3 2 2 5" xfId="25211" xr:uid="{6EBE5920-E886-43FA-8571-7BD631E0A5A8}"/>
    <cellStyle name="Normal 5 5 2 3 2 2 6" xfId="15510" xr:uid="{1FED85AB-D87B-43FD-AD24-B48F02C31D23}"/>
    <cellStyle name="Normal 5 5 2 3 2 3" xfId="4943" xr:uid="{00F880F8-73C6-4955-839E-9CD32DF981FF}"/>
    <cellStyle name="Normal 5 5 2 3 2 3 2" xfId="11002" xr:uid="{6AE7FA42-673C-4B2E-A89E-D459C5EEA1A6}"/>
    <cellStyle name="Normal 5 5 2 3 2 3 2 2" xfId="29776" xr:uid="{DACD171B-F66B-402C-865C-3A026A8DA8B0}"/>
    <cellStyle name="Normal 5 5 2 3 2 3 2 3" xfId="20910" xr:uid="{02E3B13E-5A08-4B90-8FDD-69B06F0464F4}"/>
    <cellStyle name="Normal 5 5 2 3 2 3 3" xfId="13802" xr:uid="{0F600465-B1C2-4362-B8A3-B44F68F98052}"/>
    <cellStyle name="Normal 5 5 2 3 2 3 3 2" xfId="23739" xr:uid="{A19FAF96-41BB-4788-A281-CECFB5D63BCF}"/>
    <cellStyle name="Normal 5 5 2 3 2 3 4" xfId="26074" xr:uid="{60A029B9-75DE-433C-8D4F-C1D75E6266FA}"/>
    <cellStyle name="Normal 5 5 2 3 2 3 5" xfId="18117" xr:uid="{47CDC2FA-E7B2-48C4-812E-F0DE6B2F9D7E}"/>
    <cellStyle name="Normal 5 5 2 3 2 4" xfId="6419" xr:uid="{778EA9D8-4611-4086-8B61-BDF7CBB47A83}"/>
    <cellStyle name="Normal 5 5 2 3 2 4 2" xfId="29178" xr:uid="{B3C162D5-6229-4DF8-9C56-DAE4B7000666}"/>
    <cellStyle name="Normal 5 5 2 3 2 4 3" xfId="16962" xr:uid="{0A350D53-51F8-44C4-A894-664AC08ADD85}"/>
    <cellStyle name="Normal 5 5 2 3 2 5" xfId="9196" xr:uid="{5B5ED235-A8F4-4151-9A13-D3AD6B377343}"/>
    <cellStyle name="Normal 5 5 2 3 2 5 2" xfId="19712" xr:uid="{2D4B8227-3567-437D-8495-8765D9B836B5}"/>
    <cellStyle name="Normal 5 5 2 3 2 6" xfId="12811" xr:uid="{246B2D7B-5C5F-459A-BC82-2424A8B28379}"/>
    <cellStyle name="Normal 5 5 2 3 2 6 2" xfId="22541" xr:uid="{0A46EAAB-E1DF-4CE1-AA1F-26E1ABA7D585}"/>
    <cellStyle name="Normal 5 5 2 3 2 7" xfId="25883" xr:uid="{505BA9FD-77B7-480B-AD2A-4B0FD045FAF5}"/>
    <cellStyle name="Normal 5 5 2 3 2 8" xfId="14836" xr:uid="{2556FE39-04C6-4A6D-9306-443A3948E7B6}"/>
    <cellStyle name="Normal 5 5 2 3 3" xfId="3314" xr:uid="{00000000-0005-0000-0000-00001A0D0000}"/>
    <cellStyle name="Normal 5 5 2 3 4" xfId="3315" xr:uid="{00000000-0005-0000-0000-00001B0D0000}"/>
    <cellStyle name="Normal 5 5 2 3 4 2" xfId="5146" xr:uid="{5D930F08-4F34-4737-AFA4-0E0BB30A8873}"/>
    <cellStyle name="Normal 5 5 2 3 4 2 2" xfId="8214" xr:uid="{1172E368-55A2-4494-9C59-261093BB6DF5}"/>
    <cellStyle name="Normal 5 5 2 3 4 2 2 2" xfId="29911" xr:uid="{9B8E1B51-9AAC-41B6-BC64-89DDBEEE0319}"/>
    <cellStyle name="Normal 5 5 2 3 4 2 2 3" xfId="21113" xr:uid="{4EEC6EC8-0628-493F-9C40-92FE54EDE55D}"/>
    <cellStyle name="Normal 5 5 2 3 4 2 3" xfId="11004" xr:uid="{4759EEC5-C9D1-4529-B013-B18D35A869F5}"/>
    <cellStyle name="Normal 5 5 2 3 4 2 3 2" xfId="23942" xr:uid="{B02D1D59-998C-438E-8920-A3CC02E32CE4}"/>
    <cellStyle name="Normal 5 5 2 3 4 2 4" xfId="25506" xr:uid="{47A0B357-BC4B-4309-ABDC-B1A74ADCD5F2}"/>
    <cellStyle name="Normal 5 5 2 3 4 2 5" xfId="18320" xr:uid="{83E1DDEA-5AC1-4D4B-8F49-884A7604CD04}"/>
    <cellStyle name="Normal 5 5 2 3 4 3" xfId="5932" xr:uid="{4FC57057-8537-418A-AF90-E6B8CF5249EA}"/>
    <cellStyle name="Normal 5 5 2 3 4 3 2" xfId="29148" xr:uid="{4E2E9837-5878-47D0-8A46-862156E8BBE4}"/>
    <cellStyle name="Normal 5 5 2 3 4 3 3" xfId="17476" xr:uid="{A94D021E-FFF7-407F-9B66-AC10712E8925}"/>
    <cellStyle name="Normal 5 5 2 3 4 4" xfId="8673" xr:uid="{E77E972A-C0B2-456F-991D-DEBC67DE725C}"/>
    <cellStyle name="Normal 5 5 2 3 4 4 2" xfId="20265" xr:uid="{4B31D6F7-FC2F-4B9C-9D20-7EA990996714}"/>
    <cellStyle name="Normal 5 5 2 3 4 5" xfId="13261" xr:uid="{F4725042-9EE4-4D7A-8258-E56925A77241}"/>
    <cellStyle name="Normal 5 5 2 3 4 5 2" xfId="23094" xr:uid="{36D6E68F-25B5-4528-8660-CEAE11F032DC}"/>
    <cellStyle name="Normal 5 5 2 3 4 6" xfId="26549" xr:uid="{D34B3971-8415-4956-985E-B1BFB922E00B}"/>
    <cellStyle name="Normal 5 5 2 3 4 7" xfId="15511" xr:uid="{19A74E8E-4CE2-46AD-9FAD-8C74B3C8137C}"/>
    <cellStyle name="Normal 5 5 2 3 5" xfId="3316" xr:uid="{00000000-0005-0000-0000-00001C0D0000}"/>
    <cellStyle name="Normal 5 5 2 3 5 2" xfId="11005" xr:uid="{B2F833EF-3817-4954-9094-AD8D87AA1A44}"/>
    <cellStyle name="Normal 5 5 2 3 5 2 2" xfId="28441" xr:uid="{0A0D296C-C83E-497F-903E-F6C70824F519}"/>
    <cellStyle name="Normal 5 5 2 3 5 2 3" xfId="16771" xr:uid="{A4BC9D79-C012-4570-A5B5-BE71EBAF4F29}"/>
    <cellStyle name="Normal 5 5 2 3 5 3" xfId="11542" xr:uid="{44089168-908E-475B-850D-110BBDFBE363}"/>
    <cellStyle name="Normal 5 5 2 3 5 3 2" xfId="19508" xr:uid="{C18ED8AB-A75E-48D1-8CC9-680B7DBB3D4C}"/>
    <cellStyle name="Normal 5 5 2 3 5 4" xfId="12620" xr:uid="{988480C0-EAEB-4CAA-A213-BA9F41CD0094}"/>
    <cellStyle name="Normal 5 5 2 3 5 4 2" xfId="22337" xr:uid="{5C02C18F-55D7-4E20-9C2F-668147AAD76E}"/>
    <cellStyle name="Normal 5 5 2 3 5 5" xfId="24309" xr:uid="{333019D7-8862-47D8-933A-46DD53F85FB9}"/>
    <cellStyle name="Normal 5 5 2 3 5 6" xfId="14555" xr:uid="{E62EC1AE-F7A4-4C6E-9039-7434B2EC2237}"/>
    <cellStyle name="Normal 5 5 2 4" xfId="723" xr:uid="{00000000-0005-0000-0000-0000D3020000}"/>
    <cellStyle name="Normal 5 5 2 4 10" xfId="14184" xr:uid="{84389032-701A-481F-BD43-A6D7432373CE}"/>
    <cellStyle name="Normal 5 5 2 4 2" xfId="3317" xr:uid="{00000000-0005-0000-0000-00001D0D0000}"/>
    <cellStyle name="Normal 5 5 2 4 2 2" xfId="3318" xr:uid="{00000000-0005-0000-0000-00001E0D0000}"/>
    <cellStyle name="Normal 5 5 2 4 2 2 2" xfId="8216" xr:uid="{1D3A924B-F76B-4B31-B35E-BB6F2518CEC1}"/>
    <cellStyle name="Normal 5 5 2 4 2 2 2 2" xfId="29102" xr:uid="{7E1025F8-2EB5-4938-A0CA-435FE898EE08}"/>
    <cellStyle name="Normal 5 5 2 4 2 2 2 3" xfId="17068" xr:uid="{49F1AA75-6310-4937-BCF9-BFED24222329}"/>
    <cellStyle name="Normal 5 5 2 4 2 2 3" xfId="11007" xr:uid="{994E3F23-2F26-4369-AE38-B32C82ECE1DC}"/>
    <cellStyle name="Normal 5 5 2 4 2 2 3 2" xfId="19842" xr:uid="{090C2852-B87A-45FA-9465-297D5940696C}"/>
    <cellStyle name="Normal 5 5 2 4 2 2 4" xfId="12883" xr:uid="{CA1543E4-3695-4124-921B-CA6534E3A811}"/>
    <cellStyle name="Normal 5 5 2 4 2 2 4 2" xfId="22671" xr:uid="{F974622D-9E3E-4EAD-A274-30811E5DE154}"/>
    <cellStyle name="Normal 5 5 2 4 2 2 5" xfId="25840" xr:uid="{C550DF06-9E64-49E3-9E5A-BE2548748E03}"/>
    <cellStyle name="Normal 5 5 2 4 2 2 6" xfId="15010" xr:uid="{3F1A89DA-BE48-4CCC-B23D-0CDF9F994933}"/>
    <cellStyle name="Normal 5 5 2 4 2 3" xfId="8215" xr:uid="{D8DC9967-C406-4EC4-9AD3-5BCA35F781CB}"/>
    <cellStyle name="Normal 5 5 2 4 2 3 2" xfId="11006" xr:uid="{7B64B6EE-AC81-4C30-80BB-61792180EFD0}"/>
    <cellStyle name="Normal 5 5 2 4 2 3 3" xfId="28024" xr:uid="{215F98D1-B09F-4949-B76B-E839F64D5051}"/>
    <cellStyle name="Normal 5 5 2 4 2 3 4" xfId="16604" xr:uid="{037E5035-74D6-4EF3-A867-B1025BFDC7EC}"/>
    <cellStyle name="Normal 5 5 2 4 2 4" xfId="6702" xr:uid="{C763DBA5-2339-46DE-B9D3-0243DBB3F33E}"/>
    <cellStyle name="Normal 5 5 2 4 2 4 2" xfId="28919" xr:uid="{1287F1F0-6C0D-4D9D-A2E8-E7D2ADD50A4C}"/>
    <cellStyle name="Normal 5 5 2 4 2 4 3" xfId="19332" xr:uid="{8EB6EEDC-53D4-424C-9DAD-C19774374ED9}"/>
    <cellStyle name="Normal 5 5 2 4 2 5" xfId="9498" xr:uid="{2AF9A4AF-AD31-409E-BE30-0837BA939D52}"/>
    <cellStyle name="Normal 5 5 2 4 2 5 2" xfId="22160" xr:uid="{094F7EFB-6D9C-4807-9208-032C6EBBF8FD}"/>
    <cellStyle name="Normal 5 5 2 4 2 6" xfId="25046" xr:uid="{142E55A3-FA30-44A7-B384-A77CFE6DBA40}"/>
    <cellStyle name="Normal 5 5 2 4 2 7" xfId="14342" xr:uid="{C72FDA94-652D-4D2E-B1FE-4C6589D391F1}"/>
    <cellStyle name="Normal 5 5 2 4 3" xfId="3319" xr:uid="{00000000-0005-0000-0000-00001F0D0000}"/>
    <cellStyle name="Normal 5 5 2 4 3 2" xfId="8217" xr:uid="{CDEADD5A-63C4-4526-8509-D2864672ADCF}"/>
    <cellStyle name="Normal 5 5 2 4 3 2 2" xfId="28606" xr:uid="{D782D8A1-5FA4-4F65-B2D5-B5426123B6E2}"/>
    <cellStyle name="Normal 5 5 2 4 3 2 3" xfId="16963" xr:uid="{55984DB4-8DBF-4D05-B20D-A2D71841B156}"/>
    <cellStyle name="Normal 5 5 2 4 3 3" xfId="11008" xr:uid="{E079F570-E3A2-4A8E-9919-A09338B50F7D}"/>
    <cellStyle name="Normal 5 5 2 4 3 3 2" xfId="19713" xr:uid="{AEC416DA-FB3F-4CE2-9C62-7CBA9CD28003}"/>
    <cellStyle name="Normal 5 5 2 4 3 4" xfId="12812" xr:uid="{B2A90D41-7D5D-44BC-A312-78B495C6A9A0}"/>
    <cellStyle name="Normal 5 5 2 4 3 4 2" xfId="22542" xr:uid="{DD44789B-E078-41E1-A890-583BA27EA366}"/>
    <cellStyle name="Normal 5 5 2 4 3 5" xfId="26566" xr:uid="{48B23A70-532E-4E85-81F0-F0E969882AF9}"/>
    <cellStyle name="Normal 5 5 2 4 3 6" xfId="14837" xr:uid="{9660FB2E-EF03-4DE6-8486-59A64FA3D84F}"/>
    <cellStyle name="Normal 5 5 2 4 4" xfId="3320" xr:uid="{00000000-0005-0000-0000-0000200D0000}"/>
    <cellStyle name="Normal 5 5 2 4 4 2" xfId="8218" xr:uid="{98BF1BD4-ED8C-4305-9042-E13B3B1995D3}"/>
    <cellStyle name="Normal 5 5 2 4 4 2 2" xfId="29260" xr:uid="{F0D239AE-F6C3-4562-A844-2DEF15CA8336}"/>
    <cellStyle name="Normal 5 5 2 4 4 2 3" xfId="19298" xr:uid="{560C823E-71D5-4CAC-80F5-941FB228A18D}"/>
    <cellStyle name="Normal 5 5 2 4 4 3" xfId="11009" xr:uid="{E5C4CFEE-05BA-466D-8BA4-AFAC31F1942B}"/>
    <cellStyle name="Normal 5 5 2 4 4 3 2" xfId="22118" xr:uid="{D8E2F300-2777-4D43-9632-E5952BB9E75F}"/>
    <cellStyle name="Normal 5 5 2 4 4 4" xfId="25203" xr:uid="{A6F618C1-EF6D-4EA7-A121-2D130329DBA9}"/>
    <cellStyle name="Normal 5 5 2 4 4 5" xfId="16562" xr:uid="{4A87028C-76A7-4636-8F27-99F832EB599D}"/>
    <cellStyle name="Normal 5 5 2 4 5" xfId="4612" xr:uid="{79C30735-6F87-46CE-8FED-E395A617B02D}"/>
    <cellStyle name="Normal 5 5 2 4 5 2" xfId="10009" xr:uid="{8328083E-1238-45B8-A652-ADC3D109E445}"/>
    <cellStyle name="Normal 5 5 2 4 5 2 2" xfId="20607" xr:uid="{5288AED6-86C5-4CD4-8DCA-E72BEA35601C}"/>
    <cellStyle name="Normal 5 5 2 4 5 3" xfId="13552" xr:uid="{0E0B0028-7959-4976-B981-56B72992C11F}"/>
    <cellStyle name="Normal 5 5 2 4 5 3 2" xfId="23436" xr:uid="{0C8D2C3E-343D-41AB-A438-808B4CCC11A5}"/>
    <cellStyle name="Normal 5 5 2 4 5 4" xfId="26980" xr:uid="{28D67E5F-E60A-4890-8798-A040FB8B7E5B}"/>
    <cellStyle name="Normal 5 5 2 4 5 5" xfId="17814" xr:uid="{345C0058-7DDD-4ECF-B3AB-E3ACCDFDA1BF}"/>
    <cellStyle name="Normal 5 5 2 4 6" xfId="6281" xr:uid="{510E299A-57BB-438E-BEC1-0245DD58A881}"/>
    <cellStyle name="Normal 5 5 2 4 6 2" xfId="16160" xr:uid="{8AEFBB17-2B0D-40EA-944A-3BA67C2CE200}"/>
    <cellStyle name="Normal 5 5 2 4 7" xfId="9058" xr:uid="{69DDD2C1-9806-48DF-B440-0FE3FED9977B}"/>
    <cellStyle name="Normal 5 5 2 4 7 2" xfId="18919" xr:uid="{967565A2-FBAB-4D83-8B8D-255BD8F197AB}"/>
    <cellStyle name="Normal 5 5 2 4 8" xfId="12201" xr:uid="{E78D74BB-0D4E-4E94-8C31-C8BE786EE1A0}"/>
    <cellStyle name="Normal 5 5 2 4 8 2" xfId="21716" xr:uid="{187DABDE-5546-402D-A416-2843BA0B93BC}"/>
    <cellStyle name="Normal 5 5 2 4 9" xfId="24317" xr:uid="{BFBA140D-450C-430F-8F56-251CE60C0E1F}"/>
    <cellStyle name="Normal 5 5 2 5" xfId="724" xr:uid="{00000000-0005-0000-0000-0000D4020000}"/>
    <cellStyle name="Normal 5 5 2 5 2" xfId="3321" xr:uid="{00000000-0005-0000-0000-0000210D0000}"/>
    <cellStyle name="Normal 5 5 2 5 2 2" xfId="11010" xr:uid="{7EB96771-28D0-4612-9406-FE3DDA3B929A}"/>
    <cellStyle name="Normal 5 5 2 5 2 2 2" xfId="29097" xr:uid="{F0F6E2E0-C11C-42FE-A260-FD2A43CFFC7C}"/>
    <cellStyle name="Normal 5 5 2 5 2 2 3" xfId="29284" xr:uid="{7B33FB17-A413-48F6-BF55-C2502B7C25A9}"/>
    <cellStyle name="Normal 5 5 2 5 2 2 4" xfId="18920" xr:uid="{D0DE8785-A8FC-4D3B-BF37-DF1D96342F38}"/>
    <cellStyle name="Normal 5 5 2 5 2 3" xfId="12202" xr:uid="{586B6B6E-E333-489E-9FBC-6DBFAC9D3F6E}"/>
    <cellStyle name="Normal 5 5 2 5 2 3 2" xfId="30038" xr:uid="{0B16909B-F712-4876-A9B3-53C890FB4102}"/>
    <cellStyle name="Normal 5 5 2 5 2 3 3" xfId="21717" xr:uid="{2C32223D-C2D0-4258-9F3A-BCDC223475B8}"/>
    <cellStyle name="Normal 5 5 2 5 2 4" xfId="24681" xr:uid="{5E3D39A8-8CD6-41BA-B395-D46F1BE4CBCB}"/>
    <cellStyle name="Normal 5 5 2 5 2 5" xfId="16161" xr:uid="{1B3D66AD-A2A8-48AA-AED1-A59093C7E7B4}"/>
    <cellStyle name="Normal 5 5 2 5 3" xfId="26932" xr:uid="{DF10341B-D4C0-4376-91E9-AB737F66DA6B}"/>
    <cellStyle name="Normal 5 5 2 5 4" xfId="27387" xr:uid="{5FC876AA-F39B-472A-9AA7-91D0C648E08D}"/>
    <cellStyle name="Normal 5 5 2 6" xfId="3322" xr:uid="{00000000-0005-0000-0000-0000220D0000}"/>
    <cellStyle name="Normal 5 5 2 6 2" xfId="5147" xr:uid="{1DB34FE5-3E72-4B78-A5DD-E8EAC0E3998E}"/>
    <cellStyle name="Normal 5 5 2 6 2 2" xfId="8219" xr:uid="{4392A93D-1F42-4822-9B6C-C6FC33AEAEBE}"/>
    <cellStyle name="Normal 5 5 2 6 2 2 2" xfId="29912" xr:uid="{81257506-7DA5-4D1D-AF53-0DB0CAD74C70}"/>
    <cellStyle name="Normal 5 5 2 6 2 2 3" xfId="21114" xr:uid="{6509BB6B-0EF6-4CD3-9C24-6B70C11688F9}"/>
    <cellStyle name="Normal 5 5 2 6 2 3" xfId="11011" xr:uid="{BE640A69-582E-4BB6-AD5A-08439FB86F16}"/>
    <cellStyle name="Normal 5 5 2 6 2 3 2" xfId="23943" xr:uid="{D3DD7D57-A511-4D99-AF00-27DC530BE602}"/>
    <cellStyle name="Normal 5 5 2 6 2 4" xfId="26755" xr:uid="{5E10B950-8EE0-4E74-AE9B-0FB826D0AA37}"/>
    <cellStyle name="Normal 5 5 2 6 2 5" xfId="18321" xr:uid="{6E6223A4-739E-4F78-A906-099FC011A4F0}"/>
    <cellStyle name="Normal 5 5 2 6 3" xfId="6829" xr:uid="{8E9CF20F-87B0-4F4A-B805-9891B0AF83F5}"/>
    <cellStyle name="Normal 5 5 2 6 3 2" xfId="26040" xr:uid="{39E19B6A-564A-449F-B488-C0B9F3AAF552}"/>
    <cellStyle name="Normal 5 5 2 6 3 3" xfId="27230" xr:uid="{886BA13E-B331-41DA-9E32-DCCD7662520B}"/>
    <cellStyle name="Normal 5 5 2 6 3 4" xfId="16162" xr:uid="{442267F8-CD61-4A8B-80E4-564E1A5255A7}"/>
    <cellStyle name="Normal 5 5 2 6 4" xfId="9625" xr:uid="{6293E740-03C1-4958-AB61-A8AD584277EC}"/>
    <cellStyle name="Normal 5 5 2 6 4 2" xfId="24721" xr:uid="{F34C52E5-FA43-4F61-B877-BA168A5DC8F4}"/>
    <cellStyle name="Normal 5 5 2 6 4 3" xfId="27776" xr:uid="{F6347F10-470E-49DF-A15C-2805C6578DCF}"/>
    <cellStyle name="Normal 5 5 2 6 4 4" xfId="18921" xr:uid="{E79CB825-0B09-4522-9C5D-5141CE684E7E}"/>
    <cellStyle name="Normal 5 5 2 6 5" xfId="12203" xr:uid="{FECCFB6D-E0F6-4185-B86E-FC87C678FFB5}"/>
    <cellStyle name="Normal 5 5 2 6 5 2" xfId="30039" xr:uid="{2C68125D-6FAA-4291-9A35-6791F4D22E76}"/>
    <cellStyle name="Normal 5 5 2 6 5 3" xfId="21718" xr:uid="{CAD81114-D2F6-4A65-894C-8B86D48F0D70}"/>
    <cellStyle name="Normal 5 5 2 6 6" xfId="25580" xr:uid="{8190C1B4-5021-4EEF-8B26-3F15C05EE0F9}"/>
    <cellStyle name="Normal 5 5 2 6 7" xfId="15512" xr:uid="{2A1994ED-924B-4323-AFC2-A794ACBDAE32}"/>
    <cellStyle name="Normal 5 5 2 7" xfId="3323" xr:uid="{00000000-0005-0000-0000-0000230D0000}"/>
    <cellStyle name="Normal 5 5 2 7 2" xfId="3324" xr:uid="{00000000-0005-0000-0000-0000240D0000}"/>
    <cellStyle name="Normal 5 5 2 7 2 2" xfId="11012" xr:uid="{39F35A2C-68D0-47B0-965E-EF6643CFF307}"/>
    <cellStyle name="Normal 5 5 2 7 2 2 2" xfId="19405" xr:uid="{92C684E2-296B-4FA2-B893-27A6CE469965}"/>
    <cellStyle name="Normal 5 5 2 7 2 3" xfId="12517" xr:uid="{F1D9AA94-6794-46DC-8309-DD5D4418C344}"/>
    <cellStyle name="Normal 5 5 2 7 2 3 2" xfId="22234" xr:uid="{1F4D8A45-532E-48D0-86F9-5FD930B80505}"/>
    <cellStyle name="Normal 5 5 2 7 2 4" xfId="27780" xr:uid="{36FCCACB-325A-41C2-BC9F-6055352363F8}"/>
    <cellStyle name="Normal 5 5 2 7 2 5" xfId="16668" xr:uid="{031EC210-9939-44AE-8CB3-05AEBE86115E}"/>
    <cellStyle name="Normal 5 5 2 7 3" xfId="3325" xr:uid="{00000000-0005-0000-0000-0000250D0000}"/>
    <cellStyle name="Normal 5 5 2 7 4" xfId="11440" xr:uid="{F7BC913D-E48F-4829-A146-A991D4FAE8D0}"/>
    <cellStyle name="Normal 5 5 2 7 5" xfId="24948" xr:uid="{E66F3550-CBA0-42BA-8022-BEE3F4507A2C}"/>
    <cellStyle name="Normal 5 5 2 7 6" xfId="14452" xr:uid="{5DA410C6-A358-4970-8E4E-FC494F252B3D}"/>
    <cellStyle name="Normal 5 5 2 8" xfId="3326" xr:uid="{00000000-0005-0000-0000-0000260D0000}"/>
    <cellStyle name="Normal 5 5 2 8 2" xfId="11013" xr:uid="{AD281422-8D0D-451F-AEE1-2C61F37DC97B}"/>
    <cellStyle name="Normal 5 5 2 8 2 2" xfId="28560" xr:uid="{3FEA99E6-713B-46D6-A12D-FBBF30D1A7CE}"/>
    <cellStyle name="Normal 5 5 2 8 2 3" xfId="19125" xr:uid="{AC42D2E8-9352-40A8-A268-CCE03FE482CD}"/>
    <cellStyle name="Normal 5 5 2 8 3" xfId="12337" xr:uid="{4AD7460B-CCB2-44A3-85C9-31B37282D59B}"/>
    <cellStyle name="Normal 5 5 2 8 3 2" xfId="21930" xr:uid="{BD81D084-24DE-441B-B361-F61B39834BAE}"/>
    <cellStyle name="Normal 5 5 2 8 4" xfId="24054" xr:uid="{537A295B-7083-4282-899E-D44BDD165F21}"/>
    <cellStyle name="Normal 5 5 2 8 5" xfId="16374" xr:uid="{AAACB991-759F-4F4D-BBA4-656196436CE7}"/>
    <cellStyle name="Normal 5 5 2 9" xfId="25109" xr:uid="{80EBEF2F-B928-4035-BE50-1301B1EAB2F6}"/>
    <cellStyle name="Normal 5 5 2 9 2" xfId="28499" xr:uid="{42752C97-A52D-4AD5-8E09-2D0C1D1B7E3E}"/>
    <cellStyle name="Normal 5 5 20" xfId="13971" xr:uid="{4E16DD75-3CFB-4F71-B2FC-AC3DF3BD66C6}"/>
    <cellStyle name="Normal 5 5 3" xfId="725" xr:uid="{00000000-0005-0000-0000-0000D5020000}"/>
    <cellStyle name="Normal 5 5 3 10" xfId="6282" xr:uid="{A77CBB96-7A1C-40B7-A43C-889200B9186D}"/>
    <cellStyle name="Normal 5 5 3 10 2" xfId="16163" xr:uid="{9459D810-4D4F-4EAE-AA3C-027A9D1DD975}"/>
    <cellStyle name="Normal 5 5 3 11" xfId="9059" xr:uid="{3C834A85-CB5D-42D0-88B4-6375FBC19D0B}"/>
    <cellStyle name="Normal 5 5 3 11 2" xfId="18922" xr:uid="{6C580B7A-4C9D-4740-B0B6-920F23AA603B}"/>
    <cellStyle name="Normal 5 5 3 12" xfId="12204" xr:uid="{AF231143-ABE7-4E08-BDCB-DF74F2B604A9}"/>
    <cellStyle name="Normal 5 5 3 12 2" xfId="21719" xr:uid="{C6B2BA3A-1529-4B27-B1DA-8654AD1E6B61}"/>
    <cellStyle name="Normal 5 5 3 13" xfId="24115" xr:uid="{F3A1B99E-0A3A-427E-8939-F3110A272765}"/>
    <cellStyle name="Normal 5 5 3 14" xfId="14031" xr:uid="{2129DC14-51E9-4DB5-BF67-695F12E68419}"/>
    <cellStyle name="Normal 5 5 3 2" xfId="726" xr:uid="{00000000-0005-0000-0000-0000D6020000}"/>
    <cellStyle name="Normal 5 5 3 2 10" xfId="12205" xr:uid="{EE83790E-B141-4D13-A426-BA04BE075317}"/>
    <cellStyle name="Normal 5 5 3 2 10 2" xfId="21720" xr:uid="{DBC29CE3-A68C-4A4B-B349-B0051AB58A99}"/>
    <cellStyle name="Normal 5 5 3 2 11" xfId="26187" xr:uid="{4ED5B1DA-D566-4FF4-92DC-8BA06408B770}"/>
    <cellStyle name="Normal 5 5 3 2 12" xfId="14185" xr:uid="{A26C17AB-F1D8-4E4E-BD11-A9DFE8C43924}"/>
    <cellStyle name="Normal 5 5 3 2 2" xfId="3327" xr:uid="{00000000-0005-0000-0000-0000270D0000}"/>
    <cellStyle name="Normal 5 5 3 2 2 2" xfId="3328" xr:uid="{00000000-0005-0000-0000-0000280D0000}"/>
    <cellStyle name="Normal 5 5 3 2 2 2 2" xfId="8220" xr:uid="{235E517E-6CCE-465F-B282-609A56761F1C}"/>
    <cellStyle name="Normal 5 5 3 2 2 2 2 2" xfId="24711" xr:uid="{B3C97688-28F8-4C26-A768-78E47AF69602}"/>
    <cellStyle name="Normal 5 5 3 2 2 2 2 3" xfId="27283" xr:uid="{7011A957-A2DF-416D-9A3C-81FDCD05CE0E}"/>
    <cellStyle name="Normal 5 5 3 2 2 2 2 4" xfId="17478" xr:uid="{FB064A0D-5BD7-48E7-923E-30737B1F0607}"/>
    <cellStyle name="Normal 5 5 3 2 2 2 3" xfId="11015" xr:uid="{98BDBAA6-8BEA-4E37-81F0-2AF859876727}"/>
    <cellStyle name="Normal 5 5 3 2 2 2 3 2" xfId="29531" xr:uid="{18AFD310-4DC0-4935-A49B-5D22657E4B79}"/>
    <cellStyle name="Normal 5 5 3 2 2 2 3 3" xfId="20267" xr:uid="{C2C1C35E-819A-452B-B200-ABC1FAF8B4A6}"/>
    <cellStyle name="Normal 5 5 3 2 2 2 4" xfId="13263" xr:uid="{4782F249-C850-47FB-A227-31228AA75F52}"/>
    <cellStyle name="Normal 5 5 3 2 2 2 4 2" xfId="23096" xr:uid="{9AE42641-E27F-4299-9588-C114F91EC8CC}"/>
    <cellStyle name="Normal 5 5 3 2 2 2 5" xfId="25802" xr:uid="{BA35A475-77F3-4121-BB79-935353B94A1B}"/>
    <cellStyle name="Normal 5 5 3 2 2 2 6" xfId="15514" xr:uid="{132E15DB-0855-45CF-BB80-01D912F60812}"/>
    <cellStyle name="Normal 5 5 3 2 2 3" xfId="4944" xr:uid="{AFFC75C5-EF6B-44CF-8282-B2CFFF8476B6}"/>
    <cellStyle name="Normal 5 5 3 2 2 3 2" xfId="11014" xr:uid="{85831B4E-2CD6-4EDC-9763-1F4A6601CDEF}"/>
    <cellStyle name="Normal 5 5 3 2 2 3 2 2" xfId="29777" xr:uid="{206DE8CD-FA76-4DCB-AD2D-108FB03C862C}"/>
    <cellStyle name="Normal 5 5 3 2 2 3 2 3" xfId="20911" xr:uid="{05FBE347-D7DD-4412-B85C-E9F2C9735A7B}"/>
    <cellStyle name="Normal 5 5 3 2 2 3 3" xfId="13803" xr:uid="{7636CEB2-0395-47C1-BC0C-B449ED54457B}"/>
    <cellStyle name="Normal 5 5 3 2 2 3 3 2" xfId="23740" xr:uid="{2E1ADD64-4BD2-4B68-A2A6-8CE32E17B6E2}"/>
    <cellStyle name="Normal 5 5 3 2 2 3 4" xfId="25472" xr:uid="{7C3A73A1-14B3-47A4-A4D6-242DAA55C1B7}"/>
    <cellStyle name="Normal 5 5 3 2 2 3 5" xfId="18118" xr:uid="{00A9E8F4-E76D-4AA4-82A2-1169A97F010B}"/>
    <cellStyle name="Normal 5 5 3 2 2 4" xfId="6420" xr:uid="{AF5E5095-BC07-498A-8289-3D9D590D9E9E}"/>
    <cellStyle name="Normal 5 5 3 2 2 4 2" xfId="27772" xr:uid="{01C0C6C0-1B9A-4014-AEC2-F504E935241C}"/>
    <cellStyle name="Normal 5 5 3 2 2 4 3" xfId="16165" xr:uid="{78ACE564-BB4B-47E7-A96D-5AD1ED3A0374}"/>
    <cellStyle name="Normal 5 5 3 2 2 5" xfId="9197" xr:uid="{CCBDB9A8-3947-403C-ABD9-E03034FF9796}"/>
    <cellStyle name="Normal 5 5 3 2 2 5 2" xfId="18924" xr:uid="{E0DCC1EF-CBAD-4862-84A9-A6D410744333}"/>
    <cellStyle name="Normal 5 5 3 2 2 6" xfId="12206" xr:uid="{DA2A0680-4220-4316-B923-1F841FAD1DFA}"/>
    <cellStyle name="Normal 5 5 3 2 2 6 2" xfId="21721" xr:uid="{397905C0-A404-47E6-83AE-1ACCC7336BFF}"/>
    <cellStyle name="Normal 5 5 3 2 2 7" xfId="25829" xr:uid="{D542DA0D-B220-4604-A783-0FB93CA18A70}"/>
    <cellStyle name="Normal 5 5 3 2 2 8" xfId="14839" xr:uid="{BA1D5E9C-85B2-4502-8DB1-0D7F46FF41AC}"/>
    <cellStyle name="Normal 5 5 3 2 3" xfId="3329" xr:uid="{00000000-0005-0000-0000-0000290D0000}"/>
    <cellStyle name="Normal 5 5 3 2 3 2" xfId="5148" xr:uid="{B2C181B7-7013-4A20-B497-FA5A2E997746}"/>
    <cellStyle name="Normal 5 5 3 2 3 2 2" xfId="8221" xr:uid="{393BCF2C-2E9E-441F-9E52-459CE0449A47}"/>
    <cellStyle name="Normal 5 5 3 2 3 2 2 2" xfId="29913" xr:uid="{2A5D53A1-E611-44A9-A4C2-5B02A75B7C50}"/>
    <cellStyle name="Normal 5 5 3 2 3 2 2 3" xfId="21115" xr:uid="{647E28C0-A4D0-4513-8000-6A737E190A0E}"/>
    <cellStyle name="Normal 5 5 3 2 3 2 3" xfId="11016" xr:uid="{F11193C9-136D-4B2E-A05C-D03EEDDE6AC7}"/>
    <cellStyle name="Normal 5 5 3 2 3 2 3 2" xfId="23944" xr:uid="{3A348904-D3CB-46C2-93E3-3427D1FF6E2F}"/>
    <cellStyle name="Normal 5 5 3 2 3 2 4" xfId="25965" xr:uid="{E28B0523-82D5-4482-B45E-CB00C1591ED0}"/>
    <cellStyle name="Normal 5 5 3 2 3 2 5" xfId="18322" xr:uid="{9D216062-F48D-4434-87F1-ADF540FA2AFB}"/>
    <cellStyle name="Normal 5 5 3 2 3 3" xfId="6704" xr:uid="{CED08EDD-6D45-4EDF-9120-AF2EEFCB3ECE}"/>
    <cellStyle name="Normal 5 5 3 2 3 3 2" xfId="28879" xr:uid="{7B35C4C8-53D8-42A9-9C6A-7E1D04DF222C}"/>
    <cellStyle name="Normal 5 5 3 2 3 3 3" xfId="17479" xr:uid="{9DF9C65F-41D3-4933-96FD-0531787533BD}"/>
    <cellStyle name="Normal 5 5 3 2 3 4" xfId="9500" xr:uid="{4B8774BF-08C5-4566-A369-90E6B9577DC0}"/>
    <cellStyle name="Normal 5 5 3 2 3 4 2" xfId="20268" xr:uid="{38AD7F2B-BEDF-435D-987F-B406F6602E7E}"/>
    <cellStyle name="Normal 5 5 3 2 3 5" xfId="13264" xr:uid="{B4D9A85F-AD34-41D3-AA8A-5527CA1C6F0D}"/>
    <cellStyle name="Normal 5 5 3 2 3 5 2" xfId="23097" xr:uid="{86BFEE62-33BA-4C77-9ED8-0323D430893F}"/>
    <cellStyle name="Normal 5 5 3 2 3 6" xfId="25987" xr:uid="{082AD108-045A-4855-9B88-D583A7DE44D0}"/>
    <cellStyle name="Normal 5 5 3 2 3 7" xfId="15515" xr:uid="{801EBEAC-8FDE-4168-8BA4-1374CC4C0B68}"/>
    <cellStyle name="Normal 5 5 3 2 4" xfId="3330" xr:uid="{00000000-0005-0000-0000-00002A0D0000}"/>
    <cellStyle name="Normal 5 5 3 2 4 2" xfId="8222" xr:uid="{380E5999-F6D9-4230-9835-9F0A019195DA}"/>
    <cellStyle name="Normal 5 5 3 2 4 2 2" xfId="27276" xr:uid="{D65E2E88-DA9E-42AF-8EDC-93DE346CB4F4}"/>
    <cellStyle name="Normal 5 5 3 2 4 2 3" xfId="17477" xr:uid="{932C7DEC-0015-4446-A753-E890BA949A1E}"/>
    <cellStyle name="Normal 5 5 3 2 4 3" xfId="11017" xr:uid="{4B84EE06-5F6E-4137-BE26-33E87EFDBB0C}"/>
    <cellStyle name="Normal 5 5 3 2 4 3 2" xfId="20266" xr:uid="{9C23679F-9BA8-42FF-AE63-D9E5614D043B}"/>
    <cellStyle name="Normal 5 5 3 2 4 4" xfId="13262" xr:uid="{8982309B-5765-4570-B9A3-018241DF54C8}"/>
    <cellStyle name="Normal 5 5 3 2 4 4 2" xfId="23095" xr:uid="{2ACF3A96-2627-42F4-89D5-908B1118FB78}"/>
    <cellStyle name="Normal 5 5 3 2 4 5" xfId="24302" xr:uid="{D769FDD8-8E5F-4DB4-B5E6-8FA8665B3EF5}"/>
    <cellStyle name="Normal 5 5 3 2 4 6" xfId="15513" xr:uid="{2F2C95FB-D0CB-415A-B03C-DE7D8E8C3F81}"/>
    <cellStyle name="Normal 5 5 3 2 5" xfId="3331" xr:uid="{00000000-0005-0000-0000-00002B0D0000}"/>
    <cellStyle name="Normal 5 5 3 2 5 2" xfId="8223" xr:uid="{52680706-3A03-49BD-A0F1-78EBBD277710}"/>
    <cellStyle name="Normal 5 5 3 2 5 2 2" xfId="27581" xr:uid="{94FB5D18-2C5A-43A3-87DF-F8DB3CA3A08F}"/>
    <cellStyle name="Normal 5 5 3 2 5 2 3" xfId="16705" xr:uid="{3E3E404C-B2C6-404D-97F4-2662289CB186}"/>
    <cellStyle name="Normal 5 5 3 2 5 3" xfId="11018" xr:uid="{09287478-45AC-43B6-8867-B2C1F523861C}"/>
    <cellStyle name="Normal 5 5 3 2 5 3 2" xfId="19442" xr:uid="{9BD7CD45-8355-482B-B1E8-1AE1E4B03603}"/>
    <cellStyle name="Normal 5 5 3 2 5 4" xfId="12554" xr:uid="{F79BD42B-EA24-4B18-AAB3-D867E2687FE7}"/>
    <cellStyle name="Normal 5 5 3 2 5 4 2" xfId="22271" xr:uid="{73A2105C-7292-4042-9139-EDF3F9073A43}"/>
    <cellStyle name="Normal 5 5 3 2 5 5" xfId="26444" xr:uid="{AC4E91DD-FDBA-4A4E-B5E8-27F506CA9F84}"/>
    <cellStyle name="Normal 5 5 3 2 5 6" xfId="14489" xr:uid="{6842E9A2-8E37-4119-8581-B6EF97116F1B}"/>
    <cellStyle name="Normal 5 5 3 2 6" xfId="3332" xr:uid="{00000000-0005-0000-0000-00002C0D0000}"/>
    <cellStyle name="Normal 5 5 3 2 6 2" xfId="11019" xr:uid="{41733D7D-9FA6-402E-B5BC-E3EE7A58BB84}"/>
    <cellStyle name="Normal 5 5 3 2 6 2 2" xfId="19299" xr:uid="{50DFBC38-EDE3-4F6F-8D0A-3CE17B10E056}"/>
    <cellStyle name="Normal 5 5 3 2 6 3" xfId="12437" xr:uid="{9B8BE6FF-9BB1-4338-9914-9090A4D9EA7A}"/>
    <cellStyle name="Normal 5 5 3 2 6 3 2" xfId="22119" xr:uid="{B237A329-DB86-495D-B484-5A8912C7FFC2}"/>
    <cellStyle name="Normal 5 5 3 2 6 4" xfId="25500" xr:uid="{336B34AC-0683-4D47-9A80-9CCD8EC2C942}"/>
    <cellStyle name="Normal 5 5 3 2 6 5" xfId="16563" xr:uid="{CB641DDE-22B3-4B99-869C-EFFDB3890FC0}"/>
    <cellStyle name="Normal 5 5 3 2 7" xfId="4614" xr:uid="{92AB8001-6C35-4BCE-A374-CD209C8DA511}"/>
    <cellStyle name="Normal 5 5 3 2 7 2" xfId="10011" xr:uid="{0F3DC69B-5B43-4A29-A30C-DBFC3D7D6C8F}"/>
    <cellStyle name="Normal 5 5 3 2 7 2 2" xfId="20609" xr:uid="{98C349AD-EDFE-4B2C-A257-B8952B370D00}"/>
    <cellStyle name="Normal 5 5 3 2 7 3" xfId="13554" xr:uid="{06A03662-6B91-4538-9EB8-642F973DA328}"/>
    <cellStyle name="Normal 5 5 3 2 7 3 2" xfId="23438" xr:uid="{83158E19-E0AC-409B-8217-CEF4DD79D2AB}"/>
    <cellStyle name="Normal 5 5 3 2 7 4" xfId="17816" xr:uid="{9E92E3B1-2D67-4403-917C-3573ADB574AB}"/>
    <cellStyle name="Normal 5 5 3 2 8" xfId="6283" xr:uid="{9D248E99-830E-4A3A-88F1-F0CBD2AF910B}"/>
    <cellStyle name="Normal 5 5 3 2 8 2" xfId="16164" xr:uid="{DD0A90C4-7A51-4FC9-9E17-E19577686FBD}"/>
    <cellStyle name="Normal 5 5 3 2 9" xfId="9060" xr:uid="{5FA241B2-43AA-4D06-86D3-2B02B3859D27}"/>
    <cellStyle name="Normal 5 5 3 2 9 2" xfId="18923" xr:uid="{A15B9A07-F576-45E1-A6AD-5EB5BB76E9C6}"/>
    <cellStyle name="Normal 5 5 3 3" xfId="727" xr:uid="{00000000-0005-0000-0000-0000D7020000}"/>
    <cellStyle name="Normal 5 5 3 3 2" xfId="3333" xr:uid="{00000000-0005-0000-0000-00002D0D0000}"/>
    <cellStyle name="Normal 5 5 3 3 2 2" xfId="3334" xr:uid="{00000000-0005-0000-0000-00002E0D0000}"/>
    <cellStyle name="Normal 5 5 3 3 2 2 2" xfId="3335" xr:uid="{00000000-0005-0000-0000-00002F0D0000}"/>
    <cellStyle name="Normal 5 5 3 3 2 2 2 2" xfId="11020" xr:uid="{08833F32-B455-4D10-8E6E-E26A4D390609}"/>
    <cellStyle name="Normal 5 5 3 3 2 2 2 2 2" xfId="29533" xr:uid="{95FF621F-6D69-44F2-97EA-D746A4C994A1}"/>
    <cellStyle name="Normal 5 5 3 3 2 2 2 2 3" xfId="20270" xr:uid="{867B00A9-CCB1-400F-9422-29289916EE7F}"/>
    <cellStyle name="Normal 5 5 3 3 2 2 2 3" xfId="13266" xr:uid="{E059766F-B3E2-4380-BA2E-0C48AC4DA316}"/>
    <cellStyle name="Normal 5 5 3 3 2 2 2 3 2" xfId="23099" xr:uid="{8E0DDACE-B4DD-4187-A7CC-2BCDCF7CE955}"/>
    <cellStyle name="Normal 5 5 3 3 2 2 2 4" xfId="26224" xr:uid="{51E620AA-C80A-414C-825D-362CBC04D9FA}"/>
    <cellStyle name="Normal 5 5 3 3 2 2 2 5" xfId="17481" xr:uid="{0C005C54-3548-4C44-9A2B-40A6BB7BD99F}"/>
    <cellStyle name="Normal 5 5 3 3 2 2 3" xfId="3336" xr:uid="{00000000-0005-0000-0000-0000300D0000}"/>
    <cellStyle name="Normal 5 5 3 3 2 2 3 2" xfId="28337" xr:uid="{A5C3D593-2BE9-4753-A210-4C4C9E454F57}"/>
    <cellStyle name="Normal 5 5 3 3 2 2 3 3" xfId="28141" xr:uid="{08319997-1A37-4649-AF0C-EF833E8F392C}"/>
    <cellStyle name="Normal 5 5 3 3 2 2 4" xfId="8225" xr:uid="{65EF62EE-89C9-413B-BC2A-266D05186000}"/>
    <cellStyle name="Normal 5 5 3 3 2 2 5" xfId="25871" xr:uid="{3106E248-EFC1-4620-8F3B-FA9EBF6F2274}"/>
    <cellStyle name="Normal 5 5 3 3 2 2 6" xfId="15517" xr:uid="{B813600D-EFFF-402F-8930-2F84374F8979}"/>
    <cellStyle name="Normal 5 5 3 3 2 3" xfId="3337" xr:uid="{00000000-0005-0000-0000-0000310D0000}"/>
    <cellStyle name="Normal 5 5 3 3 2 3 2" xfId="30330" xr:uid="{E5A6F0A8-72D7-4E20-ACB5-D2F70211827B}"/>
    <cellStyle name="Normal 5 5 3 3 2 3 3" xfId="30230" xr:uid="{4B71B285-4F0B-4EC6-9C72-B2E4B4053D7B}"/>
    <cellStyle name="Normal 5 5 3 3 2 4" xfId="3338" xr:uid="{00000000-0005-0000-0000-0000320D0000}"/>
    <cellStyle name="Normal 5 5 3 3 2 4 2" xfId="11021" xr:uid="{A9CF29A4-9E31-4CC6-B20B-28D746F2B6B5}"/>
    <cellStyle name="Normal 5 5 3 3 2 4 2 2" xfId="26990" xr:uid="{1E58775E-C0C8-43D8-9261-535CD6BD73AB}"/>
    <cellStyle name="Normal 5 5 3 3 2 4 2 3" xfId="19715" xr:uid="{28F602C7-AEDD-47A2-B932-90532D3DA83C}"/>
    <cellStyle name="Normal 5 5 3 3 2 4 3" xfId="12814" xr:uid="{A2E869F4-9119-420B-9EC8-D7BAD2DA55D3}"/>
    <cellStyle name="Normal 5 5 3 3 2 4 3 2" xfId="22544" xr:uid="{06C5BB47-7C87-4105-AFF9-716C41D16BD4}"/>
    <cellStyle name="Normal 5 5 3 3 2 4 4" xfId="25002" xr:uid="{3A567932-A7D1-43E6-A00F-4F3BB98D3892}"/>
    <cellStyle name="Normal 5 5 3 3 2 4 5" xfId="16965" xr:uid="{F6E876C9-3121-40C7-AE30-89934E1148CD}"/>
    <cellStyle name="Normal 5 5 3 3 2 5" xfId="3339" xr:uid="{00000000-0005-0000-0000-0000330D0000}"/>
    <cellStyle name="Normal 5 5 3 3 2 5 2" xfId="3340" xr:uid="{00000000-0005-0000-0000-0000340D0000}"/>
    <cellStyle name="Normal 5 5 3 3 2 5 3" xfId="24113" xr:uid="{C1B5BC08-9FD5-4934-8216-7BD49E5D5053}"/>
    <cellStyle name="Normal 5 5 3 3 2 5 4" xfId="24762" xr:uid="{655CC908-E26B-47F3-AA1C-2552B4452167}"/>
    <cellStyle name="Normal 5 5 3 3 2 6" xfId="8224" xr:uid="{21667782-0EB9-48D6-8660-F1931FD51DB4}"/>
    <cellStyle name="Normal 5 5 3 3 2 6 2" xfId="24516" xr:uid="{E01A5FB6-647F-4236-BAC5-A7CA651E7E87}"/>
    <cellStyle name="Normal 5 5 3 3 2 7" xfId="6421" xr:uid="{B5271E7D-70D1-4C75-9DFD-B495A58DB43F}"/>
    <cellStyle name="Normal 5 5 3 3 2 8" xfId="9198" xr:uid="{B3257BEA-9B2C-45E1-B57F-3451C5B7DADC}"/>
    <cellStyle name="Normal 5 5 3 3 3" xfId="3341" xr:uid="{00000000-0005-0000-0000-0000350D0000}"/>
    <cellStyle name="Normal 5 5 3 3 3 2" xfId="3342" xr:uid="{00000000-0005-0000-0000-0000360D0000}"/>
    <cellStyle name="Normal 5 5 3 3 3 2 2" xfId="8227" xr:uid="{11E5FB8F-AF97-41D4-B175-625F226679B8}"/>
    <cellStyle name="Normal 5 5 3 3 3 2 2 2" xfId="29534" xr:uid="{DF82169C-8E0F-4E64-8CAC-80B3474DC494}"/>
    <cellStyle name="Normal 5 5 3 3 3 2 2 3" xfId="20271" xr:uid="{540B9E11-548B-4BE8-AEA8-77A602422FD6}"/>
    <cellStyle name="Normal 5 5 3 3 3 2 3" xfId="11022" xr:uid="{836AACB7-AD30-4E50-921F-E34DA0C1B840}"/>
    <cellStyle name="Normal 5 5 3 3 3 2 3 2" xfId="23100" xr:uid="{12F25AD3-6A26-49DF-AE84-B8F2D5F8DB30}"/>
    <cellStyle name="Normal 5 5 3 3 3 2 4" xfId="26327" xr:uid="{4D6FFAFA-3174-410B-9D01-5254864D89D7}"/>
    <cellStyle name="Normal 5 5 3 3 3 2 5" xfId="26698" xr:uid="{6A004176-FD67-4A06-9497-022818E7BDFD}"/>
    <cellStyle name="Normal 5 5 3 3 3 2 6" xfId="17482" xr:uid="{FDC4D7BB-86E5-438B-9E8E-7A36CB840897}"/>
    <cellStyle name="Normal 5 5 3 3 3 3" xfId="3343" xr:uid="{00000000-0005-0000-0000-0000370D0000}"/>
    <cellStyle name="Normal 5 5 3 3 3 3 2" xfId="26673" xr:uid="{F52C0ECB-4D16-4493-ACB9-7CC2E1A18006}"/>
    <cellStyle name="Normal 5 5 3 3 3 3 3" xfId="24498" xr:uid="{F5A234F9-87AC-4F74-A0B2-F878DBB4C0A4}"/>
    <cellStyle name="Normal 5 5 3 3 3 4" xfId="5149" xr:uid="{51389C25-FA95-4A3E-90A9-3DF6431529BF}"/>
    <cellStyle name="Normal 5 5 3 3 3 4 2" xfId="8226" xr:uid="{A7CD0A26-9730-46FF-B649-46994857BA9A}"/>
    <cellStyle name="Normal 5 5 3 3 3 4 2 2" xfId="21116" xr:uid="{D0E19148-65F8-42AE-A38C-40F37F493A8A}"/>
    <cellStyle name="Normal 5 5 3 3 3 4 2 3" xfId="11857" xr:uid="{A60E38B4-A988-489D-BE84-CD78E324FE00}"/>
    <cellStyle name="Normal 5 5 3 3 3 4 3" xfId="13913" xr:uid="{95F2C48C-33A9-412D-B148-447983A57631}"/>
    <cellStyle name="Normal 5 5 3 3 3 4 3 2" xfId="23945" xr:uid="{E2539D41-3921-46D6-82F7-0C433AB10C7B}"/>
    <cellStyle name="Normal 5 5 3 3 3 4 4" xfId="18323" xr:uid="{1B5EE9B0-E0B0-47D9-ADFC-FBC2D2B1F838}"/>
    <cellStyle name="Normal 5 5 3 3 3 5" xfId="5947" xr:uid="{F1C41D34-D84E-4459-B824-C0F8F2F7B6C3}"/>
    <cellStyle name="Normal 5 5 3 3 3 5 2" xfId="11441" xr:uid="{A158B242-EEFF-4912-BC6D-A733D88B564C}"/>
    <cellStyle name="Normal 5 5 3 3 3 6" xfId="8692" xr:uid="{506EDEB1-3B6B-4E8C-AB33-ABF0B0A1FAE0}"/>
    <cellStyle name="Normal 5 5 3 3 3 7" xfId="24368" xr:uid="{5E92A3F9-94C6-4BD8-B1C9-8A764C6B0EA4}"/>
    <cellStyle name="Normal 5 5 3 3 3 8" xfId="15518" xr:uid="{5C3858DF-9254-4368-A61E-A8915FCB82C0}"/>
    <cellStyle name="Normal 5 5 3 3 4" xfId="3344" xr:uid="{00000000-0005-0000-0000-0000380D0000}"/>
    <cellStyle name="Normal 5 5 3 3 4 2" xfId="5434" xr:uid="{643BE3E0-EB66-4EE9-ABEA-5D4D42536BDC}"/>
    <cellStyle name="Normal 5 5 3 3 4 2 2" xfId="11023" xr:uid="{AD893B54-F64B-4299-A67A-B0197A872560}"/>
    <cellStyle name="Normal 5 5 3 3 4 2 3" xfId="8228" xr:uid="{CEA1B441-2944-4C38-9B36-E91A3FB2538F}"/>
    <cellStyle name="Normal 5 5 3 3 4 2 4" xfId="17480" xr:uid="{693E9AE5-37AF-491D-AB92-D2D4EC1AA9E3}"/>
    <cellStyle name="Normal 5 5 3 3 4 3" xfId="11690" xr:uid="{D2D84707-9728-441E-A66E-1A3A3E3DBD4E}"/>
    <cellStyle name="Normal 5 5 3 3 4 3 2" xfId="29532" xr:uid="{C496C28A-C520-4C12-B64B-D526221BC6AD}"/>
    <cellStyle name="Normal 5 5 3 3 4 3 3" xfId="20269" xr:uid="{5AF52E72-DEC6-42C2-A568-806D6EE880C3}"/>
    <cellStyle name="Normal 5 5 3 3 4 4" xfId="13265" xr:uid="{2F7A5B1B-C0EE-4836-B0D9-AFBDAFEB34C9}"/>
    <cellStyle name="Normal 5 5 3 3 4 4 2" xfId="23098" xr:uid="{BA4C91CC-181E-4EBE-8997-D021BE996FDF}"/>
    <cellStyle name="Normal 5 5 3 3 4 5" xfId="26209" xr:uid="{D6F7661E-A951-413C-88B5-35EDD9A283D1}"/>
    <cellStyle name="Normal 5 5 3 3 4 6" xfId="27225" xr:uid="{FD1A60AA-325D-4DB6-B226-2981E4E8935E}"/>
    <cellStyle name="Normal 5 5 3 3 4 7" xfId="15516" xr:uid="{F12F461A-6836-48D1-A373-B985D93BDB20}"/>
    <cellStyle name="Normal 5 5 3 3 5" xfId="3345" xr:uid="{00000000-0005-0000-0000-0000390D0000}"/>
    <cellStyle name="Normal 5 5 3 3 5 2" xfId="11024" xr:uid="{3E148637-CE2C-465D-8A95-54C56D9E5D94}"/>
    <cellStyle name="Normal 5 5 3 3 5 2 2" xfId="16807" xr:uid="{615C1C4A-2D50-44EE-A9BE-89B4AD7F813D}"/>
    <cellStyle name="Normal 5 5 3 3 5 3" xfId="11560" xr:uid="{6DC9752D-C527-4E8C-BA9F-50C9A0A3E83D}"/>
    <cellStyle name="Normal 5 5 3 3 5 3 2" xfId="19544" xr:uid="{A68A036B-A27D-406E-87CC-76B3612E64B0}"/>
    <cellStyle name="Normal 5 5 3 3 5 4" xfId="12656" xr:uid="{EBB4810D-1028-42B5-83A6-95C4D7FF0414}"/>
    <cellStyle name="Normal 5 5 3 3 5 4 2" xfId="22373" xr:uid="{45FBA6C1-7A81-46F4-9D72-57CA7552103E}"/>
    <cellStyle name="Normal 5 5 3 3 5 5" xfId="24370" xr:uid="{ED455031-D4ED-46B0-A842-B3C238189C90}"/>
    <cellStyle name="Normal 5 5 3 3 5 6" xfId="26987" xr:uid="{3C32C53F-2EA2-4325-8E45-214D7B4B77D3}"/>
    <cellStyle name="Normal 5 5 3 3 5 7" xfId="14592" xr:uid="{77CAB145-5FE3-4AF9-AE28-CF3A7412CAF1}"/>
    <cellStyle name="Normal 5 5 3 3 6" xfId="3346" xr:uid="{00000000-0005-0000-0000-00003A0D0000}"/>
    <cellStyle name="Normal 5 5 3 3 6 2" xfId="3347" xr:uid="{00000000-0005-0000-0000-00003B0D0000}"/>
    <cellStyle name="Normal 5 5 3 3 7" xfId="3348" xr:uid="{00000000-0005-0000-0000-00003C0D0000}"/>
    <cellStyle name="Normal 5 5 3 3 7 2" xfId="5265" xr:uid="{C3D28150-BA77-4150-805B-E7DD33C34D51}"/>
    <cellStyle name="Normal 5 5 3 3 7 2 2" xfId="28531" xr:uid="{A1D98F8C-BA85-4368-AE8C-399147154437}"/>
    <cellStyle name="Normal 5 5 3 3 7 3" xfId="4615" xr:uid="{CFF1977F-BDA2-4EC5-A1BF-E0CDE53E3459}"/>
    <cellStyle name="Normal 5 5 3 3 7 3 2" xfId="27255" xr:uid="{EB0606CC-5C60-446F-B4E8-902A5C530263}"/>
    <cellStyle name="Normal 5 5 3 3 7 4" xfId="27323" xr:uid="{F779D5BB-910E-4DE9-BE55-9C9E1773B2B6}"/>
    <cellStyle name="Normal 5 5 3 3 8" xfId="5371" xr:uid="{3E93BB76-DC6A-485A-B3FF-B1138D3B9734}"/>
    <cellStyle name="Normal 5 5 3 4" xfId="728" xr:uid="{00000000-0005-0000-0000-0000D8020000}"/>
    <cellStyle name="Normal 5 5 3 4 2" xfId="3349" xr:uid="{00000000-0005-0000-0000-00003D0D0000}"/>
    <cellStyle name="Normal 5 5 3 4 2 2" xfId="5680" xr:uid="{A500C75F-8AEA-4843-938A-A506BFDEBED5}"/>
    <cellStyle name="Normal 5 5 3 4 2 2 2" xfId="8229" xr:uid="{F4529DE7-C0E8-4235-82C5-A6D5030F46E0}"/>
    <cellStyle name="Normal 5 5 3 4 2 2 3" xfId="11025" xr:uid="{6F22B16E-49CF-48C5-A8EE-1CBABCDF5F81}"/>
    <cellStyle name="Normal 5 5 3 4 2 3" xfId="6705" xr:uid="{7F12AFB3-F9B3-4508-9E1C-B208DB3830E7}"/>
    <cellStyle name="Normal 5 5 3 4 2 3 2" xfId="20272" xr:uid="{31BE20D3-D14E-4FAF-87CD-0B10096DE14F}"/>
    <cellStyle name="Normal 5 5 3 4 2 4" xfId="9501" xr:uid="{60F1FFB2-89EA-4D80-9D28-E4666000800F}"/>
    <cellStyle name="Normal 5 5 3 4 2 4 2" xfId="23101" xr:uid="{BAA4EDB2-F5D8-4B87-822F-93D818FF20E8}"/>
    <cellStyle name="Normal 5 5 3 4 2 5" xfId="24666" xr:uid="{7520F0C7-7190-4F4F-82FC-96C46D69DE00}"/>
    <cellStyle name="Normal 5 5 3 4 2 6" xfId="15519" xr:uid="{88612E44-367B-42B1-A8B5-3A7DD8ACAE30}"/>
    <cellStyle name="Normal 5 5 3 4 3" xfId="3350" xr:uid="{00000000-0005-0000-0000-00003E0D0000}"/>
    <cellStyle name="Normal 5 5 3 4 3 2" xfId="8230" xr:uid="{29781F89-A706-4BE0-9FB0-4EA7A5F3DDC1}"/>
    <cellStyle name="Normal 5 5 3 4 3 2 2" xfId="26859" xr:uid="{D7484D01-BB28-49DC-B04C-CA16AF55D5EE}"/>
    <cellStyle name="Normal 5 5 3 4 3 2 3" xfId="16964" xr:uid="{1F84D402-1632-4FF1-9D6B-1512E784517B}"/>
    <cellStyle name="Normal 5 5 3 4 3 3" xfId="11026" xr:uid="{2B73D47C-91FD-4F7D-91EE-6A6A5B3A6D3E}"/>
    <cellStyle name="Normal 5 5 3 4 3 3 2" xfId="19714" xr:uid="{2054C5EF-303E-4127-A69C-BBA0E7FF66CC}"/>
    <cellStyle name="Normal 5 5 3 4 3 4" xfId="12813" xr:uid="{1EB59E7F-1E5C-4CFE-BC73-8FD01DA8A583}"/>
    <cellStyle name="Normal 5 5 3 4 3 4 2" xfId="22543" xr:uid="{764DD1B6-F53A-45D7-8641-86653729F1E7}"/>
    <cellStyle name="Normal 5 5 3 4 3 5" xfId="24156" xr:uid="{A172EB07-7653-4FC7-B89B-E5F25EC20C9D}"/>
    <cellStyle name="Normal 5 5 3 4 3 6" xfId="14838" xr:uid="{D0DFD034-47B0-483F-9037-2A23E0BC6B60}"/>
    <cellStyle name="Normal 5 5 3 4 4" xfId="4792" xr:uid="{04606176-35BA-470D-A4A6-9D7104CF913F}"/>
    <cellStyle name="Normal 5 5 3 4 4 2" xfId="7116" xr:uid="{A8340A8F-A707-41CB-B194-532658560096}"/>
    <cellStyle name="Normal 5 5 3 4 4 2 2" xfId="20759" xr:uid="{36BB5A6D-AB29-41B1-851A-3A95392E2469}"/>
    <cellStyle name="Normal 5 5 3 4 4 3" xfId="10012" xr:uid="{5906E8A4-6C8F-4B18-AC3E-C00003CB7EBA}"/>
    <cellStyle name="Normal 5 5 3 4 4 3 2" xfId="23588" xr:uid="{040C598C-AADD-4F9A-AB02-5D33AB41D34A}"/>
    <cellStyle name="Normal 5 5 3 4 4 4" xfId="25333" xr:uid="{AC9EB5C3-DA6E-4702-8809-14BAE30FE1FB}"/>
    <cellStyle name="Normal 5 5 3 4 4 5" xfId="17966" xr:uid="{B6C0F1DC-6A50-434B-9F3A-A8EFFEDFBA86}"/>
    <cellStyle name="Normal 5 5 3 4 5" xfId="6284" xr:uid="{90A18E70-39E6-4246-911F-A4AE4B452CCC}"/>
    <cellStyle name="Normal 5 5 3 4 5 2" xfId="16166" xr:uid="{16DD07A2-80A6-4CCC-AE17-7895E5B3A702}"/>
    <cellStyle name="Normal 5 5 3 4 6" xfId="9061" xr:uid="{CF50D26B-CFF2-4A36-9A90-92BD1A953893}"/>
    <cellStyle name="Normal 5 5 3 4 6 2" xfId="18925" xr:uid="{47FBC283-F4C2-420C-8CD1-7E8FF5565C13}"/>
    <cellStyle name="Normal 5 5 3 4 7" xfId="12207" xr:uid="{4CFAAD12-B67F-41B3-96C2-6B43603CEF6A}"/>
    <cellStyle name="Normal 5 5 3 4 7 2" xfId="21722" xr:uid="{871A821D-D91B-4277-978F-DC6999BC7BF6}"/>
    <cellStyle name="Normal 5 5 3 4 8" xfId="26144" xr:uid="{85F4850B-EA56-4AC0-8CD7-1622A992C5D4}"/>
    <cellStyle name="Normal 5 5 3 4 9" xfId="14343" xr:uid="{15BECE1C-7E9B-4FF9-B79B-2D10EC12E33E}"/>
    <cellStyle name="Normal 5 5 3 5" xfId="3351" xr:uid="{00000000-0005-0000-0000-00003F0D0000}"/>
    <cellStyle name="Normal 5 5 3 5 2" xfId="5150" xr:uid="{A015B01F-3279-4B15-AC19-E183EED819F3}"/>
    <cellStyle name="Normal 5 5 3 5 2 2" xfId="8231" xr:uid="{A9E8A5E1-7B0C-42B2-BDE8-5B0DD0BA81B4}"/>
    <cellStyle name="Normal 5 5 3 5 2 2 2" xfId="29914" xr:uid="{1216781D-58C7-4172-9DE6-AC36FE294FBB}"/>
    <cellStyle name="Normal 5 5 3 5 2 2 3" xfId="21117" xr:uid="{FCA5290B-B2F2-4A8B-8A50-FC72ACC983B7}"/>
    <cellStyle name="Normal 5 5 3 5 2 3" xfId="11027" xr:uid="{18D85299-97FE-44F6-9407-8D1F4333B796}"/>
    <cellStyle name="Normal 5 5 3 5 2 3 2" xfId="23946" xr:uid="{D4B8006A-509C-4DDE-A35E-9FB0D87158A7}"/>
    <cellStyle name="Normal 5 5 3 5 2 4" xfId="26714" xr:uid="{09107A39-54EB-4F87-B4C1-61C79BDC8494}"/>
    <cellStyle name="Normal 5 5 3 5 2 5" xfId="18324" xr:uid="{B3A3A6CE-3E5B-4EEB-8624-93286EC36AEA}"/>
    <cellStyle name="Normal 5 5 3 5 3" xfId="6703" xr:uid="{FD12CE7C-9A84-4FCB-8EAA-915CF39FA010}"/>
    <cellStyle name="Normal 5 5 3 5 3 2" xfId="29206" xr:uid="{AD40CE32-0A92-4E52-895A-B735485155BA}"/>
    <cellStyle name="Normal 5 5 3 5 3 3" xfId="16167" xr:uid="{F45F60AF-0D3A-4EDA-A006-92532B52F669}"/>
    <cellStyle name="Normal 5 5 3 5 4" xfId="9499" xr:uid="{D4AA4BED-020F-4B7E-9F38-06B0165E667D}"/>
    <cellStyle name="Normal 5 5 3 5 4 2" xfId="18926" xr:uid="{497DD16E-91E1-4640-94F0-75DD1897E583}"/>
    <cellStyle name="Normal 5 5 3 5 5" xfId="12208" xr:uid="{05665C4B-CAA0-4087-982C-C89D428ABAE5}"/>
    <cellStyle name="Normal 5 5 3 5 5 2" xfId="21723" xr:uid="{F4D69F10-B6BF-44C0-B033-7E1E271C2E7D}"/>
    <cellStyle name="Normal 5 5 3 5 6" xfId="24097" xr:uid="{C2B692BA-4F66-40C3-B06E-356F841BC881}"/>
    <cellStyle name="Normal 5 5 3 5 7" xfId="15520" xr:uid="{E59A20CC-2001-4FF5-BB01-ED18924CCBD2}"/>
    <cellStyle name="Normal 5 5 3 6" xfId="3352" xr:uid="{00000000-0005-0000-0000-0000400D0000}"/>
    <cellStyle name="Normal 5 5 3 6 2" xfId="5842" xr:uid="{C3786D1E-09B6-442F-85E3-AE24D403B839}"/>
    <cellStyle name="Normal 5 5 3 6 2 2" xfId="8232" xr:uid="{783299C5-5409-4FC4-96C3-268A9E67DD30}"/>
    <cellStyle name="Normal 5 5 3 6 2 3" xfId="11028" xr:uid="{C15855E1-3ABC-4806-8295-3AF75730DA4B}"/>
    <cellStyle name="Normal 5 5 3 6 3" xfId="6935" xr:uid="{1C34661C-F929-4D05-8685-29BB0E9AAB8D}"/>
    <cellStyle name="Normal 5 5 3 6 3 2" xfId="19843" xr:uid="{D4F620C2-C852-4394-A406-36C460E0C002}"/>
    <cellStyle name="Normal 5 5 3 6 4" xfId="9731" xr:uid="{1D5107F9-C224-42C7-8869-79B280F12D31}"/>
    <cellStyle name="Normal 5 5 3 6 4 2" xfId="22672" xr:uid="{329938C5-61C3-48D1-BFB8-4727F7BF3242}"/>
    <cellStyle name="Normal 5 5 3 6 5" xfId="25931" xr:uid="{B4399F21-7BF5-41FA-BE4C-6755D2F10816}"/>
    <cellStyle name="Normal 5 5 3 6 6" xfId="15011" xr:uid="{D96EA99C-E1AD-40C7-9F88-35416B97C531}"/>
    <cellStyle name="Normal 5 5 3 7" xfId="3353" xr:uid="{00000000-0005-0000-0000-0000410D0000}"/>
    <cellStyle name="Normal 5 5 3 7 2" xfId="8233" xr:uid="{051ADBA0-34E6-40B8-8222-8A7D7B82FA33}"/>
    <cellStyle name="Normal 5 5 3 7 2 2" xfId="29055" xr:uid="{3662B472-C563-49FF-8BB9-D8A8B6E90A29}"/>
    <cellStyle name="Normal 5 5 3 7 2 3" xfId="16645" xr:uid="{5C18A973-072C-46B5-9184-A64B77879064}"/>
    <cellStyle name="Normal 5 5 3 7 3" xfId="11029" xr:uid="{4D9638C0-4E90-4C21-8B6A-7519B2D846AC}"/>
    <cellStyle name="Normal 5 5 3 7 3 2" xfId="19382" xr:uid="{AC41ECBB-8E53-471A-9437-600C6A7DF917}"/>
    <cellStyle name="Normal 5 5 3 7 4" xfId="12494" xr:uid="{8A46D818-F9A4-4894-A19C-30D546C8CE26}"/>
    <cellStyle name="Normal 5 5 3 7 4 2" xfId="22211" xr:uid="{9F27C703-4C4C-4ED9-9BE5-61C165793606}"/>
    <cellStyle name="Normal 5 5 3 7 5" xfId="24118" xr:uid="{B7985DEE-5C45-4FC2-A8DE-D42AA97344DE}"/>
    <cellStyle name="Normal 5 5 3 7 6" xfId="14429" xr:uid="{8C38B6A1-60CA-4396-9811-6C47CEFD7760}"/>
    <cellStyle name="Normal 5 5 3 8" xfId="3354" xr:uid="{00000000-0005-0000-0000-0000420D0000}"/>
    <cellStyle name="Normal 5 5 3 8 2" xfId="8234" xr:uid="{F1ACC210-76BF-443D-AA5E-3E9D45BB3489}"/>
    <cellStyle name="Normal 5 5 3 8 2 2" xfId="19162" xr:uid="{1B275C60-9A96-4346-AAF6-B100B338C245}"/>
    <cellStyle name="Normal 5 5 3 8 3" xfId="11030" xr:uid="{B035166F-EE55-4CD8-A4BF-01C1EDFA819E}"/>
    <cellStyle name="Normal 5 5 3 8 3 2" xfId="21967" xr:uid="{A6F4991D-7E66-4FA3-8DD8-F2D32DEB5D9A}"/>
    <cellStyle name="Normal 5 5 3 8 4" xfId="24461" xr:uid="{431D15D5-E708-48A9-9159-C0EBB2F0D94B}"/>
    <cellStyle name="Normal 5 5 3 8 5" xfId="16411" xr:uid="{C9F600E2-D71B-4EB4-B634-69EDED34FD38}"/>
    <cellStyle name="Normal 5 5 3 9" xfId="4613" xr:uid="{7ED56908-CF32-4A52-9398-C74D479DCA72}"/>
    <cellStyle name="Normal 5 5 3 9 2" xfId="10010" xr:uid="{71F3866B-E78B-4683-8979-5B1D797A3BDC}"/>
    <cellStyle name="Normal 5 5 3 9 2 2" xfId="20608" xr:uid="{14C9202F-424B-4DE4-A131-C09F88AA1E6B}"/>
    <cellStyle name="Normal 5 5 3 9 3" xfId="13553" xr:uid="{1D70F594-F31C-4C7A-944E-1669401129A0}"/>
    <cellStyle name="Normal 5 5 3 9 3 2" xfId="23437" xr:uid="{2DEAA6B6-85F4-47C9-88DB-40F242D4941B}"/>
    <cellStyle name="Normal 5 5 3 9 4" xfId="17815" xr:uid="{35F5160D-AB0B-4ACC-A655-08BAE30BFEC5}"/>
    <cellStyle name="Normal 5 5 4" xfId="729" xr:uid="{00000000-0005-0000-0000-0000D9020000}"/>
    <cellStyle name="Normal 5 5 4 10" xfId="9062" xr:uid="{C8AB0C59-C213-498A-8D5E-A946B0CFB217}"/>
    <cellStyle name="Normal 5 5 4 10 2" xfId="18927" xr:uid="{240E29A5-2C96-4B50-90E5-BAC8CFDD9CC3}"/>
    <cellStyle name="Normal 5 5 4 11" xfId="12209" xr:uid="{84484FBC-FB56-4AA3-A4A3-D598F35E7DC2}"/>
    <cellStyle name="Normal 5 5 4 11 2" xfId="21724" xr:uid="{A053E836-7E83-46FA-8CA6-99FE3BCE61B5}"/>
    <cellStyle name="Normal 5 5 4 12" xfId="24063" xr:uid="{ADC97409-4CA3-4EEC-98D5-E76C3AA77E1F}"/>
    <cellStyle name="Normal 5 5 4 13" xfId="14011" xr:uid="{7C852BAE-B17A-4FCC-8CE9-FE25420790A7}"/>
    <cellStyle name="Normal 5 5 4 2" xfId="730" xr:uid="{00000000-0005-0000-0000-0000DA020000}"/>
    <cellStyle name="Normal 5 5 4 2 10" xfId="12210" xr:uid="{7FECBD83-06A3-422F-84C1-19620B0565C0}"/>
    <cellStyle name="Normal 5 5 4 2 10 2" xfId="21725" xr:uid="{41E9F7A1-FD12-4917-8BC2-C95A3500DACE}"/>
    <cellStyle name="Normal 5 5 4 2 11" xfId="26597" xr:uid="{BB5C21D3-F11A-469F-A1FC-015E60F858FB}"/>
    <cellStyle name="Normal 5 5 4 2 12" xfId="14186" xr:uid="{6845EDD1-F511-41FF-8B33-13CBB6346C20}"/>
    <cellStyle name="Normal 5 5 4 2 2" xfId="3355" xr:uid="{00000000-0005-0000-0000-0000430D0000}"/>
    <cellStyle name="Normal 5 5 4 2 2 2" xfId="3356" xr:uid="{00000000-0005-0000-0000-0000440D0000}"/>
    <cellStyle name="Normal 5 5 4 2 2 2 2" xfId="8235" xr:uid="{D45FA148-A3F7-4AB5-BF43-2AE70B93ACA4}"/>
    <cellStyle name="Normal 5 5 4 2 2 2 2 2" xfId="27994" xr:uid="{1E5D0148-5D71-41B3-AC47-EA9F66383376}"/>
    <cellStyle name="Normal 5 5 4 2 2 2 2 3" xfId="28588" xr:uid="{9764EEB1-46B7-4DBF-AD82-95E071C086CA}"/>
    <cellStyle name="Normal 5 5 4 2 2 2 2 4" xfId="17484" xr:uid="{89F0225A-34A5-408A-B11F-D7B9870D6190}"/>
    <cellStyle name="Normal 5 5 4 2 2 2 3" xfId="11032" xr:uid="{8CFBE9B1-FAA0-4146-B5B6-E7D78FE458D0}"/>
    <cellStyle name="Normal 5 5 4 2 2 2 3 2" xfId="29535" xr:uid="{CE0F748E-22E6-4453-AC05-D9C8AAC08315}"/>
    <cellStyle name="Normal 5 5 4 2 2 2 3 3" xfId="20274" xr:uid="{1D8D976C-70ED-45FF-8568-A6749B48E533}"/>
    <cellStyle name="Normal 5 5 4 2 2 2 4" xfId="13268" xr:uid="{4C228DBD-4D99-430B-9B18-BC8D5CF59044}"/>
    <cellStyle name="Normal 5 5 4 2 2 2 4 2" xfId="23103" xr:uid="{DCE3B43B-6E44-4F01-82B2-33F513179701}"/>
    <cellStyle name="Normal 5 5 4 2 2 2 5" xfId="25923" xr:uid="{9279A875-3A64-49AB-A259-1B4905CCD756}"/>
    <cellStyle name="Normal 5 5 4 2 2 2 6" xfId="15522" xr:uid="{ACA08DB2-C122-49DA-B6F9-343F4DD10680}"/>
    <cellStyle name="Normal 5 5 4 2 2 3" xfId="4945" xr:uid="{4E5F5E7D-124D-44B1-A733-48DBC80C85D5}"/>
    <cellStyle name="Normal 5 5 4 2 2 3 2" xfId="11031" xr:uid="{B0DFEFC9-4CE0-4EDF-8552-FE7F9F0B3730}"/>
    <cellStyle name="Normal 5 5 4 2 2 3 2 2" xfId="29778" xr:uid="{08666CC0-85C1-45EE-A96F-E2D35BEDCAF5}"/>
    <cellStyle name="Normal 5 5 4 2 2 3 2 3" xfId="20912" xr:uid="{4BD9ABC2-206B-47E6-AB53-29E798D46597}"/>
    <cellStyle name="Normal 5 5 4 2 2 3 3" xfId="13804" xr:uid="{840BFEB5-8D8F-454A-9975-20E546E06102}"/>
    <cellStyle name="Normal 5 5 4 2 2 3 3 2" xfId="23741" xr:uid="{807208C5-B67D-44FC-8A24-94BDFA21FA9B}"/>
    <cellStyle name="Normal 5 5 4 2 2 3 4" xfId="26288" xr:uid="{285EABEE-4894-4CB6-B110-97F6678AE10E}"/>
    <cellStyle name="Normal 5 5 4 2 2 3 5" xfId="18119" xr:uid="{444A4218-D74F-4C9A-A420-BEA1772F85EF}"/>
    <cellStyle name="Normal 5 5 4 2 2 4" xfId="6423" xr:uid="{693089E6-65CB-41AC-9889-2CAF25DB76D1}"/>
    <cellStyle name="Normal 5 5 4 2 2 4 2" xfId="29218" xr:uid="{5108D383-70D6-4919-A956-C67B190A0077}"/>
    <cellStyle name="Normal 5 5 4 2 2 4 3" xfId="16170" xr:uid="{CB719BBA-1836-48FC-98B3-67228D7947B9}"/>
    <cellStyle name="Normal 5 5 4 2 2 5" xfId="9200" xr:uid="{4C5DA340-87C9-4F97-A9D9-B02B401FFB5C}"/>
    <cellStyle name="Normal 5 5 4 2 2 5 2" xfId="18929" xr:uid="{9366BA11-0E9A-49E7-9D60-F49C56916710}"/>
    <cellStyle name="Normal 5 5 4 2 2 6" xfId="12211" xr:uid="{82F534BA-C276-41FE-876B-E2B75E11D871}"/>
    <cellStyle name="Normal 5 5 4 2 2 6 2" xfId="21726" xr:uid="{3522A041-E91B-4752-A3A4-66C51F51DB97}"/>
    <cellStyle name="Normal 5 5 4 2 2 7" xfId="25366" xr:uid="{94AA0411-9D82-4A3B-830C-3EBEB46CD920}"/>
    <cellStyle name="Normal 5 5 4 2 2 8" xfId="14841" xr:uid="{C0D824C1-F997-4FF0-B080-04307691251F}"/>
    <cellStyle name="Normal 5 5 4 2 3" xfId="3357" xr:uid="{00000000-0005-0000-0000-0000450D0000}"/>
    <cellStyle name="Normal 5 5 4 2 3 2" xfId="5151" xr:uid="{08C9F3C1-F1EA-46C2-8277-B064FCECA39A}"/>
    <cellStyle name="Normal 5 5 4 2 3 2 2" xfId="8236" xr:uid="{E5A1EF5A-C7B9-4200-931D-3BF28572DE02}"/>
    <cellStyle name="Normal 5 5 4 2 3 2 2 2" xfId="29915" xr:uid="{31B75AA8-DA53-4BCB-8FDD-7456B76D585E}"/>
    <cellStyle name="Normal 5 5 4 2 3 2 2 3" xfId="21118" xr:uid="{52137E72-A5A0-4DCF-8F16-F7EBECCABC02}"/>
    <cellStyle name="Normal 5 5 4 2 3 2 3" xfId="11033" xr:uid="{92B6E115-C937-4086-A9B2-2D9D97228DC0}"/>
    <cellStyle name="Normal 5 5 4 2 3 2 3 2" xfId="23947" xr:uid="{44CAF9A0-AC45-44BC-A02A-46BBAE34AD0F}"/>
    <cellStyle name="Normal 5 5 4 2 3 2 4" xfId="25980" xr:uid="{53F14FBA-B745-4E0C-830F-D6BA6482BF4F}"/>
    <cellStyle name="Normal 5 5 4 2 3 2 5" xfId="18325" xr:uid="{ECE42B25-E5E9-4AC5-83A2-1ADB0A6CC203}"/>
    <cellStyle name="Normal 5 5 4 2 3 3" xfId="6707" xr:uid="{F4D0BA08-4650-4E04-BDE6-67CCD8B78C69}"/>
    <cellStyle name="Normal 5 5 4 2 3 3 2" xfId="28867" xr:uid="{E8E7E00A-C5F2-45DB-AEC0-485247D33EB9}"/>
    <cellStyle name="Normal 5 5 4 2 3 3 3" xfId="17485" xr:uid="{DB9E444B-1197-4DC4-9A89-0EF28F26A31D}"/>
    <cellStyle name="Normal 5 5 4 2 3 4" xfId="9503" xr:uid="{BEAE6EDB-F745-4A19-87CE-17FE87F9DB0A}"/>
    <cellStyle name="Normal 5 5 4 2 3 4 2" xfId="20275" xr:uid="{AC7D3018-404E-43FC-8EF4-97F2B81C6AC5}"/>
    <cellStyle name="Normal 5 5 4 2 3 5" xfId="13269" xr:uid="{24EBFFFA-6B27-445A-A191-D2836B15780D}"/>
    <cellStyle name="Normal 5 5 4 2 3 5 2" xfId="23104" xr:uid="{4F12750C-F461-404A-B3DD-B33396C6A142}"/>
    <cellStyle name="Normal 5 5 4 2 3 6" xfId="25907" xr:uid="{A9668ECD-5DE6-47F9-8171-F9F2755B5E19}"/>
    <cellStyle name="Normal 5 5 4 2 3 7" xfId="15523" xr:uid="{0DB775A4-199B-4B4C-B317-B5E13DA1769D}"/>
    <cellStyle name="Normal 5 5 4 2 4" xfId="3358" xr:uid="{00000000-0005-0000-0000-0000460D0000}"/>
    <cellStyle name="Normal 5 5 4 2 4 2" xfId="8237" xr:uid="{FD1AD9CD-CC67-466F-A61B-1FEF7D044B2E}"/>
    <cellStyle name="Normal 5 5 4 2 4 2 2" xfId="28916" xr:uid="{773D65C6-7CAE-4B3F-B41C-A673782763AA}"/>
    <cellStyle name="Normal 5 5 4 2 4 2 3" xfId="17483" xr:uid="{D520D269-390E-49FE-922C-137ECF6B99FB}"/>
    <cellStyle name="Normal 5 5 4 2 4 3" xfId="11034" xr:uid="{FA8E030C-F9CB-42FB-BB08-89514C1D6F66}"/>
    <cellStyle name="Normal 5 5 4 2 4 3 2" xfId="20273" xr:uid="{9E646458-5005-4D84-8257-DC9491926C20}"/>
    <cellStyle name="Normal 5 5 4 2 4 4" xfId="13267" xr:uid="{5F361F31-B4DD-40B4-AEAF-A73CB62AB6DB}"/>
    <cellStyle name="Normal 5 5 4 2 4 4 2" xfId="23102" xr:uid="{9B0CE794-C108-45C5-AE90-8404FB7AA7BF}"/>
    <cellStyle name="Normal 5 5 4 2 4 5" xfId="26170" xr:uid="{64804BB7-40B0-4029-A608-5F56E4CAD2E1}"/>
    <cellStyle name="Normal 5 5 4 2 4 6" xfId="15521" xr:uid="{795D7052-1AAB-4349-B48E-290A3C522218}"/>
    <cellStyle name="Normal 5 5 4 2 5" xfId="3359" xr:uid="{00000000-0005-0000-0000-0000470D0000}"/>
    <cellStyle name="Normal 5 5 4 2 5 2" xfId="8238" xr:uid="{9DBF440E-D979-41D0-81E7-E8D961B97CBC}"/>
    <cellStyle name="Normal 5 5 4 2 5 2 2" xfId="27862" xr:uid="{E570FDBD-9FE1-4268-BD68-90A43325E723}"/>
    <cellStyle name="Normal 5 5 4 2 5 2 3" xfId="16788" xr:uid="{88F80D95-0C9C-434A-B9E1-F71799AEA1F3}"/>
    <cellStyle name="Normal 5 5 4 2 5 3" xfId="11035" xr:uid="{B5DC4B0C-FEE4-4208-B3C2-B3C03D227254}"/>
    <cellStyle name="Normal 5 5 4 2 5 3 2" xfId="19525" xr:uid="{E8B89D77-5FCC-4D3F-B361-094594308E92}"/>
    <cellStyle name="Normal 5 5 4 2 5 4" xfId="12637" xr:uid="{3FAF519C-9F81-422D-B12A-A59834A9ECF5}"/>
    <cellStyle name="Normal 5 5 4 2 5 4 2" xfId="22354" xr:uid="{7824E9A8-113D-456D-8AEC-59DBCA30F818}"/>
    <cellStyle name="Normal 5 5 4 2 5 5" xfId="24651" xr:uid="{2C1F11A9-8AF0-4597-853A-93BF305066AE}"/>
    <cellStyle name="Normal 5 5 4 2 5 6" xfId="14572" xr:uid="{C6E7A353-AFE6-42BF-809E-DE9C729AFBAA}"/>
    <cellStyle name="Normal 5 5 4 2 6" xfId="3360" xr:uid="{00000000-0005-0000-0000-0000480D0000}"/>
    <cellStyle name="Normal 5 5 4 2 6 2" xfId="11036" xr:uid="{E75A57E9-ACCE-4A53-AD2F-990BF0FB33F5}"/>
    <cellStyle name="Normal 5 5 4 2 6 2 2" xfId="19300" xr:uid="{113D9A16-7C39-47D4-A63C-68C9D86D14EA}"/>
    <cellStyle name="Normal 5 5 4 2 6 3" xfId="12438" xr:uid="{E06A6A5C-AD82-4714-B93A-B19A878EF1A0}"/>
    <cellStyle name="Normal 5 5 4 2 6 3 2" xfId="22120" xr:uid="{DCABB0B9-9DA2-4D76-9ADF-81193B2779FB}"/>
    <cellStyle name="Normal 5 5 4 2 6 4" xfId="26380" xr:uid="{247E29EF-35F8-492C-B993-DE01FCCF9A14}"/>
    <cellStyle name="Normal 5 5 4 2 6 5" xfId="16564" xr:uid="{F4E69BD6-DB7D-4297-8BBD-FFD63D1C81FB}"/>
    <cellStyle name="Normal 5 5 4 2 7" xfId="4664" xr:uid="{C451A29F-CE85-427F-B558-6CF473A720E2}"/>
    <cellStyle name="Normal 5 5 4 2 7 2" xfId="10014" xr:uid="{1E25A2BC-A087-46FE-9F29-A7BC980D3927}"/>
    <cellStyle name="Normal 5 5 4 2 7 2 2" xfId="20638" xr:uid="{65205313-8B0B-439E-86E2-8D40209F6FCF}"/>
    <cellStyle name="Normal 5 5 4 2 7 3" xfId="13573" xr:uid="{0A0B4799-0336-4885-81B4-0B841D7B8F6F}"/>
    <cellStyle name="Normal 5 5 4 2 7 3 2" xfId="23467" xr:uid="{19FD4186-FB15-4A58-A030-A8BCC52F1A7D}"/>
    <cellStyle name="Normal 5 5 4 2 7 4" xfId="17845" xr:uid="{B5081B9E-8F0F-4B74-B1E7-FC9211B3E628}"/>
    <cellStyle name="Normal 5 5 4 2 8" xfId="6286" xr:uid="{6B57D9C2-C36C-4C6E-9DFC-846BD3F7A43D}"/>
    <cellStyle name="Normal 5 5 4 2 8 2" xfId="16169" xr:uid="{87E9721F-3363-475E-9EB2-55A8D750F035}"/>
    <cellStyle name="Normal 5 5 4 2 9" xfId="9063" xr:uid="{0EEBAFA9-DC69-433C-88A7-FA336D209521}"/>
    <cellStyle name="Normal 5 5 4 2 9 2" xfId="18928" xr:uid="{5CE768CD-E03E-4242-BA9C-2BDEB6796CCA}"/>
    <cellStyle name="Normal 5 5 4 3" xfId="3361" xr:uid="{00000000-0005-0000-0000-0000490D0000}"/>
    <cellStyle name="Normal 5 5 4 3 2" xfId="3362" xr:uid="{00000000-0005-0000-0000-00004A0D0000}"/>
    <cellStyle name="Normal 5 5 4 3 2 2" xfId="8239" xr:uid="{B694996D-39B2-4B4C-8C99-94D75D294030}"/>
    <cellStyle name="Normal 5 5 4 3 2 2 2" xfId="26276" xr:uid="{8C0EC3CA-0AB0-49FC-B711-004E7E7F1406}"/>
    <cellStyle name="Normal 5 5 4 3 2 2 3" xfId="28224" xr:uid="{FE00C7F9-649E-46AA-A655-89400D236528}"/>
    <cellStyle name="Normal 5 5 4 3 2 2 4" xfId="17486" xr:uid="{B7BA5BA7-A52F-4F3F-9C5B-38D66CD3CDB9}"/>
    <cellStyle name="Normal 5 5 4 3 2 3" xfId="11038" xr:uid="{120D6E23-A744-4BCD-AEDB-3D359059655F}"/>
    <cellStyle name="Normal 5 5 4 3 2 3 2" xfId="29536" xr:uid="{40054CC3-409D-4EC5-87D7-1F92AA079E76}"/>
    <cellStyle name="Normal 5 5 4 3 2 3 3" xfId="20276" xr:uid="{F8B2F815-48E6-4977-BBF3-9CB716B06C94}"/>
    <cellStyle name="Normal 5 5 4 3 2 4" xfId="13270" xr:uid="{A8CB64E9-D3E6-410C-B206-A987DAB05C2A}"/>
    <cellStyle name="Normal 5 5 4 3 2 4 2" xfId="23105" xr:uid="{172F6E89-A241-4CAF-A14C-CD9A0AE9EB3F}"/>
    <cellStyle name="Normal 5 5 4 3 2 5" xfId="25790" xr:uid="{7636BDEA-07DA-46B6-909D-7D15B381943A}"/>
    <cellStyle name="Normal 5 5 4 3 2 6" xfId="15524" xr:uid="{8BE33936-B814-4FD0-ADE0-89D6A6908649}"/>
    <cellStyle name="Normal 5 5 4 3 3" xfId="3363" xr:uid="{00000000-0005-0000-0000-00004B0D0000}"/>
    <cellStyle name="Normal 5 5 4 3 3 2" xfId="11039" xr:uid="{13DF367A-1EE0-432E-915A-66BFE6559849}"/>
    <cellStyle name="Normal 5 5 4 3 3 2 2" xfId="26995" xr:uid="{52CCC287-353F-409C-8C16-93EA99F8173A}"/>
    <cellStyle name="Normal 5 5 4 3 3 2 3" xfId="16966" xr:uid="{7B8BF8CF-FBCD-4117-9D22-A01A890AA497}"/>
    <cellStyle name="Normal 5 5 4 3 3 3" xfId="11599" xr:uid="{FDD0AA82-9170-40CC-8A99-6BFFB99DE15B}"/>
    <cellStyle name="Normal 5 5 4 3 3 3 2" xfId="19716" xr:uid="{F484CCFB-F867-47C5-BCD7-7AC06E625869}"/>
    <cellStyle name="Normal 5 5 4 3 3 4" xfId="12815" xr:uid="{72264CBB-67A7-4649-958D-B30E67FFBF27}"/>
    <cellStyle name="Normal 5 5 4 3 3 4 2" xfId="22545" xr:uid="{C8FDCC41-CE83-4D30-B3AF-19B8786BCB43}"/>
    <cellStyle name="Normal 5 5 4 3 3 5" xfId="25499" xr:uid="{77208285-62C4-4A4C-AB43-FD12F0FD3822}"/>
    <cellStyle name="Normal 5 5 4 3 3 6" xfId="14840" xr:uid="{8190491E-ECCA-46CA-9507-05CDCF836C88}"/>
    <cellStyle name="Normal 5 5 4 3 4" xfId="4793" xr:uid="{91BA5B64-07D2-41D7-95FC-F1E8D6737295}"/>
    <cellStyle name="Normal 5 5 4 3 4 2" xfId="11037" xr:uid="{ADDBCBA2-E50F-4C82-B123-615EB23A063B}"/>
    <cellStyle name="Normal 5 5 4 3 4 2 2" xfId="29664" xr:uid="{4976E66C-0EC0-49E0-A171-B5B9FF6EA3C0}"/>
    <cellStyle name="Normal 5 5 4 3 4 2 3" xfId="20760" xr:uid="{B2099A8B-73B2-4DF9-A4E7-03EB1DE18975}"/>
    <cellStyle name="Normal 5 5 4 3 4 3" xfId="13665" xr:uid="{8C2CE324-F0D9-4DC0-B015-04C5454CCA9E}"/>
    <cellStyle name="Normal 5 5 4 3 4 3 2" xfId="23589" xr:uid="{49D78D2E-E938-41E3-B290-8AAEBF5BA2A7}"/>
    <cellStyle name="Normal 5 5 4 3 4 4" xfId="25026" xr:uid="{F548B0AA-F1F4-4795-949C-F82875D1CB16}"/>
    <cellStyle name="Normal 5 5 4 3 4 5" xfId="17967" xr:uid="{3F9A5D3E-5BB6-40E9-85F7-0EBCB7572FF8}"/>
    <cellStyle name="Normal 5 5 4 3 5" xfId="6422" xr:uid="{424E5A17-CE5D-4EC9-81BF-E96CA09D15F2}"/>
    <cellStyle name="Normal 5 5 4 3 5 2" xfId="27797" xr:uid="{EB56F8E3-680B-40D2-8C89-6E8F418BE255}"/>
    <cellStyle name="Normal 5 5 4 3 5 3" xfId="16171" xr:uid="{7C619B76-65D8-4F73-B0E2-2672E058F3C5}"/>
    <cellStyle name="Normal 5 5 4 3 6" xfId="9199" xr:uid="{38309ABC-576A-4676-8B72-6D3F675DB0C3}"/>
    <cellStyle name="Normal 5 5 4 3 6 2" xfId="18930" xr:uid="{5AFAAA88-35C2-485E-9046-0DF0B25C4109}"/>
    <cellStyle name="Normal 5 5 4 3 7" xfId="12212" xr:uid="{B2DA2534-63BD-4044-A3D7-448B01A68105}"/>
    <cellStyle name="Normal 5 5 4 3 7 2" xfId="21727" xr:uid="{2A278BB2-90C7-45FA-B662-EFEA39BFE67A}"/>
    <cellStyle name="Normal 5 5 4 3 8" xfId="25413" xr:uid="{C3F5D32E-E448-46CC-AFF7-A2E4D4930507}"/>
    <cellStyle name="Normal 5 5 4 3 9" xfId="14344" xr:uid="{6ED06C55-EF2F-4E5E-A757-E6DB20AB7B84}"/>
    <cellStyle name="Normal 5 5 4 4" xfId="3364" xr:uid="{00000000-0005-0000-0000-00004C0D0000}"/>
    <cellStyle name="Normal 5 5 4 4 2" xfId="5152" xr:uid="{669F6217-A4AD-4BB3-B62A-5915C1DEC50E}"/>
    <cellStyle name="Normal 5 5 4 4 2 2" xfId="8240" xr:uid="{AE05DB01-52DB-4100-85FF-55CCB4F6B29D}"/>
    <cellStyle name="Normal 5 5 4 4 2 2 2" xfId="29916" xr:uid="{810FCDA5-9289-4A96-8DDB-B44FF3F3CE89}"/>
    <cellStyle name="Normal 5 5 4 4 2 2 3" xfId="21119" xr:uid="{26610C4E-C53D-46EE-9BA0-6F962E8A94AC}"/>
    <cellStyle name="Normal 5 5 4 4 2 3" xfId="11040" xr:uid="{50FC4382-31C5-4E08-8867-FEC53F6EBF40}"/>
    <cellStyle name="Normal 5 5 4 4 2 3 2" xfId="23948" xr:uid="{72E6FC57-EFD2-4D4C-812D-668A007DA6A8}"/>
    <cellStyle name="Normal 5 5 4 4 2 4" xfId="24311" xr:uid="{BF02FC3F-B395-4274-BE38-C7ED98FB7097}"/>
    <cellStyle name="Normal 5 5 4 4 2 5" xfId="18326" xr:uid="{8FBF744C-8361-49D3-BA2B-0A071F82B354}"/>
    <cellStyle name="Normal 5 5 4 4 3" xfId="6706" xr:uid="{60B14E2C-3172-49B2-A0BE-D825328960A6}"/>
    <cellStyle name="Normal 5 5 4 4 3 2" xfId="29146" xr:uid="{507DE5AC-6E62-4821-92F7-51168AB7CE4D}"/>
    <cellStyle name="Normal 5 5 4 4 3 3" xfId="16172" xr:uid="{5071701D-BF70-4AC6-B9AF-FC30C5677233}"/>
    <cellStyle name="Normal 5 5 4 4 4" xfId="9502" xr:uid="{1E73E313-8061-4706-89BA-9F320426268A}"/>
    <cellStyle name="Normal 5 5 4 4 4 2" xfId="18931" xr:uid="{4C68D2E9-3D21-45CB-87DF-9FA80AD22150}"/>
    <cellStyle name="Normal 5 5 4 4 5" xfId="12213" xr:uid="{CED1B9F7-7BEF-49A8-972B-A77A84CBF73E}"/>
    <cellStyle name="Normal 5 5 4 4 5 2" xfId="21728" xr:uid="{77A1E013-9F80-41A0-B7C4-E112409D15DB}"/>
    <cellStyle name="Normal 5 5 4 4 6" xfId="25426" xr:uid="{C129B78C-13AF-4978-9A39-F5C866AEBEA7}"/>
    <cellStyle name="Normal 5 5 4 4 7" xfId="15525" xr:uid="{89B50030-48B6-47C0-823C-2013F0F2A5D2}"/>
    <cellStyle name="Normal 5 5 4 5" xfId="3365" xr:uid="{00000000-0005-0000-0000-00004D0D0000}"/>
    <cellStyle name="Normal 5 5 4 5 2" xfId="5826" xr:uid="{ED05547B-51E9-4E85-96AB-C84F0CC54E10}"/>
    <cellStyle name="Normal 5 5 4 5 2 2" xfId="8241" xr:uid="{166A3630-AF71-49A2-AC6A-8ADF9341D74E}"/>
    <cellStyle name="Normal 5 5 4 5 2 3" xfId="11041" xr:uid="{037D0FB0-7326-4A72-94C6-041542CD2A8B}"/>
    <cellStyle name="Normal 5 5 4 5 2 4" xfId="17069" xr:uid="{319D5E05-BBDA-429B-AE95-886AF203B153}"/>
    <cellStyle name="Normal 5 5 4 5 3" xfId="6915" xr:uid="{AA42A98B-6226-475F-82F7-9657461249A1}"/>
    <cellStyle name="Normal 5 5 4 5 3 2" xfId="29365" xr:uid="{C12A9E00-816F-4FB1-A618-84AEC18C3352}"/>
    <cellStyle name="Normal 5 5 4 5 3 3" xfId="19844" xr:uid="{5F4AD471-CC67-4A3A-904C-6375E90E3803}"/>
    <cellStyle name="Normal 5 5 4 5 4" xfId="9711" xr:uid="{0635F392-884A-4A97-BDAF-1461A3D5407A}"/>
    <cellStyle name="Normal 5 5 4 5 4 2" xfId="22673" xr:uid="{CBEC09B0-0E5E-4A29-84FC-26565FEA6C9E}"/>
    <cellStyle name="Normal 5 5 4 5 5" xfId="26322" xr:uid="{2BA2C79C-1B4D-4730-AE64-BEB09980E5C0}"/>
    <cellStyle name="Normal 5 5 4 5 6" xfId="15012" xr:uid="{3FBD88FF-E149-4043-B18A-5E68B0148ADE}"/>
    <cellStyle name="Normal 5 5 4 6" xfId="3366" xr:uid="{00000000-0005-0000-0000-00004E0D0000}"/>
    <cellStyle name="Normal 5 5 4 6 2" xfId="8242" xr:uid="{98B23C0E-C074-4FF2-A964-9E8B483073E7}"/>
    <cellStyle name="Normal 5 5 4 6 2 2" xfId="28262" xr:uid="{CDD7E9DD-E022-4B28-BDC9-6BA3BCBB22A5}"/>
    <cellStyle name="Normal 5 5 4 6 2 3" xfId="16625" xr:uid="{FD75C1D9-265D-40C9-8363-F4A1B8AA7A2C}"/>
    <cellStyle name="Normal 5 5 4 6 3" xfId="11042" xr:uid="{78A21545-B944-4747-8293-6CB4257F8CCB}"/>
    <cellStyle name="Normal 5 5 4 6 3 2" xfId="19362" xr:uid="{0FCAA2F5-5C5C-4D17-9249-BAEFF3FE0A36}"/>
    <cellStyle name="Normal 5 5 4 6 4" xfId="12474" xr:uid="{E34258AD-B2B4-4309-9875-00837016A0CC}"/>
    <cellStyle name="Normal 5 5 4 6 4 2" xfId="22191" xr:uid="{864D7247-4B7C-4A73-B98A-E07574BD7703}"/>
    <cellStyle name="Normal 5 5 4 6 5" xfId="26483" xr:uid="{0679DB48-D0E8-47A1-8005-2ADC2D73761F}"/>
    <cellStyle name="Normal 5 5 4 6 6" xfId="14409" xr:uid="{6172C7BC-649D-4F77-B2C7-D27D15FAB1BE}"/>
    <cellStyle name="Normal 5 5 4 7" xfId="3367" xr:uid="{00000000-0005-0000-0000-00004F0D0000}"/>
    <cellStyle name="Normal 5 5 4 7 2" xfId="8243" xr:uid="{D2DCCAB0-BC56-4C3F-B1B6-083AEA5EF513}"/>
    <cellStyle name="Normal 5 5 4 7 2 2" xfId="19142" xr:uid="{DCAE6451-B3BF-4282-9CCE-F136F44B755D}"/>
    <cellStyle name="Normal 5 5 4 7 3" xfId="11043" xr:uid="{6CAC5BA5-4D9F-4E0C-B06E-D0271C8DE7CF}"/>
    <cellStyle name="Normal 5 5 4 7 3 2" xfId="21947" xr:uid="{C321329E-3156-4967-8754-13D629865B00}"/>
    <cellStyle name="Normal 5 5 4 7 4" xfId="25495" xr:uid="{5F5E85B0-2681-4C3F-9CA0-0BD66DCD32DB}"/>
    <cellStyle name="Normal 5 5 4 7 5" xfId="16391" xr:uid="{1F0A718C-AB3A-4C77-96CA-05AC52BD7B39}"/>
    <cellStyle name="Normal 5 5 4 8" xfId="4616" xr:uid="{22C5CF64-FE61-48C9-980A-8E53EB7B6DEE}"/>
    <cellStyle name="Normal 5 5 4 8 2" xfId="10013" xr:uid="{F7E0C428-308E-4EBE-B165-AD1BCA7A7C5E}"/>
    <cellStyle name="Normal 5 5 4 8 2 2" xfId="20610" xr:uid="{58BF5E92-7542-4108-86BA-A6A56F3D5ACA}"/>
    <cellStyle name="Normal 5 5 4 8 3" xfId="13555" xr:uid="{656C4064-115D-449A-A66E-F73C95F167E5}"/>
    <cellStyle name="Normal 5 5 4 8 3 2" xfId="23439" xr:uid="{5090B92E-2D89-46BC-BE7D-B401DBB47CEF}"/>
    <cellStyle name="Normal 5 5 4 8 4" xfId="17817" xr:uid="{A4AB3EF5-3BE7-4410-8A48-049A37CB9F52}"/>
    <cellStyle name="Normal 5 5 4 9" xfId="6285" xr:uid="{D9743B4C-A7E0-4519-AFD3-86CBCA9EDA73}"/>
    <cellStyle name="Normal 5 5 4 9 2" xfId="16168" xr:uid="{7322F761-09DB-49F4-A49B-865BFC597489}"/>
    <cellStyle name="Normal 5 5 5" xfId="731" xr:uid="{00000000-0005-0000-0000-0000DB020000}"/>
    <cellStyle name="Normal 5 5 5 10" xfId="12214" xr:uid="{E0B0646C-2DD5-4E70-9287-3AFAA580DCBB}"/>
    <cellStyle name="Normal 5 5 5 10 2" xfId="21729" xr:uid="{1F9F3C22-DF55-450B-AE1E-9A51D9D181DD}"/>
    <cellStyle name="Normal 5 5 5 11" xfId="26649" xr:uid="{3CEB8AF8-AF04-4A68-A03D-08B691A6692B}"/>
    <cellStyle name="Normal 5 5 5 12" xfId="14187" xr:uid="{89279512-4C32-41F0-91F2-25B185299334}"/>
    <cellStyle name="Normal 5 5 5 2" xfId="732" xr:uid="{00000000-0005-0000-0000-0000DC020000}"/>
    <cellStyle name="Normal 5 5 5 2 2" xfId="3368" xr:uid="{00000000-0005-0000-0000-0000500D0000}"/>
    <cellStyle name="Normal 5 5 5 2 2 2" xfId="5681" xr:uid="{0776F22C-9810-4263-8705-E2659102E957}"/>
    <cellStyle name="Normal 5 5 5 2 2 2 2" xfId="8244" xr:uid="{08044117-7772-40FC-BF07-28E719E7A60C}"/>
    <cellStyle name="Normal 5 5 5 2 2 2 3" xfId="11044" xr:uid="{A40F1574-1433-4AF0-AEE9-2BBB01B7A436}"/>
    <cellStyle name="Normal 5 5 5 2 2 2 4" xfId="16175" xr:uid="{5C2B56F3-73F0-4B97-AD58-72C96717BCB1}"/>
    <cellStyle name="Normal 5 5 5 2 2 3" xfId="6709" xr:uid="{FAE280E4-CA85-45B7-B1B5-2CC85C83A911}"/>
    <cellStyle name="Normal 5 5 5 2 2 3 2" xfId="28414" xr:uid="{DD0B4718-805C-4E42-AECD-55150663DB36}"/>
    <cellStyle name="Normal 5 5 5 2 2 3 3" xfId="28752" xr:uid="{4B35B4B4-4E13-496A-8742-91C88531A81C}"/>
    <cellStyle name="Normal 5 5 5 2 2 3 4" xfId="18934" xr:uid="{5F7BC7DF-D80A-42DB-9607-4F01793BB9AD}"/>
    <cellStyle name="Normal 5 5 5 2 2 4" xfId="9505" xr:uid="{6363DF7A-6747-4799-B587-339B054E2F97}"/>
    <cellStyle name="Normal 5 5 5 2 2 4 2" xfId="30040" xr:uid="{BB7C9F28-FEC1-4CC0-BE77-14F03A61C082}"/>
    <cellStyle name="Normal 5 5 5 2 2 4 3" xfId="21731" xr:uid="{707535EA-568A-42B1-A001-8420AE94ADA5}"/>
    <cellStyle name="Normal 5 5 5 2 2 5" xfId="26033" xr:uid="{5C1C80C1-948E-4E77-B521-239FF2052465}"/>
    <cellStyle name="Normal 5 5 5 2 2 6" xfId="15526" xr:uid="{4D754DC3-C4FA-45F0-BB94-9107CCFE23F4}"/>
    <cellStyle name="Normal 5 5 5 2 3" xfId="3369" xr:uid="{00000000-0005-0000-0000-0000510D0000}"/>
    <cellStyle name="Normal 5 5 5 2 3 2" xfId="8245" xr:uid="{182275F7-76E1-42BA-8770-B33AE3C2CA82}"/>
    <cellStyle name="Normal 5 5 5 2 3 2 2" xfId="27193" xr:uid="{3DCA0CF2-2013-4DB1-B4BB-1C634BECD672}"/>
    <cellStyle name="Normal 5 5 5 2 3 2 3" xfId="16967" xr:uid="{B2AAA20E-3241-40B6-B666-C3194BB2A29F}"/>
    <cellStyle name="Normal 5 5 5 2 3 3" xfId="11045" xr:uid="{E28DEC5C-24A7-4980-818B-F03D956356BE}"/>
    <cellStyle name="Normal 5 5 5 2 3 3 2" xfId="19717" xr:uid="{D6CF2B1B-7C68-459D-8510-80F1535DF18C}"/>
    <cellStyle name="Normal 5 5 5 2 3 4" xfId="12816" xr:uid="{34806A6C-D441-4F87-ADE2-69A2E036327E}"/>
    <cellStyle name="Normal 5 5 5 2 3 4 2" xfId="22546" xr:uid="{27FE7B6C-3D5D-4B4F-A4B1-EB2F19932102}"/>
    <cellStyle name="Normal 5 5 5 2 3 5" xfId="25846" xr:uid="{7ED4FC6D-CC5C-4D51-B333-4A171CB1F25A}"/>
    <cellStyle name="Normal 5 5 5 2 3 6" xfId="14842" xr:uid="{1CF8D1FA-BA6F-4A73-8C7B-B7BA75CFA99C}"/>
    <cellStyle name="Normal 5 5 5 2 4" xfId="4794" xr:uid="{65F4332C-8B1A-4914-A997-DE815F1FF762}"/>
    <cellStyle name="Normal 5 5 5 2 4 2" xfId="7117" xr:uid="{2F883CCA-9109-4832-9125-63AA084BBB2E}"/>
    <cellStyle name="Normal 5 5 5 2 4 2 2" xfId="29665" xr:uid="{9F544227-C01B-4707-AC80-1C6FC4CD4C20}"/>
    <cellStyle name="Normal 5 5 5 2 4 2 3" xfId="20761" xr:uid="{CE6B0DCD-0D01-4665-AE46-6DF56C9175D1}"/>
    <cellStyle name="Normal 5 5 5 2 4 3" xfId="10016" xr:uid="{3A8DD820-73C6-4DEF-A8DF-22E5EC1C5A75}"/>
    <cellStyle name="Normal 5 5 5 2 4 3 2" xfId="23590" xr:uid="{B941160F-DDDD-4D81-978C-38DCBCD4A190}"/>
    <cellStyle name="Normal 5 5 5 2 4 4" xfId="25100" xr:uid="{305809CC-3B3B-460A-910A-207EA91EE0D0}"/>
    <cellStyle name="Normal 5 5 5 2 4 5" xfId="17968" xr:uid="{D84699DD-322F-4BAE-86A2-EBE96EBD6671}"/>
    <cellStyle name="Normal 5 5 5 2 5" xfId="6288" xr:uid="{FFA73DB0-6FDE-4C8C-81BA-29841C69DECA}"/>
    <cellStyle name="Normal 5 5 5 2 5 2" xfId="28996" xr:uid="{8ACA98B2-3522-46DF-81FA-69CCD4DDD2B1}"/>
    <cellStyle name="Normal 5 5 5 2 5 3" xfId="16174" xr:uid="{F71AC4E6-41EF-4A3A-8684-364BF4D798CB}"/>
    <cellStyle name="Normal 5 5 5 2 6" xfId="9065" xr:uid="{E5396F9D-C7CB-4515-8EBD-A8753DF9928F}"/>
    <cellStyle name="Normal 5 5 5 2 6 2" xfId="18933" xr:uid="{5EEC7C9D-8BD1-40B2-ADA1-2C9599AFC31A}"/>
    <cellStyle name="Normal 5 5 5 2 7" xfId="12215" xr:uid="{97AD672C-8BB0-448E-9206-23444B3CBBE0}"/>
    <cellStyle name="Normal 5 5 5 2 7 2" xfId="21730" xr:uid="{46334FA1-5E58-405B-88BD-BD883C99092D}"/>
    <cellStyle name="Normal 5 5 5 2 8" xfId="25720" xr:uid="{AE782859-3935-41ED-98E4-7DA498367F92}"/>
    <cellStyle name="Normal 5 5 5 2 9" xfId="14345" xr:uid="{A2087185-13A7-4BED-AE4E-7E0C17DC2976}"/>
    <cellStyle name="Normal 5 5 5 3" xfId="3370" xr:uid="{00000000-0005-0000-0000-0000520D0000}"/>
    <cellStyle name="Normal 5 5 5 3 2" xfId="5153" xr:uid="{92ADA2AA-F75C-460E-AA45-6B648F42568A}"/>
    <cellStyle name="Normal 5 5 5 3 2 2" xfId="8246" xr:uid="{66758E2D-8E25-4D3C-B234-0E2F8230A8DE}"/>
    <cellStyle name="Normal 5 5 5 3 2 2 2" xfId="29917" xr:uid="{3D101A65-6CF4-4531-9906-AD509325F49D}"/>
    <cellStyle name="Normal 5 5 5 3 2 2 3" xfId="21120" xr:uid="{83124694-AD60-4E9A-A5D7-A7D31D599AFB}"/>
    <cellStyle name="Normal 5 5 5 3 2 3" xfId="11046" xr:uid="{070F946B-DAE3-462C-A402-E28582AF4747}"/>
    <cellStyle name="Normal 5 5 5 3 2 3 2" xfId="23949" xr:uid="{375A0C50-1048-4709-A217-B2CD836E254A}"/>
    <cellStyle name="Normal 5 5 5 3 2 4" xfId="24660" xr:uid="{35DD86AB-2953-43AB-9120-928CB8D2FC20}"/>
    <cellStyle name="Normal 5 5 5 3 2 5" xfId="18327" xr:uid="{471D9D01-1BB4-453F-93D4-4C54BB0A5965}"/>
    <cellStyle name="Normal 5 5 5 3 3" xfId="6708" xr:uid="{9CA64758-9FFF-482D-9D16-0F59B8361707}"/>
    <cellStyle name="Normal 5 5 5 3 3 2" xfId="24314" xr:uid="{49AC7BA9-18A5-43B6-A9CB-E94D027C91B0}"/>
    <cellStyle name="Normal 5 5 5 3 3 3" xfId="29083" xr:uid="{2E972D94-A01F-4EA5-AE99-B8A647900B37}"/>
    <cellStyle name="Normal 5 5 5 3 3 4" xfId="16176" xr:uid="{9494579C-A946-4BF5-A09E-69E1CE1A7370}"/>
    <cellStyle name="Normal 5 5 5 3 4" xfId="9504" xr:uid="{C0EBB9A4-CDA1-4438-8D87-4C065ED23565}"/>
    <cellStyle name="Normal 5 5 5 3 4 2" xfId="26259" xr:uid="{AE8EDAB1-C57F-4129-8A9B-D18A90772661}"/>
    <cellStyle name="Normal 5 5 5 3 4 3" xfId="27540" xr:uid="{547B820A-F258-4BC9-94B2-E75723C15249}"/>
    <cellStyle name="Normal 5 5 5 3 4 4" xfId="18935" xr:uid="{02069D30-D0DA-479E-A6F3-D2C9863DED71}"/>
    <cellStyle name="Normal 5 5 5 3 5" xfId="12216" xr:uid="{850B1659-0424-422F-96FD-FEA5F4EE1789}"/>
    <cellStyle name="Normal 5 5 5 3 5 2" xfId="30041" xr:uid="{02437580-23F5-41D5-894E-75F7F4CA926E}"/>
    <cellStyle name="Normal 5 5 5 3 5 3" xfId="21732" xr:uid="{BEF10BA2-DCC8-4DAB-826A-6F3005855B5B}"/>
    <cellStyle name="Normal 5 5 5 3 6" xfId="25747" xr:uid="{E7D39E65-62D6-4DD6-B0F7-B95343B7E6BC}"/>
    <cellStyle name="Normal 5 5 5 3 7" xfId="15527" xr:uid="{1D271FE9-B059-4334-BCDD-BD0950A04702}"/>
    <cellStyle name="Normal 5 5 5 4" xfId="3371" xr:uid="{00000000-0005-0000-0000-0000530D0000}"/>
    <cellStyle name="Normal 5 5 5 4 2" xfId="5811" xr:uid="{54656B01-035C-4F52-809D-F0F4D6969A70}"/>
    <cellStyle name="Normal 5 5 5 4 2 2" xfId="8247" xr:uid="{16C4556B-2340-4F6A-841F-1CD5CC87A450}"/>
    <cellStyle name="Normal 5 5 5 4 2 3" xfId="11047" xr:uid="{B2B2AFE2-59F1-43AB-BA07-F3750270E963}"/>
    <cellStyle name="Normal 5 5 5 4 2 4" xfId="16177" xr:uid="{54C1BE42-971C-4692-9E02-EDEFC468D033}"/>
    <cellStyle name="Normal 5 5 5 4 3" xfId="6897" xr:uid="{998B329B-EA60-46E0-955F-029B1758ADD5}"/>
    <cellStyle name="Normal 5 5 5 4 3 2" xfId="26922" xr:uid="{818633AC-4483-4275-A957-2DA196144692}"/>
    <cellStyle name="Normal 5 5 5 4 3 3" xfId="18936" xr:uid="{FB674A3A-E4B7-4576-BE97-B35490DEF710}"/>
    <cellStyle name="Normal 5 5 5 4 4" xfId="9693" xr:uid="{410903A6-0FAB-48C2-A1C8-1ABCAA7821CC}"/>
    <cellStyle name="Normal 5 5 5 4 4 2" xfId="21733" xr:uid="{676B44B6-5A29-45B0-B14E-00D65188A666}"/>
    <cellStyle name="Normal 5 5 5 4 5" xfId="24211" xr:uid="{19E7D962-A87A-4262-B80C-9DE9BE756E13}"/>
    <cellStyle name="Normal 5 5 5 4 6" xfId="15013" xr:uid="{B133F88D-84DA-42A4-B599-3B4CF7384BB7}"/>
    <cellStyle name="Normal 5 5 5 5" xfId="3372" xr:uid="{00000000-0005-0000-0000-0000540D0000}"/>
    <cellStyle name="Normal 5 5 5 5 2" xfId="8248" xr:uid="{4176042E-F06C-413B-9585-C026D41A10F6}"/>
    <cellStyle name="Normal 5 5 5 5 2 2" xfId="28034" xr:uid="{9D6FF6FD-1518-43BC-80BC-A85B148136E5}"/>
    <cellStyle name="Normal 5 5 5 5 2 3" xfId="16685" xr:uid="{96BD372E-7C5B-4ED6-AE6E-82A7A8E28D47}"/>
    <cellStyle name="Normal 5 5 5 5 3" xfId="11048" xr:uid="{071941C8-B192-45BA-9027-7C5D39FDECE6}"/>
    <cellStyle name="Normal 5 5 5 5 3 2" xfId="19422" xr:uid="{F5EBD3D0-A029-4998-8D2D-06296A2991A7}"/>
    <cellStyle name="Normal 5 5 5 5 4" xfId="12534" xr:uid="{2BB05066-623B-4431-AA09-FFB12687A734}"/>
    <cellStyle name="Normal 5 5 5 5 4 2" xfId="22251" xr:uid="{B4826937-7F0F-42C8-B589-FFD33B75D705}"/>
    <cellStyle name="Normal 5 5 5 5 5" xfId="24127" xr:uid="{33210EF1-FFA6-46DC-84D4-E281A2FCC316}"/>
    <cellStyle name="Normal 5 5 5 5 6" xfId="14469" xr:uid="{CB9AF1ED-AAF4-48A1-B4F8-04B40D4877D0}"/>
    <cellStyle name="Normal 5 5 5 6" xfId="3373" xr:uid="{00000000-0005-0000-0000-0000550D0000}"/>
    <cellStyle name="Normal 5 5 5 6 2" xfId="8249" xr:uid="{896A7C2C-4D32-45E7-8DAA-FD156666C60D}"/>
    <cellStyle name="Normal 5 5 5 6 2 2" xfId="28567" xr:uid="{A5520822-3C6E-4FF9-BE84-10F100D8ED0B}"/>
    <cellStyle name="Normal 5 5 5 6 2 3" xfId="19301" xr:uid="{845640A4-9DDC-4CFF-9823-7C5E26E55EB0}"/>
    <cellStyle name="Normal 5 5 5 6 3" xfId="11049" xr:uid="{685064F2-6E88-4A15-B14C-B72CB278BC62}"/>
    <cellStyle name="Normal 5 5 5 6 3 2" xfId="22121" xr:uid="{1C8C3771-E6E6-4DFE-AC67-F8B8A00A0AB6}"/>
    <cellStyle name="Normal 5 5 5 6 4" xfId="24545" xr:uid="{A821BD53-DB70-46C4-843F-A86507A26D4A}"/>
    <cellStyle name="Normal 5 5 5 6 5" xfId="16565" xr:uid="{BD47051D-8734-4B76-9CED-4DF376B37E90}"/>
    <cellStyle name="Normal 5 5 5 7" xfId="4617" xr:uid="{16406CEB-2D26-4848-8E35-B59094AEF0DD}"/>
    <cellStyle name="Normal 5 5 5 7 2" xfId="10015" xr:uid="{0F76F11E-85CD-4E87-9060-F38138C94E5D}"/>
    <cellStyle name="Normal 5 5 5 7 2 2" xfId="20611" xr:uid="{3DB2E346-45B1-47A1-A8AB-542B6B7C5556}"/>
    <cellStyle name="Normal 5 5 5 7 3" xfId="13556" xr:uid="{ACD4B9A9-E3CD-497F-B98C-69115A9F51DF}"/>
    <cellStyle name="Normal 5 5 5 7 3 2" xfId="23440" xr:uid="{AC4E59B0-2066-4985-A511-2CD0B530E4BE}"/>
    <cellStyle name="Normal 5 5 5 7 4" xfId="29269" xr:uid="{845828FF-CFAF-400B-8EA1-4F0942E68C75}"/>
    <cellStyle name="Normal 5 5 5 7 5" xfId="17818" xr:uid="{E3EAFD6B-B730-471B-B275-8C36C7CD0081}"/>
    <cellStyle name="Normal 5 5 5 8" xfId="6287" xr:uid="{7381ECD2-A148-4CD2-8B92-94712DEFD3B6}"/>
    <cellStyle name="Normal 5 5 5 8 2" xfId="16173" xr:uid="{42F3483A-4E5B-4AF4-A130-A89A7082F403}"/>
    <cellStyle name="Normal 5 5 5 9" xfId="9064" xr:uid="{A2150B80-5C76-44A6-A6D8-D4F512841CBF}"/>
    <cellStyle name="Normal 5 5 5 9 2" xfId="18932" xr:uid="{DDAEC2A4-2856-4DEA-8193-0384E34F4617}"/>
    <cellStyle name="Normal 5 5 6" xfId="733" xr:uid="{00000000-0005-0000-0000-0000DD020000}"/>
    <cellStyle name="Normal 5 5 6 10" xfId="12217" xr:uid="{4ECEB435-553B-4F87-B8BE-AF8CC0386583}"/>
    <cellStyle name="Normal 5 5 6 10 2" xfId="21734" xr:uid="{352C0512-DF78-434F-9DC6-6D30BDA05B3D}"/>
    <cellStyle name="Normal 5 5 6 11" xfId="25392" xr:uid="{97A59410-09FA-4780-A62A-8366EF7644BB}"/>
    <cellStyle name="Normal 5 5 6 12" xfId="14188" xr:uid="{BCD8AEB0-5099-40CB-8CEE-BC66979ABFA1}"/>
    <cellStyle name="Normal 5 5 6 2" xfId="734" xr:uid="{00000000-0005-0000-0000-0000DE020000}"/>
    <cellStyle name="Normal 5 5 6 2 2" xfId="3374" xr:uid="{00000000-0005-0000-0000-0000560D0000}"/>
    <cellStyle name="Normal 5 5 6 2 2 2" xfId="5682" xr:uid="{6092F77E-EBF9-4DD6-B0B3-9B9B3761B6BD}"/>
    <cellStyle name="Normal 5 5 6 2 2 2 2" xfId="8250" xr:uid="{87E6AFC1-DCD3-49AF-9D2E-B77BF9770201}"/>
    <cellStyle name="Normal 5 5 6 2 2 2 3" xfId="11050" xr:uid="{069AE1E8-6932-43BB-9AE3-3D63C24D7645}"/>
    <cellStyle name="Normal 5 5 6 2 2 2 4" xfId="16180" xr:uid="{03FD9D90-37D5-49CF-878D-AA3BE665E05C}"/>
    <cellStyle name="Normal 5 5 6 2 2 3" xfId="6711" xr:uid="{96EFED36-1128-47F9-95C7-9B406AA1872B}"/>
    <cellStyle name="Normal 5 5 6 2 2 3 2" xfId="28415" xr:uid="{989F6786-86C0-4801-B1DA-3C1BDE201DD6}"/>
    <cellStyle name="Normal 5 5 6 2 2 3 3" xfId="27176" xr:uid="{F978607E-6A0C-4ED9-B627-82FEB48F7878}"/>
    <cellStyle name="Normal 5 5 6 2 2 3 4" xfId="18939" xr:uid="{453B7B97-F7C8-4131-BA1A-384F617B4A9D}"/>
    <cellStyle name="Normal 5 5 6 2 2 4" xfId="9507" xr:uid="{D25E6983-12D0-4CF4-A17B-C5ECAEBA7254}"/>
    <cellStyle name="Normal 5 5 6 2 2 4 2" xfId="30042" xr:uid="{122493E5-F74A-4CE0-82B6-5AD5D67DD1A4}"/>
    <cellStyle name="Normal 5 5 6 2 2 4 3" xfId="21736" xr:uid="{BA06EB34-AF50-4F23-BA48-F643A0BEBD09}"/>
    <cellStyle name="Normal 5 5 6 2 2 5" xfId="24947" xr:uid="{3C405F88-3B55-4FC4-AA33-2B81BA621DCB}"/>
    <cellStyle name="Normal 5 5 6 2 2 6" xfId="15528" xr:uid="{3BF52062-FB70-41AF-A6FD-6F91910CC7CB}"/>
    <cellStyle name="Normal 5 5 6 2 3" xfId="3375" xr:uid="{00000000-0005-0000-0000-0000570D0000}"/>
    <cellStyle name="Normal 5 5 6 2 3 2" xfId="8251" xr:uid="{942693AB-202B-4130-99FB-519F44A9E06D}"/>
    <cellStyle name="Normal 5 5 6 2 3 2 2" xfId="27617" xr:uid="{4B2CEAD1-06C0-409A-A593-5E0073CCCB07}"/>
    <cellStyle name="Normal 5 5 6 2 3 2 3" xfId="16968" xr:uid="{01D6D017-F8D7-4C9F-AD59-2CBBEF02DBC2}"/>
    <cellStyle name="Normal 5 5 6 2 3 3" xfId="11051" xr:uid="{A35607F4-A969-4544-9BC0-24E04AAF0554}"/>
    <cellStyle name="Normal 5 5 6 2 3 3 2" xfId="19718" xr:uid="{79D163E7-BF7B-4501-B986-05CB5D12C4E7}"/>
    <cellStyle name="Normal 5 5 6 2 3 4" xfId="12817" xr:uid="{5BB9EDEC-360B-429F-AE81-A77488077C8B}"/>
    <cellStyle name="Normal 5 5 6 2 3 4 2" xfId="22547" xr:uid="{53956D95-5AC7-4CD5-88BC-DFFFF1A3A9F1}"/>
    <cellStyle name="Normal 5 5 6 2 3 5" xfId="26472" xr:uid="{67397AB8-9D47-4D65-A20A-6CAA7A5B3487}"/>
    <cellStyle name="Normal 5 5 6 2 3 6" xfId="14843" xr:uid="{76566824-DFF2-4037-9EBB-0F6DEF25F6BE}"/>
    <cellStyle name="Normal 5 5 6 2 4" xfId="4795" xr:uid="{6EE33009-544A-426E-8C3E-E2890FB588A7}"/>
    <cellStyle name="Normal 5 5 6 2 4 2" xfId="7118" xr:uid="{A6A1CF39-C5C8-446E-B1A6-D1405D0ECA76}"/>
    <cellStyle name="Normal 5 5 6 2 4 2 2" xfId="29666" xr:uid="{B9EC21B4-F563-409B-BDE6-8A7D36F43196}"/>
    <cellStyle name="Normal 5 5 6 2 4 2 3" xfId="20762" xr:uid="{EDACE6F9-8993-4473-910F-6DAD884C48F7}"/>
    <cellStyle name="Normal 5 5 6 2 4 3" xfId="10018" xr:uid="{0B45C408-E01C-48DA-B0BB-082FE962E3D8}"/>
    <cellStyle name="Normal 5 5 6 2 4 3 2" xfId="23591" xr:uid="{75607F59-7FB3-400E-8E5B-55424AF21C89}"/>
    <cellStyle name="Normal 5 5 6 2 4 4" xfId="25412" xr:uid="{7444264D-0FEA-42D8-9286-1920BCDCAAE0}"/>
    <cellStyle name="Normal 5 5 6 2 4 5" xfId="17969" xr:uid="{3F05205A-88A9-4791-8FF6-35BC43BA47DC}"/>
    <cellStyle name="Normal 5 5 6 2 5" xfId="6290" xr:uid="{B41536BD-3E30-43CE-809F-FE6919F06E33}"/>
    <cellStyle name="Normal 5 5 6 2 5 2" xfId="27325" xr:uid="{0AABEE59-9A88-4223-88AA-3E130EDA1EBC}"/>
    <cellStyle name="Normal 5 5 6 2 5 3" xfId="16179" xr:uid="{CFECA2DF-C910-4EE2-BB2A-578193266D96}"/>
    <cellStyle name="Normal 5 5 6 2 6" xfId="9067" xr:uid="{3A01D886-678B-42C6-8E23-0633964576D9}"/>
    <cellStyle name="Normal 5 5 6 2 6 2" xfId="18938" xr:uid="{56692825-C717-4F64-AC88-8E46B9FC5519}"/>
    <cellStyle name="Normal 5 5 6 2 7" xfId="12218" xr:uid="{5C794050-7D23-4CF5-B06F-34FD66744FA0}"/>
    <cellStyle name="Normal 5 5 6 2 7 2" xfId="21735" xr:uid="{0033C490-7ADF-4E4E-B900-17C32DD21111}"/>
    <cellStyle name="Normal 5 5 6 2 8" xfId="25670" xr:uid="{232A6F52-1DD8-4725-B130-CB0242FDB518}"/>
    <cellStyle name="Normal 5 5 6 2 9" xfId="14346" xr:uid="{EB36D204-2AF4-4E03-B68B-2A3F7220AF5E}"/>
    <cellStyle name="Normal 5 5 6 3" xfId="3376" xr:uid="{00000000-0005-0000-0000-0000580D0000}"/>
    <cellStyle name="Normal 5 5 6 3 2" xfId="5154" xr:uid="{8D2ECDC6-916A-462F-BAA8-47AE95ACECA5}"/>
    <cellStyle name="Normal 5 5 6 3 2 2" xfId="8252" xr:uid="{C0F8C506-B305-446B-B370-7A19D7819375}"/>
    <cellStyle name="Normal 5 5 6 3 2 2 2" xfId="29918" xr:uid="{0072AA44-4F7C-4D13-8223-22AD6D5BAAD3}"/>
    <cellStyle name="Normal 5 5 6 3 2 2 3" xfId="21121" xr:uid="{B58BFAE1-CA1F-4C72-83F6-9DB08A5ECBAB}"/>
    <cellStyle name="Normal 5 5 6 3 2 3" xfId="11052" xr:uid="{3B123BE3-EE16-4532-9D88-3BDCFE659F7F}"/>
    <cellStyle name="Normal 5 5 6 3 2 3 2" xfId="23950" xr:uid="{4421CC0F-46A2-4D66-85E7-1825C796A6A8}"/>
    <cellStyle name="Normal 5 5 6 3 2 4" xfId="25939" xr:uid="{6135ED96-7F99-454C-A18F-C8D856ADAEBF}"/>
    <cellStyle name="Normal 5 5 6 3 2 5" xfId="18328" xr:uid="{D457E9C9-3AF9-454B-A9BA-92B881FC6645}"/>
    <cellStyle name="Normal 5 5 6 3 3" xfId="6710" xr:uid="{091FC385-D21A-44E2-B8FA-4FC975058F55}"/>
    <cellStyle name="Normal 5 5 6 3 3 2" xfId="27737" xr:uid="{C34C655C-ADB9-403A-AB01-BDE8060FDF3A}"/>
    <cellStyle name="Normal 5 5 6 3 3 3" xfId="28486" xr:uid="{39FD3C6F-A687-4651-BB01-5B40C442F6D3}"/>
    <cellStyle name="Normal 5 5 6 3 3 4" xfId="16181" xr:uid="{2FBAEBCB-0CAC-4FE8-8CB7-DA0D94314E4B}"/>
    <cellStyle name="Normal 5 5 6 3 4" xfId="9506" xr:uid="{B1424C71-2803-4F65-8611-9312456B0217}"/>
    <cellStyle name="Normal 5 5 6 3 4 2" xfId="27260" xr:uid="{8BDED91D-9C7E-46E7-BA2D-4D4152D39F75}"/>
    <cellStyle name="Normal 5 5 6 3 4 3" xfId="29057" xr:uid="{A4B1646E-E402-4021-A6A2-FB06C3312134}"/>
    <cellStyle name="Normal 5 5 6 3 4 4" xfId="18940" xr:uid="{A18746F5-195A-4DB1-88A0-C08CADEC291D}"/>
    <cellStyle name="Normal 5 5 6 3 5" xfId="12219" xr:uid="{9E2DE8B8-0478-4146-9F57-62A279A1FFE8}"/>
    <cellStyle name="Normal 5 5 6 3 5 2" xfId="30043" xr:uid="{B419AA74-B9CD-4F03-B710-DAD877CCE210}"/>
    <cellStyle name="Normal 5 5 6 3 5 3" xfId="21737" xr:uid="{35E101E4-0334-44CB-BC47-6E71879F1F7E}"/>
    <cellStyle name="Normal 5 5 6 3 6" xfId="24432" xr:uid="{735F760B-479C-469E-8BB0-401F6FAD17FD}"/>
    <cellStyle name="Normal 5 5 6 3 7" xfId="15529" xr:uid="{EEA2F9DD-7D8C-486B-BD2E-C05F54A76A15}"/>
    <cellStyle name="Normal 5 5 6 4" xfId="3377" xr:uid="{00000000-0005-0000-0000-0000590D0000}"/>
    <cellStyle name="Normal 5 5 6 4 2" xfId="5794" xr:uid="{EA26B47B-8997-4CD2-84C5-5BCB6FBB3623}"/>
    <cellStyle name="Normal 5 5 6 4 2 2" xfId="8253" xr:uid="{970BE91A-FCA5-4171-AC76-4A5B931A99C7}"/>
    <cellStyle name="Normal 5 5 6 4 2 3" xfId="11053" xr:uid="{DC213BFF-754B-4B75-B20E-7F37D47243E5}"/>
    <cellStyle name="Normal 5 5 6 4 2 4" xfId="16182" xr:uid="{0E036120-4E21-4C6C-9491-A1754967DB61}"/>
    <cellStyle name="Normal 5 5 6 4 3" xfId="6879" xr:uid="{692680CA-83FF-4D9B-8661-76C00E39540F}"/>
    <cellStyle name="Normal 5 5 6 4 3 2" xfId="29070" xr:uid="{8ACB2B29-E695-4DBB-B16C-6E37BC85005C}"/>
    <cellStyle name="Normal 5 5 6 4 3 3" xfId="18941" xr:uid="{55AF031A-911C-48D0-BA63-7AB4052A19F5}"/>
    <cellStyle name="Normal 5 5 6 4 4" xfId="9675" xr:uid="{75C3046D-CF4B-4291-91AB-E1B957A41891}"/>
    <cellStyle name="Normal 5 5 6 4 4 2" xfId="21738" xr:uid="{D01A3EE5-4944-4622-B02E-34402A362206}"/>
    <cellStyle name="Normal 5 5 6 4 5" xfId="24304" xr:uid="{B16CE024-049C-469B-A508-5AD78FB14BC4}"/>
    <cellStyle name="Normal 5 5 6 4 6" xfId="15014" xr:uid="{AC329D57-8D63-4316-85EB-7C381752ADF6}"/>
    <cellStyle name="Normal 5 5 6 5" xfId="3378" xr:uid="{00000000-0005-0000-0000-00005A0D0000}"/>
    <cellStyle name="Normal 5 5 6 5 2" xfId="8254" xr:uid="{72A479BE-96A6-428A-935B-F2763AD31759}"/>
    <cellStyle name="Normal 5 5 6 5 2 2" xfId="28630" xr:uid="{80A23393-FD47-4D1B-868E-34721641BBAE}"/>
    <cellStyle name="Normal 5 5 6 5 2 3" xfId="16748" xr:uid="{52DF629C-02C0-4B72-8DC1-715A57EE0D36}"/>
    <cellStyle name="Normal 5 5 6 5 3" xfId="11054" xr:uid="{A15C7087-51B0-470E-AA74-743DBA816F57}"/>
    <cellStyle name="Normal 5 5 6 5 3 2" xfId="19485" xr:uid="{B2DC6026-0E8B-4556-A29F-588EA39D5B29}"/>
    <cellStyle name="Normal 5 5 6 5 4" xfId="12597" xr:uid="{472EAE89-DB17-4EE2-861E-4399D6D64F39}"/>
    <cellStyle name="Normal 5 5 6 5 4 2" xfId="22314" xr:uid="{D171FFD3-E8DA-4D5F-9352-A51EF88F8E0F}"/>
    <cellStyle name="Normal 5 5 6 5 5" xfId="26173" xr:uid="{5C1A0960-86F1-4BAB-B041-146EBCBFA9E6}"/>
    <cellStyle name="Normal 5 5 6 5 6" xfId="14532" xr:uid="{C36F3FB7-8D2F-47A1-8E5E-0D1940A56A5F}"/>
    <cellStyle name="Normal 5 5 6 6" xfId="3379" xr:uid="{00000000-0005-0000-0000-00005B0D0000}"/>
    <cellStyle name="Normal 5 5 6 6 2" xfId="8255" xr:uid="{7E93B1F9-CDF3-437D-BF6D-81A21C5CBB4A}"/>
    <cellStyle name="Normal 5 5 6 6 2 2" xfId="28308" xr:uid="{30ADAE7B-A76D-4D82-8578-780666C4A9E0}"/>
    <cellStyle name="Normal 5 5 6 6 2 3" xfId="19302" xr:uid="{74C79C6F-FE1C-4E9B-B129-524C6B383D50}"/>
    <cellStyle name="Normal 5 5 6 6 3" xfId="11055" xr:uid="{3D7A69F6-B22A-49F8-869F-95E986D1344F}"/>
    <cellStyle name="Normal 5 5 6 6 3 2" xfId="22122" xr:uid="{DE2D8459-481A-4970-87D1-86188BBC0F84}"/>
    <cellStyle name="Normal 5 5 6 6 4" xfId="26493" xr:uid="{44B0B08F-BE6E-4EFC-AF2B-278A2B83AD54}"/>
    <cellStyle name="Normal 5 5 6 6 5" xfId="16566" xr:uid="{3CBF1F85-3E9D-426B-882D-70F32341DE8E}"/>
    <cellStyle name="Normal 5 5 6 7" xfId="4618" xr:uid="{5A5855B6-D63A-4C6D-A767-22FC0F624DC3}"/>
    <cellStyle name="Normal 5 5 6 7 2" xfId="10017" xr:uid="{457AB3B7-822D-45EF-8C83-B8347BDFE530}"/>
    <cellStyle name="Normal 5 5 6 7 2 2" xfId="20612" xr:uid="{E2771DFD-6890-46F4-97E3-91E4055E7BD3}"/>
    <cellStyle name="Normal 5 5 6 7 3" xfId="13557" xr:uid="{A7D095D6-1868-413C-85BF-724345DE0A45}"/>
    <cellStyle name="Normal 5 5 6 7 3 2" xfId="23441" xr:uid="{97A59A9B-98D5-4704-B016-25147A46D39F}"/>
    <cellStyle name="Normal 5 5 6 7 4" xfId="27660" xr:uid="{1BE55C0A-F24A-460E-89FB-06D77CC38BBF}"/>
    <cellStyle name="Normal 5 5 6 7 5" xfId="17819" xr:uid="{0FE6B50B-A4C6-472A-8174-867B85A179CB}"/>
    <cellStyle name="Normal 5 5 6 8" xfId="6289" xr:uid="{DFD16D84-2B08-4046-B7F5-656106FA6505}"/>
    <cellStyle name="Normal 5 5 6 8 2" xfId="16178" xr:uid="{9839B93F-F0B2-45B1-AA8C-6A3D0E5D07A1}"/>
    <cellStyle name="Normal 5 5 6 9" xfId="9066" xr:uid="{A24517A0-B026-4F63-B4A0-8520EB909F07}"/>
    <cellStyle name="Normal 5 5 6 9 2" xfId="18937" xr:uid="{478118F4-8C7A-4ABB-93EB-4617E76AE730}"/>
    <cellStyle name="Normal 5 5 7" xfId="735" xr:uid="{00000000-0005-0000-0000-0000DF020000}"/>
    <cellStyle name="Normal 5 5 7 10" xfId="14189" xr:uid="{D6FB5EAB-D6A1-46FC-8957-00E96DB6AF64}"/>
    <cellStyle name="Normal 5 5 7 2" xfId="736" xr:uid="{00000000-0005-0000-0000-0000E0020000}"/>
    <cellStyle name="Normal 5 5 7 2 2" xfId="3380" xr:uid="{00000000-0005-0000-0000-00005C0D0000}"/>
    <cellStyle name="Normal 5 5 7 2 2 2" xfId="5684" xr:uid="{1308E75F-EABD-4B36-B30A-D31818BF90E5}"/>
    <cellStyle name="Normal 5 5 7 2 2 2 2" xfId="8256" xr:uid="{BF118806-5858-430F-BF6F-6F3833513597}"/>
    <cellStyle name="Normal 5 5 7 2 2 2 3" xfId="11056" xr:uid="{77613879-5CB9-4C81-929E-A5478F4CBC62}"/>
    <cellStyle name="Normal 5 5 7 2 2 2 4" xfId="17070" xr:uid="{559A17D3-B210-453A-B089-1A07034BE30C}"/>
    <cellStyle name="Normal 5 5 7 2 2 3" xfId="6713" xr:uid="{77526AA8-C988-49D6-9E8B-241F2AE27E83}"/>
    <cellStyle name="Normal 5 5 7 2 2 3 2" xfId="29366" xr:uid="{9B7F2256-8563-4CF1-9B97-244874ED1847}"/>
    <cellStyle name="Normal 5 5 7 2 2 3 3" xfId="19845" xr:uid="{B1C96902-DE4A-4C25-B8B5-C99BA226741E}"/>
    <cellStyle name="Normal 5 5 7 2 2 4" xfId="9509" xr:uid="{A6B34D53-0EE9-49A6-8697-6F50E254E65A}"/>
    <cellStyle name="Normal 5 5 7 2 2 4 2" xfId="22674" xr:uid="{5A394774-8475-4156-9AF4-03E9805FA6CE}"/>
    <cellStyle name="Normal 5 5 7 2 2 5" xfId="24173" xr:uid="{E9A96A2D-C6FF-489B-8F6E-B95F8A4D99C3}"/>
    <cellStyle name="Normal 5 5 7 2 2 6" xfId="15015" xr:uid="{F11DA308-3E59-46C1-8A7F-908D5A1B58F1}"/>
    <cellStyle name="Normal 5 5 7 2 3" xfId="5416" xr:uid="{C3FA974B-8A3B-44FE-9E78-8F769B6F9F9E}"/>
    <cellStyle name="Normal 5 5 7 2 3 2" xfId="7120" xr:uid="{233C152B-3321-47E5-BBA9-CFD167083EEB}"/>
    <cellStyle name="Normal 5 5 7 2 3 3" xfId="10020" xr:uid="{72AC1F38-B66B-495E-812A-D11C9839455A}"/>
    <cellStyle name="Normal 5 5 7 2 3 4" xfId="16184" xr:uid="{1FBBE04A-2DDB-4398-84E3-6800E2F3A990}"/>
    <cellStyle name="Normal 5 5 7 2 4" xfId="5533" xr:uid="{631433AB-35D3-40A7-922F-4B6F3630F5BB}"/>
    <cellStyle name="Normal 5 5 7 2 4 2" xfId="27612" xr:uid="{43BC62D5-8BB4-404D-ABEB-36F299DB4494}"/>
    <cellStyle name="Normal 5 5 7 2 4 3" xfId="27527" xr:uid="{98C02EF0-4CC0-443D-99FE-F2AC6DB323B9}"/>
    <cellStyle name="Normal 5 5 7 2 4 4" xfId="18943" xr:uid="{1F26C8C7-533C-4A83-BF75-345500526683}"/>
    <cellStyle name="Normal 5 5 7 2 5" xfId="6292" xr:uid="{B32EB431-A6F0-4C7D-B010-CF061ADC44C1}"/>
    <cellStyle name="Normal 5 5 7 2 5 2" xfId="30044" xr:uid="{58B129AA-97AB-45F7-95BF-D0F706E718D3}"/>
    <cellStyle name="Normal 5 5 7 2 5 3" xfId="21740" xr:uid="{6B95FC0D-6F92-45BF-BC90-B4BE7C08390D}"/>
    <cellStyle name="Normal 5 5 7 2 6" xfId="9069" xr:uid="{E9F6BF30-CA27-4A89-A746-183B1298DDDF}"/>
    <cellStyle name="Normal 5 5 7 2 7" xfId="14347" xr:uid="{804D9544-5BA0-4287-A504-CD4E4E941654}"/>
    <cellStyle name="Normal 5 5 7 3" xfId="3381" xr:uid="{00000000-0005-0000-0000-00005D0D0000}"/>
    <cellStyle name="Normal 5 5 7 3 2" xfId="5683" xr:uid="{31CA76D2-D9FC-4D80-A921-CC9577968E35}"/>
    <cellStyle name="Normal 5 5 7 3 2 2" xfId="8257" xr:uid="{6B9AF018-140E-44A7-937D-36252DAC0F5A}"/>
    <cellStyle name="Normal 5 5 7 3 2 3" xfId="11057" xr:uid="{11193113-CE8C-43C0-8B10-3B136ACF65C9}"/>
    <cellStyle name="Normal 5 5 7 3 2 4" xfId="16185" xr:uid="{51742D8C-39E6-42E2-A249-414B68055A68}"/>
    <cellStyle name="Normal 5 5 7 3 3" xfId="6712" xr:uid="{A358F0C8-6521-46FD-879F-22BF1230E0FC}"/>
    <cellStyle name="Normal 5 5 7 3 3 2" xfId="28232" xr:uid="{3C9FE3D6-6076-48C5-A34E-4C2167CDCB1A}"/>
    <cellStyle name="Normal 5 5 7 3 3 3" xfId="27728" xr:uid="{7B0D305A-BEEF-4B23-99DF-21D54F810CE9}"/>
    <cellStyle name="Normal 5 5 7 3 3 4" xfId="18944" xr:uid="{EA958CAD-1AA1-4312-9A2D-7898401202C9}"/>
    <cellStyle name="Normal 5 5 7 3 4" xfId="9508" xr:uid="{27E8F63A-B16F-4C5D-8D0C-A52970668989}"/>
    <cellStyle name="Normal 5 5 7 3 4 2" xfId="30045" xr:uid="{75FC287F-44C8-4098-A8F2-DF545E059806}"/>
    <cellStyle name="Normal 5 5 7 3 4 3" xfId="21741" xr:uid="{B76B63CC-43F7-461C-9855-ED7C90FCD5EF}"/>
    <cellStyle name="Normal 5 5 7 3 5" xfId="24226" xr:uid="{66833B35-54CB-4730-B2FE-04B124DB59AE}"/>
    <cellStyle name="Normal 5 5 7 3 6" xfId="14844" xr:uid="{C58012B2-568D-4F96-9864-51582442D5C7}"/>
    <cellStyle name="Normal 5 5 7 4" xfId="3382" xr:uid="{00000000-0005-0000-0000-00005E0D0000}"/>
    <cellStyle name="Normal 5 5 7 4 2" xfId="5776" xr:uid="{8E71259F-2E0B-47B5-A87B-115FEE845BCB}"/>
    <cellStyle name="Normal 5 5 7 4 2 2" xfId="8258" xr:uid="{AECC3B0B-1278-49B1-B512-F30B7A32A47D}"/>
    <cellStyle name="Normal 5 5 7 4 2 3" xfId="11058" xr:uid="{AD9AF63D-4D96-4415-8586-7F3E55ABFC6D}"/>
    <cellStyle name="Normal 5 5 7 4 3" xfId="6861" xr:uid="{DF73DF19-2F29-405A-A482-B73129D915CE}"/>
    <cellStyle name="Normal 5 5 7 4 3 2" xfId="22123" xr:uid="{D5866277-888C-4FAC-B0E8-CD95E7DDF8A1}"/>
    <cellStyle name="Normal 5 5 7 4 4" xfId="9657" xr:uid="{D57F8972-F46E-45F2-A398-B9C5A876BE9E}"/>
    <cellStyle name="Normal 5 5 7 4 5" xfId="16567" xr:uid="{DFCF33CD-4974-417E-8504-C387356BE06C}"/>
    <cellStyle name="Normal 5 5 7 5" xfId="4619" xr:uid="{E82E90AB-E4EC-4B83-A830-0DDFD9D85D3E}"/>
    <cellStyle name="Normal 5 5 7 5 2" xfId="7119" xr:uid="{0D304A26-6FF1-4871-B27A-6ADD0F885434}"/>
    <cellStyle name="Normal 5 5 7 5 2 2" xfId="29595" xr:uid="{A5D0732A-2F18-4903-BEEF-5D9CA72E2308}"/>
    <cellStyle name="Normal 5 5 7 5 2 3" xfId="20613" xr:uid="{EE778C14-4194-4016-8F72-11DA974A7CEE}"/>
    <cellStyle name="Normal 5 5 7 5 3" xfId="10019" xr:uid="{9495584F-76FC-4573-9006-B3C712974F94}"/>
    <cellStyle name="Normal 5 5 7 5 3 2" xfId="23442" xr:uid="{0C8A6F41-8E55-47A7-8FCB-7826399F675C}"/>
    <cellStyle name="Normal 5 5 7 5 4" xfId="25225" xr:uid="{1EFC9BD8-966E-4EAE-B48B-41072C7F6A83}"/>
    <cellStyle name="Normal 5 5 7 5 5" xfId="17820" xr:uid="{4F98A655-483C-420D-9A81-0FAD4D5223FC}"/>
    <cellStyle name="Normal 5 5 7 6" xfId="5532" xr:uid="{E49F8B27-92F4-468A-99C2-73A0674277A0}"/>
    <cellStyle name="Normal 5 5 7 6 2" xfId="28510" xr:uid="{5FF5DE3D-23F2-4DFA-A5CD-1A8C4CC77E3B}"/>
    <cellStyle name="Normal 5 5 7 6 3" xfId="28893" xr:uid="{E48E1908-5AE7-4EFE-B602-72A0F2E6138F}"/>
    <cellStyle name="Normal 5 5 7 6 4" xfId="16183" xr:uid="{7F7D210C-3965-47BA-BE2E-C2BBBF9878EA}"/>
    <cellStyle name="Normal 5 5 7 7" xfId="6291" xr:uid="{09A617F9-F575-4094-93F7-D39052F20434}"/>
    <cellStyle name="Normal 5 5 7 7 2" xfId="28114" xr:uid="{137BC142-B8F0-4981-B0B1-579D496B3206}"/>
    <cellStyle name="Normal 5 5 7 7 3" xfId="18942" xr:uid="{0C1D5A72-71E5-413A-82C6-3EF2287C8F3C}"/>
    <cellStyle name="Normal 5 5 7 8" xfId="9068" xr:uid="{BD8920C9-52DA-4C38-ADD8-769F1D8AA80A}"/>
    <cellStyle name="Normal 5 5 7 8 2" xfId="21739" xr:uid="{D9628FFB-4964-49F9-BF13-91C6EC9AEDB9}"/>
    <cellStyle name="Normal 5 5 7 9" xfId="25116" xr:uid="{C69CB819-A747-4E39-8659-3AA5C1923E10}"/>
    <cellStyle name="Normal 5 5 8" xfId="737" xr:uid="{00000000-0005-0000-0000-0000E1020000}"/>
    <cellStyle name="Normal 5 5 8 10" xfId="14190" xr:uid="{116740FE-C3B5-45C8-86DF-70F2530D95DA}"/>
    <cellStyle name="Normal 5 5 8 2" xfId="738" xr:uid="{00000000-0005-0000-0000-0000E2020000}"/>
    <cellStyle name="Normal 5 5 8 2 2" xfId="3383" xr:uid="{00000000-0005-0000-0000-00005F0D0000}"/>
    <cellStyle name="Normal 5 5 8 2 2 2" xfId="5686" xr:uid="{13236F64-66AC-43E2-B825-9054FB245DFE}"/>
    <cellStyle name="Normal 5 5 8 2 2 2 2" xfId="8259" xr:uid="{F4C7F9E5-1577-480A-9C9B-0C3A5F31CB45}"/>
    <cellStyle name="Normal 5 5 8 2 2 2 3" xfId="11059" xr:uid="{DC0022C6-6B7C-4449-8CD4-78EC6D8A8E27}"/>
    <cellStyle name="Normal 5 5 8 2 2 2 4" xfId="17071" xr:uid="{85C7E92B-53FA-4FD4-921B-ABD22E2A7693}"/>
    <cellStyle name="Normal 5 5 8 2 2 3" xfId="6715" xr:uid="{2129DA5F-3279-45A9-B8FD-32A1DF8A40DF}"/>
    <cellStyle name="Normal 5 5 8 2 2 3 2" xfId="29367" xr:uid="{B35B1209-A957-47D7-8A5D-F8700EFC9024}"/>
    <cellStyle name="Normal 5 5 8 2 2 3 3" xfId="19846" xr:uid="{E85B159E-7AE2-4E01-8EF5-44F440FF122A}"/>
    <cellStyle name="Normal 5 5 8 2 2 4" xfId="9511" xr:uid="{35BE412E-D9F0-4C5D-AA10-DFFC1EB48C36}"/>
    <cellStyle name="Normal 5 5 8 2 2 4 2" xfId="22675" xr:uid="{53E3C43C-1CA0-46DB-8A3C-B1B8B5B81E8C}"/>
    <cellStyle name="Normal 5 5 8 2 2 5" xfId="26484" xr:uid="{0F7A44E1-D6D1-4A87-B18B-A23BBA23FC8D}"/>
    <cellStyle name="Normal 5 5 8 2 2 6" xfId="15016" xr:uid="{E1690C42-37A9-4275-8DBB-BE6177FB2851}"/>
    <cellStyle name="Normal 5 5 8 2 3" xfId="5417" xr:uid="{5FFFFB27-40E5-4D30-A07F-B13EC1B7C5CD}"/>
    <cellStyle name="Normal 5 5 8 2 3 2" xfId="7122" xr:uid="{4859BACB-1F42-47EC-8589-BC443EA2759E}"/>
    <cellStyle name="Normal 5 5 8 2 3 3" xfId="10022" xr:uid="{C9BDF414-CC85-47B1-8652-EC36F1AC6341}"/>
    <cellStyle name="Normal 5 5 8 2 3 4" xfId="16187" xr:uid="{2F831459-2895-4F4B-8876-EDA45384457A}"/>
    <cellStyle name="Normal 5 5 8 2 4" xfId="5535" xr:uid="{76B67FD1-113E-41B9-86EC-9F40E5F4C0EA}"/>
    <cellStyle name="Normal 5 5 8 2 4 2" xfId="26950" xr:uid="{88A02A95-3148-4D41-8DE9-D19747114351}"/>
    <cellStyle name="Normal 5 5 8 2 4 3" xfId="29265" xr:uid="{E0D9EF2B-4B65-4FBC-8770-58B3E35FFF07}"/>
    <cellStyle name="Normal 5 5 8 2 4 4" xfId="18946" xr:uid="{9006A6A3-1297-40FD-9DF3-BE61E46DD944}"/>
    <cellStyle name="Normal 5 5 8 2 5" xfId="6294" xr:uid="{EDFE5783-D6AC-4A55-93EB-16066524E858}"/>
    <cellStyle name="Normal 5 5 8 2 5 2" xfId="30046" xr:uid="{8BC186FD-5FB2-4E9F-BECE-9503ACBC4770}"/>
    <cellStyle name="Normal 5 5 8 2 5 3" xfId="21743" xr:uid="{2EE22112-6385-4B0C-BC84-D05B29D3B8DA}"/>
    <cellStyle name="Normal 5 5 8 2 6" xfId="9071" xr:uid="{B3341ADA-76C0-432F-9CA4-3CF51E0725AB}"/>
    <cellStyle name="Normal 5 5 8 2 7" xfId="14348" xr:uid="{2DC047AE-F1B9-446E-90F5-935F98EB2303}"/>
    <cellStyle name="Normal 5 5 8 3" xfId="3384" xr:uid="{00000000-0005-0000-0000-0000600D0000}"/>
    <cellStyle name="Normal 5 5 8 3 2" xfId="5685" xr:uid="{77797A7C-B62B-4B96-948A-56026ABFE9BD}"/>
    <cellStyle name="Normal 5 5 8 3 2 2" xfId="8260" xr:uid="{4ABFFC12-6113-4BD6-8139-501115D2F861}"/>
    <cellStyle name="Normal 5 5 8 3 2 3" xfId="11060" xr:uid="{A12C6CEF-6D7E-495D-AC7D-973E9AD409DF}"/>
    <cellStyle name="Normal 5 5 8 3 2 4" xfId="16188" xr:uid="{7F7B0AA1-1784-4393-A32F-89477CC427C2}"/>
    <cellStyle name="Normal 5 5 8 3 3" xfId="6714" xr:uid="{40FB2013-8833-4459-A243-7FC158DC2E31}"/>
    <cellStyle name="Normal 5 5 8 3 3 2" xfId="28724" xr:uid="{B8F416D9-7585-403A-BB94-0C4BC55F34F5}"/>
    <cellStyle name="Normal 5 5 8 3 3 3" xfId="28831" xr:uid="{CA53081B-A7D2-4F6A-8D4E-3CBEC04D07E5}"/>
    <cellStyle name="Normal 5 5 8 3 3 4" xfId="18947" xr:uid="{938A241B-0AAD-4DC9-BA0E-572C11BD95DF}"/>
    <cellStyle name="Normal 5 5 8 3 4" xfId="9510" xr:uid="{09627DFC-298E-45A4-87BA-770F2E2E6088}"/>
    <cellStyle name="Normal 5 5 8 3 4 2" xfId="30047" xr:uid="{C2630C45-CFE8-4457-9276-93A4175CBC0B}"/>
    <cellStyle name="Normal 5 5 8 3 4 3" xfId="21744" xr:uid="{348D7895-D93E-43BC-9B09-BD762CEBA545}"/>
    <cellStyle name="Normal 5 5 8 3 5" xfId="25889" xr:uid="{6DF10BDA-252F-4552-A1F5-8B629AD6C684}"/>
    <cellStyle name="Normal 5 5 8 3 6" xfId="14845" xr:uid="{CBF6C233-7ED5-4063-9964-C3A2A2A87D14}"/>
    <cellStyle name="Normal 5 5 8 4" xfId="3385" xr:uid="{00000000-0005-0000-0000-0000610D0000}"/>
    <cellStyle name="Normal 5 5 8 4 2" xfId="5761" xr:uid="{71DA7DA9-0658-48E9-A75E-B0C3EED5BB17}"/>
    <cellStyle name="Normal 5 5 8 4 2 2" xfId="8261" xr:uid="{6240934F-05ED-4AC7-B758-6931B1D756AB}"/>
    <cellStyle name="Normal 5 5 8 4 2 3" xfId="11061" xr:uid="{DA417399-35A6-4AE2-9B44-971ECF75837A}"/>
    <cellStyle name="Normal 5 5 8 4 3" xfId="6843" xr:uid="{E2C7CD8E-BD41-471B-A9E8-B26896093F77}"/>
    <cellStyle name="Normal 5 5 8 4 3 2" xfId="22124" xr:uid="{353C493A-A524-4D84-B7B8-567D32018507}"/>
    <cellStyle name="Normal 5 5 8 4 4" xfId="9639" xr:uid="{D9ACE7CC-CEB5-4378-BAB2-6D5D1145C727}"/>
    <cellStyle name="Normal 5 5 8 4 5" xfId="16568" xr:uid="{36493C60-D87B-4613-B38C-96CF29553D05}"/>
    <cellStyle name="Normal 5 5 8 5" xfId="4620" xr:uid="{3B6CF547-A11F-4096-9D65-AB5CEB07B796}"/>
    <cellStyle name="Normal 5 5 8 5 2" xfId="7121" xr:uid="{6C3C5088-69A2-43ED-9491-69E6A0D87823}"/>
    <cellStyle name="Normal 5 5 8 5 2 2" xfId="29596" xr:uid="{EFA758A3-8B41-4867-84AF-76AAAD6A96CB}"/>
    <cellStyle name="Normal 5 5 8 5 2 3" xfId="20614" xr:uid="{BC789E3A-E71A-4A16-90FC-8886BD4763BA}"/>
    <cellStyle name="Normal 5 5 8 5 3" xfId="10021" xr:uid="{1B12CE51-D3E3-4433-A96E-1BEC64E3CC20}"/>
    <cellStyle name="Normal 5 5 8 5 3 2" xfId="23443" xr:uid="{FB9E7281-5419-4277-8A9E-EA74A2929226}"/>
    <cellStyle name="Normal 5 5 8 5 4" xfId="24372" xr:uid="{045891CF-6E48-48D0-AE4A-CACB99496D17}"/>
    <cellStyle name="Normal 5 5 8 5 5" xfId="17821" xr:uid="{1A69EEED-C941-4256-A8D7-3B28491646DC}"/>
    <cellStyle name="Normal 5 5 8 6" xfId="5534" xr:uid="{6199EF07-3D86-4CF5-B035-CF57990883A6}"/>
    <cellStyle name="Normal 5 5 8 6 2" xfId="29342" xr:uid="{7773F769-42DB-4E06-92CD-5B9191989766}"/>
    <cellStyle name="Normal 5 5 8 6 3" xfId="27205" xr:uid="{AD3E55C5-E780-4F6E-8F33-ECE0223B2BC8}"/>
    <cellStyle name="Normal 5 5 8 6 4" xfId="16186" xr:uid="{7880E9F9-7EB6-4DB5-B2CB-2EDB9672C9B1}"/>
    <cellStyle name="Normal 5 5 8 7" xfId="6293" xr:uid="{83C9C707-57FF-4A0C-B7EF-E827C08CCAAC}"/>
    <cellStyle name="Normal 5 5 8 7 2" xfId="27174" xr:uid="{2BD9ADF6-1191-48B3-AE75-17A9E5D85D44}"/>
    <cellStyle name="Normal 5 5 8 7 3" xfId="18945" xr:uid="{4A93DFB7-B651-4312-AF25-24919B3EDA56}"/>
    <cellStyle name="Normal 5 5 8 8" xfId="9070" xr:uid="{A7D4D266-E92D-41F6-B7DB-FEABBBE15A0D}"/>
    <cellStyle name="Normal 5 5 8 8 2" xfId="21742" xr:uid="{7F25AEE1-D0A7-48AC-8122-7389710BB6BA}"/>
    <cellStyle name="Normal 5 5 8 9" xfId="24993" xr:uid="{BF9D11A0-FD50-4252-BC83-73527995A551}"/>
    <cellStyle name="Normal 5 5 9" xfId="739" xr:uid="{00000000-0005-0000-0000-0000E3020000}"/>
    <cellStyle name="Normal 5 5 9 2" xfId="3386" xr:uid="{00000000-0005-0000-0000-0000620D0000}"/>
    <cellStyle name="Normal 5 5 9 3" xfId="3387" xr:uid="{00000000-0005-0000-0000-0000630D0000}"/>
    <cellStyle name="Normal 5 6" xfId="740" xr:uid="{00000000-0005-0000-0000-0000E4020000}"/>
    <cellStyle name="Normal 5 6 2" xfId="923" xr:uid="{00000000-0005-0000-0000-0000D30F0000}"/>
    <cellStyle name="Normal 5 6 3" xfId="5339" xr:uid="{EA56B401-AADA-4B0A-844D-B8CBF53B1B23}"/>
    <cellStyle name="Normal 6" xfId="741" xr:uid="{00000000-0005-0000-0000-0000E5020000}"/>
    <cellStyle name="Normal 6 2" xfId="742" xr:uid="{00000000-0005-0000-0000-0000E6020000}"/>
    <cellStyle name="Normal 6 2 2" xfId="743" xr:uid="{00000000-0005-0000-0000-0000E7020000}"/>
    <cellStyle name="Normal 6 2 2 2" xfId="30165" xr:uid="{7A045D49-CFBA-4F05-84DF-54E559698FA4}"/>
    <cellStyle name="Normal 6 2 3" xfId="3388" xr:uid="{00000000-0005-0000-0000-0000640D0000}"/>
    <cellStyle name="Normal 6 2 4" xfId="3389" xr:uid="{00000000-0005-0000-0000-0000650D0000}"/>
    <cellStyle name="Normal 6 2 4 2" xfId="3390" xr:uid="{00000000-0005-0000-0000-0000660D0000}"/>
    <cellStyle name="Normal 6 2 4 2 2" xfId="3391" xr:uid="{00000000-0005-0000-0000-0000670D0000}"/>
    <cellStyle name="Normal 6 2 4 2 3" xfId="3392" xr:uid="{00000000-0005-0000-0000-0000680D0000}"/>
    <cellStyle name="Normal 6 2 4 2 3 2" xfId="3393" xr:uid="{00000000-0005-0000-0000-0000690D0000}"/>
    <cellStyle name="Normal 6 2 4 3" xfId="3394" xr:uid="{00000000-0005-0000-0000-00006A0D0000}"/>
    <cellStyle name="Normal 6 2 5" xfId="3395" xr:uid="{00000000-0005-0000-0000-00006B0D0000}"/>
    <cellStyle name="Normal 6 3" xfId="744" xr:uid="{00000000-0005-0000-0000-0000E8020000}"/>
    <cellStyle name="Normal 6 3 2" xfId="745" xr:uid="{00000000-0005-0000-0000-0000E9020000}"/>
    <cellStyle name="Normal 6 3 3" xfId="746" xr:uid="{00000000-0005-0000-0000-0000EA020000}"/>
    <cellStyle name="Normal 6 3 3 2" xfId="747" xr:uid="{00000000-0005-0000-0000-0000EB020000}"/>
    <cellStyle name="Normal 6 3 3 3" xfId="748" xr:uid="{00000000-0005-0000-0000-0000EC020000}"/>
    <cellStyle name="Normal 6 3 3 3 2" xfId="749" xr:uid="{00000000-0005-0000-0000-0000ED020000}"/>
    <cellStyle name="Normal 6 3 3 3 2 2" xfId="750" xr:uid="{00000000-0005-0000-0000-0000EE020000}"/>
    <cellStyle name="Normal 6 3 3 3 2 3" xfId="751" xr:uid="{00000000-0005-0000-0000-0000EF020000}"/>
    <cellStyle name="Normal 6 3 3 3 2 3 2" xfId="752" xr:uid="{00000000-0005-0000-0000-0000F0020000}"/>
    <cellStyle name="Normal 6 3 3 3 2 3 2 2" xfId="3396" xr:uid="{00000000-0005-0000-0000-00006C0D0000}"/>
    <cellStyle name="Normal 6 3 3 3 2 3 2 2 2" xfId="24076" xr:uid="{890D9324-F1FC-42A9-8977-581D3CAAE68B}"/>
    <cellStyle name="Normal 6 3 3 3 2 3 2 2 3" xfId="24416" xr:uid="{C883171F-20CA-4BAE-BEF7-E130F1277533}"/>
    <cellStyle name="Normal 6 3 3 3 2 3 2 3" xfId="3397" xr:uid="{00000000-0005-0000-0000-00006D0D0000}"/>
    <cellStyle name="Normal 6 3 3 3 2 3 2 3 2" xfId="3398" xr:uid="{00000000-0005-0000-0000-00006E0D0000}"/>
    <cellStyle name="Normal 6 3 3 3 2 3 2 3 3" xfId="3399" xr:uid="{00000000-0005-0000-0000-00006F0D0000}"/>
    <cellStyle name="Normal 6 3 3 3 2 3 2 3 3 2" xfId="3400" xr:uid="{00000000-0005-0000-0000-0000700D0000}"/>
    <cellStyle name="Normal 6 3 3 3 2 3 2 4" xfId="25009" xr:uid="{6F2AE9C9-30E9-4015-8CB7-FE7BDF2A4BE0}"/>
    <cellStyle name="Normal 6 3 3 3 2 3 3" xfId="3401" xr:uid="{00000000-0005-0000-0000-0000710D0000}"/>
    <cellStyle name="Normal 6 3 3 3 2 3 4" xfId="3402" xr:uid="{00000000-0005-0000-0000-0000720D0000}"/>
    <cellStyle name="Normal 6 3 3 3 2 3 5" xfId="3403" xr:uid="{00000000-0005-0000-0000-0000730D0000}"/>
    <cellStyle name="Normal 6 3 3 3 2 3 5 2" xfId="3404" xr:uid="{00000000-0005-0000-0000-0000740D0000}"/>
    <cellStyle name="Normal 6 3 3 3 2 3 6" xfId="4622" xr:uid="{3CCA5B6E-AEA7-407D-BBDC-9298B4235074}"/>
    <cellStyle name="Normal 6 3 3 3 2 3 6 2" xfId="5288" xr:uid="{97BF3A2F-8F6E-47FC-A86B-058274727F1C}"/>
    <cellStyle name="Normal 6 3 3 3 2 3 7" xfId="5341" xr:uid="{B4937850-AD95-4930-B56E-DBB6C0EAC010}"/>
    <cellStyle name="Normal 6 3 3 3 2 4" xfId="3405" xr:uid="{00000000-0005-0000-0000-0000750D0000}"/>
    <cellStyle name="Normal 6 3 3 3 2 4 2" xfId="3406" xr:uid="{00000000-0005-0000-0000-0000760D0000}"/>
    <cellStyle name="Normal 6 3 3 3 2 4 3" xfId="25821" xr:uid="{F877EFC9-560C-4335-B488-E4B5E67EA99F}"/>
    <cellStyle name="Normal 6 3 3 3 2 4 3 2" xfId="30206" xr:uid="{3A481DF0-EAA2-4004-B057-0A82E8B658E8}"/>
    <cellStyle name="Normal 6 3 3 3 2 4 3 3" xfId="30194" xr:uid="{011297CC-D7C2-4170-B300-9DEC2269DF98}"/>
    <cellStyle name="Normal 6 3 3 3 2 5" xfId="3407" xr:uid="{00000000-0005-0000-0000-0000770D0000}"/>
    <cellStyle name="Normal 6 3 3 3 2 5 2" xfId="3408" xr:uid="{00000000-0005-0000-0000-0000780D0000}"/>
    <cellStyle name="Normal 6 3 3 3 2 6" xfId="4621" xr:uid="{E1355C08-206A-415B-A886-B3F407DBF25A}"/>
    <cellStyle name="Normal 6 3 3 3 2 6 2" xfId="5256" xr:uid="{881D159A-1A7E-4A3C-8602-39297FADFD03}"/>
    <cellStyle name="Normal 6 3 3 3 2 7" xfId="5340" xr:uid="{2F6B1DE0-EDE7-45DA-8DA0-68CF06E0FB9B}"/>
    <cellStyle name="Normal 6 3 3 3 3" xfId="753" xr:uid="{00000000-0005-0000-0000-0000F1020000}"/>
    <cellStyle name="Normal 6 3 3 3 4" xfId="754" xr:uid="{00000000-0005-0000-0000-0000F2020000}"/>
    <cellStyle name="Normal 6 3 3 3 4 2" xfId="755" xr:uid="{00000000-0005-0000-0000-0000F3020000}"/>
    <cellStyle name="Normal 6 3 3 3 4 2 2" xfId="756" xr:uid="{00000000-0005-0000-0000-0000F4020000}"/>
    <cellStyle name="Normal 6 3 3 3 4 2 2 2" xfId="3409" xr:uid="{00000000-0005-0000-0000-0000790D0000}"/>
    <cellStyle name="Normal 6 3 3 3 4 2 2 2 2" xfId="3410" xr:uid="{00000000-0005-0000-0000-00007A0D0000}"/>
    <cellStyle name="Normal 6 3 3 3 4 2 2 2 3" xfId="3411" xr:uid="{00000000-0005-0000-0000-00007B0D0000}"/>
    <cellStyle name="Normal 6 3 3 3 4 2 2 2 3 2" xfId="3412" xr:uid="{00000000-0005-0000-0000-00007C0D0000}"/>
    <cellStyle name="Normal 6 3 3 3 4 2 2 2 4" xfId="24056" xr:uid="{E434EA6D-9167-4DB6-B8DD-00046E7B70B1}"/>
    <cellStyle name="Normal 6 3 3 3 4 2 2 3" xfId="3413" xr:uid="{00000000-0005-0000-0000-00007D0D0000}"/>
    <cellStyle name="Normal 6 3 3 3 4 2 2 4" xfId="26749" xr:uid="{1E9E14AB-0116-4CE1-930F-4F244596EB58}"/>
    <cellStyle name="Normal 6 3 3 3 4 2 3" xfId="757" xr:uid="{00000000-0005-0000-0000-0000F5020000}"/>
    <cellStyle name="Normal 6 3 3 3 4 2 3 2" xfId="3414" xr:uid="{00000000-0005-0000-0000-00007E0D0000}"/>
    <cellStyle name="Normal 6 3 3 3 4 2 3 2 2" xfId="26725" xr:uid="{26E86D5D-7017-4E90-9B3F-C83C317E6F85}"/>
    <cellStyle name="Normal 6 3 3 3 4 2 3 2 3" xfId="24869" xr:uid="{BD19B050-C46D-4C4F-8138-019FF6A33504}"/>
    <cellStyle name="Normal 6 3 3 3 4 2 3 3" xfId="3415" xr:uid="{00000000-0005-0000-0000-00007F0D0000}"/>
    <cellStyle name="Normal 6 3 3 3 4 2 3 3 2" xfId="26831" xr:uid="{64B8DE02-B5FC-4DAF-AB31-D483A2A1740C}"/>
    <cellStyle name="Normal 6 3 3 3 4 2 3 3 3" xfId="25477" xr:uid="{E01BBEEA-39CE-49AF-89E2-EDF63E0F9000}"/>
    <cellStyle name="Normal 6 3 3 3 4 2 3 4" xfId="3416" xr:uid="{00000000-0005-0000-0000-0000800D0000}"/>
    <cellStyle name="Normal 6 3 3 3 4 2 3 4 2" xfId="3417" xr:uid="{00000000-0005-0000-0000-0000810D0000}"/>
    <cellStyle name="Normal 6 3 3 3 4 2 3 5" xfId="3418" xr:uid="{00000000-0005-0000-0000-0000820D0000}"/>
    <cellStyle name="Normal 6 3 3 3 4 2 3 6" xfId="5372" xr:uid="{AF837617-AE7B-4B60-BAE8-C4442288E966}"/>
    <cellStyle name="Normal 6 3 3 3 4 2 4" xfId="26701" xr:uid="{35C9CD3A-DFAA-43F9-87A7-70C98A963F44}"/>
    <cellStyle name="Normal 6 3 3 3 4 3" xfId="3419" xr:uid="{00000000-0005-0000-0000-0000830D0000}"/>
    <cellStyle name="Normal 6 3 3 3 4 4" xfId="3420" xr:uid="{00000000-0005-0000-0000-0000840D0000}"/>
    <cellStyle name="Normal 6 3 3 3 4 5" xfId="3421" xr:uid="{00000000-0005-0000-0000-0000850D0000}"/>
    <cellStyle name="Normal 6 3 3 3 4 5 2" xfId="3422" xr:uid="{00000000-0005-0000-0000-0000860D0000}"/>
    <cellStyle name="Normal 6 3 3 3 4 6" xfId="4623" xr:uid="{3B560188-3512-4C74-8AC3-0AA0E8B3E4E9}"/>
    <cellStyle name="Normal 6 3 3 3 4 6 2" xfId="5247" xr:uid="{EEB1899B-420F-4642-B27B-8D9CA403C5C5}"/>
    <cellStyle name="Normal 6 3 3 3 4 7" xfId="5342" xr:uid="{0D713DB3-A3A8-4F6D-873C-42AECB4DDCEA}"/>
    <cellStyle name="Normal 6 3 3 3 5" xfId="758" xr:uid="{00000000-0005-0000-0000-0000F6020000}"/>
    <cellStyle name="Normal 6 3 3 3 5 2" xfId="3423" xr:uid="{00000000-0005-0000-0000-0000870D0000}"/>
    <cellStyle name="Normal 6 3 3 3 5 3" xfId="3424" xr:uid="{00000000-0005-0000-0000-0000880D0000}"/>
    <cellStyle name="Normal 6 3 3 3 5 3 2" xfId="3425" xr:uid="{00000000-0005-0000-0000-0000890D0000}"/>
    <cellStyle name="Normal 6 3 3 3 5 3 2 2" xfId="28147" xr:uid="{AE95D4FD-266C-4154-8C45-3CF3BF41A530}"/>
    <cellStyle name="Normal 6 3 3 3 5 3 3" xfId="26055" xr:uid="{C61A93F3-41F3-42AE-8C5D-601BE2788457}"/>
    <cellStyle name="Normal 6 3 3 3 5 4" xfId="25466" xr:uid="{6944B08B-3BE4-4E09-B49E-9667735B19D4}"/>
    <cellStyle name="Normal 6 3 3 4" xfId="759" xr:uid="{00000000-0005-0000-0000-0000F7020000}"/>
    <cellStyle name="Normal 6 3 3 4 2" xfId="760" xr:uid="{00000000-0005-0000-0000-0000F8020000}"/>
    <cellStyle name="Normal 6 3 3 4 3" xfId="761" xr:uid="{00000000-0005-0000-0000-0000F9020000}"/>
    <cellStyle name="Normal 6 3 3 4 3 2" xfId="762" xr:uid="{00000000-0005-0000-0000-0000FA020000}"/>
    <cellStyle name="Normal 6 3 3 4 3 2 2" xfId="3426" xr:uid="{00000000-0005-0000-0000-00008A0D0000}"/>
    <cellStyle name="Normal 6 3 3 4 3 2 2 2" xfId="25097" xr:uid="{8D443F35-467E-4F1A-82A3-B83169CBF2B9}"/>
    <cellStyle name="Normal 6 3 3 4 3 2 2 3" xfId="24274" xr:uid="{0E035561-5DD3-48A4-91F6-C5893A29BCB1}"/>
    <cellStyle name="Normal 6 3 3 4 3 2 3" xfId="3427" xr:uid="{00000000-0005-0000-0000-00008B0D0000}"/>
    <cellStyle name="Normal 6 3 3 4 3 2 3 2" xfId="3428" xr:uid="{00000000-0005-0000-0000-00008C0D0000}"/>
    <cellStyle name="Normal 6 3 3 4 3 2 3 3" xfId="3429" xr:uid="{00000000-0005-0000-0000-00008D0D0000}"/>
    <cellStyle name="Normal 6 3 3 4 3 2 3 3 2" xfId="3430" xr:uid="{00000000-0005-0000-0000-00008E0D0000}"/>
    <cellStyle name="Normal 6 3 3 4 3 2 4" xfId="26762" xr:uid="{815B8AD4-D7B9-43E9-AE58-B47238EC34F3}"/>
    <cellStyle name="Normal 6 3 3 4 3 3" xfId="3431" xr:uid="{00000000-0005-0000-0000-00008F0D0000}"/>
    <cellStyle name="Normal 6 3 3 4 3 4" xfId="3432" xr:uid="{00000000-0005-0000-0000-0000900D0000}"/>
    <cellStyle name="Normal 6 3 3 4 3 5" xfId="3433" xr:uid="{00000000-0005-0000-0000-0000910D0000}"/>
    <cellStyle name="Normal 6 3 3 4 3 5 2" xfId="3434" xr:uid="{00000000-0005-0000-0000-0000920D0000}"/>
    <cellStyle name="Normal 6 3 3 4 3 6" xfId="4625" xr:uid="{198A593C-CF5A-41A0-975D-29E8528808A0}"/>
    <cellStyle name="Normal 6 3 3 4 3 6 2" xfId="5259" xr:uid="{CCA36AC2-0CC4-46ED-8761-17278AC29105}"/>
    <cellStyle name="Normal 6 3 3 4 3 7" xfId="5344" xr:uid="{D0D60438-13D2-4BD5-BA00-87CDDD3F99F3}"/>
    <cellStyle name="Normal 6 3 3 4 4" xfId="3435" xr:uid="{00000000-0005-0000-0000-0000930D0000}"/>
    <cellStyle name="Normal 6 3 3 4 4 2" xfId="3436" xr:uid="{00000000-0005-0000-0000-0000940D0000}"/>
    <cellStyle name="Normal 6 3 3 4 4 3" xfId="3437" xr:uid="{00000000-0005-0000-0000-0000950D0000}"/>
    <cellStyle name="Normal 6 3 3 4 4 3 2" xfId="3438" xr:uid="{00000000-0005-0000-0000-0000960D0000}"/>
    <cellStyle name="Normal 6 3 3 4 5" xfId="3439" xr:uid="{00000000-0005-0000-0000-0000970D0000}"/>
    <cellStyle name="Normal 6 3 3 4 5 2" xfId="3440" xr:uid="{00000000-0005-0000-0000-0000980D0000}"/>
    <cellStyle name="Normal 6 3 3 4 6" xfId="4624" xr:uid="{5E2F965B-A2B7-46F1-9387-59F4583A7ED1}"/>
    <cellStyle name="Normal 6 3 3 4 6 2" xfId="5257" xr:uid="{892F6049-003B-4080-B93A-E377AF516E00}"/>
    <cellStyle name="Normal 6 3 3 4 7" xfId="5343" xr:uid="{5AC2C8D2-E971-4DE9-A06E-ED6791486CC8}"/>
    <cellStyle name="Normal 6 3 3 5" xfId="763" xr:uid="{00000000-0005-0000-0000-0000FB020000}"/>
    <cellStyle name="Normal 6 3 3 5 2" xfId="3441" xr:uid="{00000000-0005-0000-0000-0000990D0000}"/>
    <cellStyle name="Normal 6 3 3 5 3" xfId="5345" xr:uid="{7418CECC-B82E-442D-AB13-786A27E0909D}"/>
    <cellStyle name="Normal 6 3 3 6" xfId="5301" xr:uid="{483A8579-1893-4012-91B7-9A230867F720}"/>
    <cellStyle name="Normal 6 3 4" xfId="764" xr:uid="{00000000-0005-0000-0000-0000FC020000}"/>
    <cellStyle name="Normal 6 3 4 2" xfId="765" xr:uid="{00000000-0005-0000-0000-0000FD020000}"/>
    <cellStyle name="Normal 6 3 4 3" xfId="766" xr:uid="{00000000-0005-0000-0000-0000FE020000}"/>
    <cellStyle name="Normal 6 3 4 3 2" xfId="767" xr:uid="{00000000-0005-0000-0000-0000FF020000}"/>
    <cellStyle name="Normal 6 3 4 3 2 2" xfId="3442" xr:uid="{00000000-0005-0000-0000-00009A0D0000}"/>
    <cellStyle name="Normal 6 3 4 3 2 2 2" xfId="25119" xr:uid="{6F825E01-B343-47D3-8FB6-D9CF06EBEA3E}"/>
    <cellStyle name="Normal 6 3 4 3 2 2 3" xfId="26132" xr:uid="{4097EED7-B0C0-4D1D-B785-61E40C23AA13}"/>
    <cellStyle name="Normal 6 3 4 3 2 3" xfId="3443" xr:uid="{00000000-0005-0000-0000-00009B0D0000}"/>
    <cellStyle name="Normal 6 3 4 3 2 3 2" xfId="3444" xr:uid="{00000000-0005-0000-0000-00009C0D0000}"/>
    <cellStyle name="Normal 6 3 4 3 2 3 3" xfId="3445" xr:uid="{00000000-0005-0000-0000-00009D0D0000}"/>
    <cellStyle name="Normal 6 3 4 3 2 3 3 2" xfId="3446" xr:uid="{00000000-0005-0000-0000-00009E0D0000}"/>
    <cellStyle name="Normal 6 3 4 3 2 4" xfId="26099" xr:uid="{6636E248-D502-486C-8266-34F22382387F}"/>
    <cellStyle name="Normal 6 3 4 3 3" xfId="3447" xr:uid="{00000000-0005-0000-0000-00009F0D0000}"/>
    <cellStyle name="Normal 6 3 4 3 4" xfId="3448" xr:uid="{00000000-0005-0000-0000-0000A00D0000}"/>
    <cellStyle name="Normal 6 3 4 3 5" xfId="3449" xr:uid="{00000000-0005-0000-0000-0000A10D0000}"/>
    <cellStyle name="Normal 6 3 4 3 5 2" xfId="3450" xr:uid="{00000000-0005-0000-0000-0000A20D0000}"/>
    <cellStyle name="Normal 6 3 4 3 6" xfId="4627" xr:uid="{25484CA4-FCB1-429F-98EC-BA6E317CE526}"/>
    <cellStyle name="Normal 6 3 4 3 6 2" xfId="5277" xr:uid="{1D17EF14-9C6E-41C3-A87F-9F987562A452}"/>
    <cellStyle name="Normal 6 3 4 3 7" xfId="5347" xr:uid="{16A79868-6379-42AB-A1AD-70712E8694B7}"/>
    <cellStyle name="Normal 6 3 4 4" xfId="3451" xr:uid="{00000000-0005-0000-0000-0000A30D0000}"/>
    <cellStyle name="Normal 6 3 4 4 2" xfId="25989" xr:uid="{97ADD068-21E9-46D9-8249-1CD0F1778590}"/>
    <cellStyle name="Normal 6 3 4 4 2 2" xfId="30208" xr:uid="{8960B937-D706-4459-BE9F-F3913E513722}"/>
    <cellStyle name="Normal 6 3 4 4 2 3" xfId="30195" xr:uid="{7C402963-C6F0-43AA-BA58-99B92AE29D2F}"/>
    <cellStyle name="Normal 6 3 4 4 3" xfId="26113" xr:uid="{20E89A62-55D0-489B-B9A9-1D3A8FB94ED0}"/>
    <cellStyle name="Normal 6 3 4 5" xfId="3452" xr:uid="{00000000-0005-0000-0000-0000A40D0000}"/>
    <cellStyle name="Normal 6 3 4 5 2" xfId="3453" xr:uid="{00000000-0005-0000-0000-0000A50D0000}"/>
    <cellStyle name="Normal 6 3 4 6" xfId="4626" xr:uid="{A465CEB0-3561-4165-A8D0-67CA36A1FB83}"/>
    <cellStyle name="Normal 6 3 4 6 2" xfId="5249" xr:uid="{479A5521-7751-4847-9A37-E4F14A0755C1}"/>
    <cellStyle name="Normal 6 3 4 7" xfId="5346" xr:uid="{4FF461A7-2A6C-4F10-AB41-B5650E1EE740}"/>
    <cellStyle name="Normal 6 3 5" xfId="768" xr:uid="{00000000-0005-0000-0000-000000030000}"/>
    <cellStyle name="Normal 6 3 5 2" xfId="964" xr:uid="{00000000-0005-0000-0000-0000D40F0000}"/>
    <cellStyle name="Normal 6 3 5 3" xfId="5348" xr:uid="{2D2BADE3-D6D4-42DE-87CD-75D032CB6AC9}"/>
    <cellStyle name="Normal 6 4" xfId="769" xr:uid="{00000000-0005-0000-0000-000001030000}"/>
    <cellStyle name="Normal 6 4 2" xfId="30166" xr:uid="{F8A5E445-41E7-42A8-820C-7512CB9F64D9}"/>
    <cellStyle name="Normal 6 5" xfId="770" xr:uid="{00000000-0005-0000-0000-000002030000}"/>
    <cellStyle name="Normal 6 5 2" xfId="771" xr:uid="{00000000-0005-0000-0000-000003030000}"/>
    <cellStyle name="Normal 6 5 3" xfId="772" xr:uid="{00000000-0005-0000-0000-000004030000}"/>
    <cellStyle name="Normal 6 5 3 2" xfId="773" xr:uid="{00000000-0005-0000-0000-000005030000}"/>
    <cellStyle name="Normal 6 5 3 2 2" xfId="774" xr:uid="{00000000-0005-0000-0000-000006030000}"/>
    <cellStyle name="Normal 6 5 3 2 3" xfId="775" xr:uid="{00000000-0005-0000-0000-000007030000}"/>
    <cellStyle name="Normal 6 5 3 2 3 2" xfId="776" xr:uid="{00000000-0005-0000-0000-000008030000}"/>
    <cellStyle name="Normal 6 5 3 2 3 2 2" xfId="3454" xr:uid="{00000000-0005-0000-0000-0000A60D0000}"/>
    <cellStyle name="Normal 6 5 3 2 3 2 2 2" xfId="24851" xr:uid="{4A0B1D7E-77F4-4428-84EC-A3BF42D2DEBF}"/>
    <cellStyle name="Normal 6 5 3 2 3 2 2 3" xfId="24379" xr:uid="{78708DD7-00E4-469E-9314-EC5F99A4C535}"/>
    <cellStyle name="Normal 6 5 3 2 3 2 3" xfId="3455" xr:uid="{00000000-0005-0000-0000-0000A70D0000}"/>
    <cellStyle name="Normal 6 5 3 2 3 2 3 2" xfId="3456" xr:uid="{00000000-0005-0000-0000-0000A80D0000}"/>
    <cellStyle name="Normal 6 5 3 2 3 2 3 3" xfId="3457" xr:uid="{00000000-0005-0000-0000-0000A90D0000}"/>
    <cellStyle name="Normal 6 5 3 2 3 2 3 3 2" xfId="3458" xr:uid="{00000000-0005-0000-0000-0000AA0D0000}"/>
    <cellStyle name="Normal 6 5 3 2 3 2 4" xfId="24075" xr:uid="{D877DCAC-4EE6-449B-B8B3-E4617436F52F}"/>
    <cellStyle name="Normal 6 5 3 2 3 3" xfId="3459" xr:uid="{00000000-0005-0000-0000-0000AB0D0000}"/>
    <cellStyle name="Normal 6 5 3 2 3 4" xfId="3460" xr:uid="{00000000-0005-0000-0000-0000AC0D0000}"/>
    <cellStyle name="Normal 6 5 3 2 3 5" xfId="3461" xr:uid="{00000000-0005-0000-0000-0000AD0D0000}"/>
    <cellStyle name="Normal 6 5 3 2 3 5 2" xfId="3462" xr:uid="{00000000-0005-0000-0000-0000AE0D0000}"/>
    <cellStyle name="Normal 6 5 3 2 3 6" xfId="4630" xr:uid="{3CF73A69-4DBF-414C-951D-F0B265AC2673}"/>
    <cellStyle name="Normal 6 5 3 2 3 6 2" xfId="5251" xr:uid="{42707F40-A7A1-4F81-91A7-5BACA189D7EF}"/>
    <cellStyle name="Normal 6 5 3 2 3 7" xfId="5350" xr:uid="{63727C2D-6D74-4E49-9739-38B3788A3EC5}"/>
    <cellStyle name="Normal 6 5 3 2 4" xfId="3463" xr:uid="{00000000-0005-0000-0000-0000AF0D0000}"/>
    <cellStyle name="Normal 6 5 3 2 4 2" xfId="3464" xr:uid="{00000000-0005-0000-0000-0000B00D0000}"/>
    <cellStyle name="Normal 6 5 3 2 4 3" xfId="24154" xr:uid="{70B62995-2EF5-456E-837B-9A39BE49B847}"/>
    <cellStyle name="Normal 6 5 3 2 4 3 2" xfId="30203" xr:uid="{CB994185-0E6C-4929-B561-7D7A535B2DE7}"/>
    <cellStyle name="Normal 6 5 3 2 4 3 3" xfId="30196" xr:uid="{C30BB2DE-515D-409A-BC10-68DD7D1342E9}"/>
    <cellStyle name="Normal 6 5 3 2 5" xfId="3465" xr:uid="{00000000-0005-0000-0000-0000B10D0000}"/>
    <cellStyle name="Normal 6 5 3 2 5 2" xfId="3466" xr:uid="{00000000-0005-0000-0000-0000B20D0000}"/>
    <cellStyle name="Normal 6 5 3 2 6" xfId="4629" xr:uid="{AB24E04F-4FA2-465E-A8F8-B61C8164C358}"/>
    <cellStyle name="Normal 6 5 3 2 6 2" xfId="5254" xr:uid="{8D679572-9B71-4C75-9DD3-EADD4F311850}"/>
    <cellStyle name="Normal 6 5 3 2 7" xfId="5349" xr:uid="{442A0602-671F-410D-A75C-152123E7C89D}"/>
    <cellStyle name="Normal 6 5 3 3" xfId="777" xr:uid="{00000000-0005-0000-0000-000009030000}"/>
    <cellStyle name="Normal 6 5 3 4" xfId="778" xr:uid="{00000000-0005-0000-0000-00000A030000}"/>
    <cellStyle name="Normal 6 5 3 4 2" xfId="779" xr:uid="{00000000-0005-0000-0000-00000B030000}"/>
    <cellStyle name="Normal 6 5 3 4 2 2" xfId="780" xr:uid="{00000000-0005-0000-0000-00000C030000}"/>
    <cellStyle name="Normal 6 5 3 4 2 2 2" xfId="3467" xr:uid="{00000000-0005-0000-0000-0000B30D0000}"/>
    <cellStyle name="Normal 6 5 3 4 2 2 2 2" xfId="3468" xr:uid="{00000000-0005-0000-0000-0000B40D0000}"/>
    <cellStyle name="Normal 6 5 3 4 2 2 2 3" xfId="3469" xr:uid="{00000000-0005-0000-0000-0000B50D0000}"/>
    <cellStyle name="Normal 6 5 3 4 2 2 2 3 2" xfId="3470" xr:uid="{00000000-0005-0000-0000-0000B60D0000}"/>
    <cellStyle name="Normal 6 5 3 4 2 2 2 4" xfId="26710" xr:uid="{F95F237E-5DE4-433B-87E3-CADCAEABD96A}"/>
    <cellStyle name="Normal 6 5 3 4 2 2 3" xfId="3471" xr:uid="{00000000-0005-0000-0000-0000B70D0000}"/>
    <cellStyle name="Normal 6 5 3 4 2 2 4" xfId="24978" xr:uid="{1B2D08E3-3502-422D-83B1-CA8DE6877032}"/>
    <cellStyle name="Normal 6 5 3 4 2 3" xfId="781" xr:uid="{00000000-0005-0000-0000-00000D030000}"/>
    <cellStyle name="Normal 6 5 3 4 2 3 2" xfId="3472" xr:uid="{00000000-0005-0000-0000-0000B80D0000}"/>
    <cellStyle name="Normal 6 5 3 4 2 3 2 2" xfId="26073" xr:uid="{8941E82C-5323-4EC7-A3B2-A8B8A7C2514F}"/>
    <cellStyle name="Normal 6 5 3 4 2 3 2 3" xfId="25737" xr:uid="{14FF4210-A1D8-4C61-AC41-3794C083CC8F}"/>
    <cellStyle name="Normal 6 5 3 4 2 3 3" xfId="3473" xr:uid="{00000000-0005-0000-0000-0000B90D0000}"/>
    <cellStyle name="Normal 6 5 3 4 2 3 3 2" xfId="24456" xr:uid="{D66CC5CD-371F-4C13-8245-9530A536B9A6}"/>
    <cellStyle name="Normal 6 5 3 4 2 3 3 3" xfId="25420" xr:uid="{D768FD3A-BE53-4AE9-B86E-D85E0D56AA44}"/>
    <cellStyle name="Normal 6 5 3 4 2 3 4" xfId="3474" xr:uid="{00000000-0005-0000-0000-0000BA0D0000}"/>
    <cellStyle name="Normal 6 5 3 4 2 3 4 2" xfId="3475" xr:uid="{00000000-0005-0000-0000-0000BB0D0000}"/>
    <cellStyle name="Normal 6 5 3 4 2 3 5" xfId="3476" xr:uid="{00000000-0005-0000-0000-0000BC0D0000}"/>
    <cellStyle name="Normal 6 5 3 4 2 3 6" xfId="5373" xr:uid="{AC6BFEE4-9B43-4A6D-8FF4-972857D9D1DA}"/>
    <cellStyle name="Normal 6 5 3 4 2 4" xfId="26082" xr:uid="{1AF2A48D-17E4-46A7-B810-AE85DFA3FDEE}"/>
    <cellStyle name="Normal 6 5 3 4 3" xfId="3477" xr:uid="{00000000-0005-0000-0000-0000BD0D0000}"/>
    <cellStyle name="Normal 6 5 3 4 4" xfId="3478" xr:uid="{00000000-0005-0000-0000-0000BE0D0000}"/>
    <cellStyle name="Normal 6 5 3 4 5" xfId="3479" xr:uid="{00000000-0005-0000-0000-0000BF0D0000}"/>
    <cellStyle name="Normal 6 5 3 4 5 2" xfId="3480" xr:uid="{00000000-0005-0000-0000-0000C00D0000}"/>
    <cellStyle name="Normal 6 5 3 4 6" xfId="4631" xr:uid="{C4D36933-28B6-4C05-B168-0DD92ADE5EAC}"/>
    <cellStyle name="Normal 6 5 3 4 6 2" xfId="5264" xr:uid="{30455C59-C805-470C-830B-5FB12560041D}"/>
    <cellStyle name="Normal 6 5 3 4 7" xfId="5351" xr:uid="{D6BB784B-0AE5-4858-BBA6-D46637AD698E}"/>
    <cellStyle name="Normal 6 5 3 5" xfId="782" xr:uid="{00000000-0005-0000-0000-00000E030000}"/>
    <cellStyle name="Normal 6 5 3 5 2" xfId="3481" xr:uid="{00000000-0005-0000-0000-0000C10D0000}"/>
    <cellStyle name="Normal 6 5 3 5 3" xfId="3482" xr:uid="{00000000-0005-0000-0000-0000C20D0000}"/>
    <cellStyle name="Normal 6 5 3 5 3 2" xfId="3483" xr:uid="{00000000-0005-0000-0000-0000C30D0000}"/>
    <cellStyle name="Normal 6 5 3 5 3 2 2" xfId="28148" xr:uid="{2590F2A6-2A97-4F33-9437-BCE6D1F73AC5}"/>
    <cellStyle name="Normal 6 5 3 5 3 3" xfId="25115" xr:uid="{6492EB68-3F91-4795-8E78-A4CB858A1C8B}"/>
    <cellStyle name="Normal 6 5 3 5 4" xfId="24607" xr:uid="{10DC1E4D-235A-4D03-9CD7-A35A5B7243A8}"/>
    <cellStyle name="Normal 6 5 4" xfId="783" xr:uid="{00000000-0005-0000-0000-00000F030000}"/>
    <cellStyle name="Normal 6 5 4 2" xfId="784" xr:uid="{00000000-0005-0000-0000-000010030000}"/>
    <cellStyle name="Normal 6 5 4 3" xfId="785" xr:uid="{00000000-0005-0000-0000-000011030000}"/>
    <cellStyle name="Normal 6 5 4 3 2" xfId="786" xr:uid="{00000000-0005-0000-0000-000012030000}"/>
    <cellStyle name="Normal 6 5 4 3 2 2" xfId="3484" xr:uid="{00000000-0005-0000-0000-0000C40D0000}"/>
    <cellStyle name="Normal 6 5 4 3 2 2 2" xfId="26778" xr:uid="{AB2E4FB6-AC6C-4193-BC99-DA0BC90BF5B7}"/>
    <cellStyle name="Normal 6 5 4 3 2 2 3" xfId="25550" xr:uid="{A125E7EA-02F5-4091-ADF5-9C3DD206533A}"/>
    <cellStyle name="Normal 6 5 4 3 2 3" xfId="3485" xr:uid="{00000000-0005-0000-0000-0000C50D0000}"/>
    <cellStyle name="Normal 6 5 4 3 2 3 2" xfId="3486" xr:uid="{00000000-0005-0000-0000-0000C60D0000}"/>
    <cellStyle name="Normal 6 5 4 3 2 3 3" xfId="3487" xr:uid="{00000000-0005-0000-0000-0000C70D0000}"/>
    <cellStyle name="Normal 6 5 4 3 2 3 3 2" xfId="3488" xr:uid="{00000000-0005-0000-0000-0000C80D0000}"/>
    <cellStyle name="Normal 6 5 4 3 2 4" xfId="25845" xr:uid="{5A239A4E-C212-4E85-8859-99445545D2D8}"/>
    <cellStyle name="Normal 6 5 4 3 3" xfId="3489" xr:uid="{00000000-0005-0000-0000-0000C90D0000}"/>
    <cellStyle name="Normal 6 5 4 3 4" xfId="3490" xr:uid="{00000000-0005-0000-0000-0000CA0D0000}"/>
    <cellStyle name="Normal 6 5 4 3 5" xfId="3491" xr:uid="{00000000-0005-0000-0000-0000CB0D0000}"/>
    <cellStyle name="Normal 6 5 4 3 5 2" xfId="3492" xr:uid="{00000000-0005-0000-0000-0000CC0D0000}"/>
    <cellStyle name="Normal 6 5 4 3 6" xfId="4633" xr:uid="{5BA018F3-4427-4C0C-A1FF-C33AB66D84DB}"/>
    <cellStyle name="Normal 6 5 4 3 6 2" xfId="5260" xr:uid="{355FFE94-0E2A-4641-981A-9901FA17663A}"/>
    <cellStyle name="Normal 6 5 4 3 7" xfId="5353" xr:uid="{9B72FFBD-161E-40AA-B576-71DF39649B41}"/>
    <cellStyle name="Normal 6 5 4 4" xfId="3493" xr:uid="{00000000-0005-0000-0000-0000CD0D0000}"/>
    <cellStyle name="Normal 6 5 4 4 2" xfId="3494" xr:uid="{00000000-0005-0000-0000-0000CE0D0000}"/>
    <cellStyle name="Normal 6 5 4 4 3" xfId="3495" xr:uid="{00000000-0005-0000-0000-0000CF0D0000}"/>
    <cellStyle name="Normal 6 5 4 4 3 2" xfId="3496" xr:uid="{00000000-0005-0000-0000-0000D00D0000}"/>
    <cellStyle name="Normal 6 5 4 5" xfId="3497" xr:uid="{00000000-0005-0000-0000-0000D10D0000}"/>
    <cellStyle name="Normal 6 5 4 5 2" xfId="3498" xr:uid="{00000000-0005-0000-0000-0000D20D0000}"/>
    <cellStyle name="Normal 6 5 4 6" xfId="4632" xr:uid="{A677AB82-7292-4A4E-A4A7-1A6B63C21E95}"/>
    <cellStyle name="Normal 6 5 4 6 2" xfId="5266" xr:uid="{027D7920-5368-4065-83E2-315F10A03F1C}"/>
    <cellStyle name="Normal 6 5 4 7" xfId="5352" xr:uid="{B4586D9D-A005-44EA-9DD5-D794FBB244BB}"/>
    <cellStyle name="Normal 6 5 5" xfId="787" xr:uid="{00000000-0005-0000-0000-000013030000}"/>
    <cellStyle name="Normal 6 5 5 2" xfId="3499" xr:uid="{00000000-0005-0000-0000-0000D30D0000}"/>
    <cellStyle name="Normal 6 5 5 3" xfId="5354" xr:uid="{72210BB3-3461-4D99-9F5D-16999AD0B436}"/>
    <cellStyle name="Normal 6 5 6" xfId="5302" xr:uid="{32315455-92EB-414B-8144-98488EEF11B5}"/>
    <cellStyle name="Normal 6 6" xfId="788" xr:uid="{00000000-0005-0000-0000-000014030000}"/>
    <cellStyle name="Normal 6 6 2" xfId="789" xr:uid="{00000000-0005-0000-0000-000015030000}"/>
    <cellStyle name="Normal 6 6 3" xfId="790" xr:uid="{00000000-0005-0000-0000-000016030000}"/>
    <cellStyle name="Normal 6 6 3 2" xfId="791" xr:uid="{00000000-0005-0000-0000-000017030000}"/>
    <cellStyle name="Normal 6 6 3 3" xfId="792" xr:uid="{00000000-0005-0000-0000-000018030000}"/>
    <cellStyle name="Normal 6 6 3 3 2" xfId="3500" xr:uid="{00000000-0005-0000-0000-0000D40D0000}"/>
    <cellStyle name="Normal 6 6 3 3 2 2" xfId="25647" xr:uid="{07385FCA-794C-4CB6-A9A9-5AF71873BEB7}"/>
    <cellStyle name="Normal 6 6 3 3 2 3" xfId="25037" xr:uid="{554BEF9C-C5F2-4668-979C-3F1F50C53D99}"/>
    <cellStyle name="Normal 6 6 3 3 3" xfId="3501" xr:uid="{00000000-0005-0000-0000-0000D50D0000}"/>
    <cellStyle name="Normal 6 6 3 3 4" xfId="3502" xr:uid="{00000000-0005-0000-0000-0000D60D0000}"/>
    <cellStyle name="Normal 6 6 3 3 4 2" xfId="3503" xr:uid="{00000000-0005-0000-0000-0000D70D0000}"/>
    <cellStyle name="Normal 6 6 3 3 4 3" xfId="26675" xr:uid="{D2AB3AE8-ACDE-4CB0-9B42-066FA8E0C441}"/>
    <cellStyle name="Normal 6 6 3 3 5" xfId="3504" xr:uid="{00000000-0005-0000-0000-0000D80D0000}"/>
    <cellStyle name="Normal 6 6 3 3 6" xfId="5374" xr:uid="{8C2EECBA-B22D-4110-8554-443825A76612}"/>
    <cellStyle name="Normal 6 6 3 4" xfId="3505" xr:uid="{00000000-0005-0000-0000-0000D90D0000}"/>
    <cellStyle name="Normal 6 6 3 4 2" xfId="3506" xr:uid="{00000000-0005-0000-0000-0000DA0D0000}"/>
    <cellStyle name="Normal 6 6 3 4 3" xfId="3507" xr:uid="{00000000-0005-0000-0000-0000DB0D0000}"/>
    <cellStyle name="Normal 6 6 3 4 3 2" xfId="3508" xr:uid="{00000000-0005-0000-0000-0000DC0D0000}"/>
    <cellStyle name="Normal 6 6 4" xfId="793" xr:uid="{00000000-0005-0000-0000-000019030000}"/>
    <cellStyle name="Normal 6 6 4 2" xfId="794" xr:uid="{00000000-0005-0000-0000-00001A030000}"/>
    <cellStyle name="Normal 6 6 4 2 2" xfId="3509" xr:uid="{00000000-0005-0000-0000-0000DD0D0000}"/>
    <cellStyle name="Normal 6 6 4 2 2 2" xfId="25614" xr:uid="{784E8F0D-4EB7-45A2-B10F-72AB5B060CF4}"/>
    <cellStyle name="Normal 6 6 4 2 2 3" xfId="26347" xr:uid="{426DA829-C6B7-403A-8362-9DC5A5C50399}"/>
    <cellStyle name="Normal 6 6 4 2 3" xfId="3510" xr:uid="{00000000-0005-0000-0000-0000DE0D0000}"/>
    <cellStyle name="Normal 6 6 4 2 3 2" xfId="3511" xr:uid="{00000000-0005-0000-0000-0000DF0D0000}"/>
    <cellStyle name="Normal 6 6 4 2 3 3" xfId="3512" xr:uid="{00000000-0005-0000-0000-0000E00D0000}"/>
    <cellStyle name="Normal 6 6 4 2 3 3 2" xfId="3513" xr:uid="{00000000-0005-0000-0000-0000E10D0000}"/>
    <cellStyle name="Normal 6 6 4 2 4" xfId="25798" xr:uid="{6D4F72EC-A9EC-4EF6-A19E-53513EC51E56}"/>
    <cellStyle name="Normal 6 6 4 3" xfId="3514" xr:uid="{00000000-0005-0000-0000-0000E20D0000}"/>
    <cellStyle name="Normal 6 6 4 4" xfId="3515" xr:uid="{00000000-0005-0000-0000-0000E30D0000}"/>
    <cellStyle name="Normal 6 6 4 5" xfId="3516" xr:uid="{00000000-0005-0000-0000-0000E40D0000}"/>
    <cellStyle name="Normal 6 6 4 5 2" xfId="3517" xr:uid="{00000000-0005-0000-0000-0000E50D0000}"/>
    <cellStyle name="Normal 6 6 4 6" xfId="4635" xr:uid="{1FFB5BED-E066-4A08-B580-8FD2DFE66EBD}"/>
    <cellStyle name="Normal 6 6 4 6 2" xfId="5253" xr:uid="{5DE89A57-6618-466F-BBA3-865B7D5586D1}"/>
    <cellStyle name="Normal 6 6 4 7" xfId="5356" xr:uid="{EC86582E-1080-44B1-AA87-5A6AF049DB53}"/>
    <cellStyle name="Normal 6 6 5" xfId="795" xr:uid="{00000000-0005-0000-0000-00001B030000}"/>
    <cellStyle name="Normal 6 6 6" xfId="796" xr:uid="{00000000-0005-0000-0000-00001C030000}"/>
    <cellStyle name="Normal 6 6 6 2" xfId="3518" xr:uid="{00000000-0005-0000-0000-0000E60D0000}"/>
    <cellStyle name="Normal 6 6 6 3" xfId="3519" xr:uid="{00000000-0005-0000-0000-0000E70D0000}"/>
    <cellStyle name="Normal 6 6 6 3 2" xfId="5212" xr:uid="{F10A2922-4078-4EF1-AF94-E1A00ADEA3DB}"/>
    <cellStyle name="Normal 6 6 6 3 2 2" xfId="5278" xr:uid="{0EB4A0CC-782A-4481-8D71-237E1636A6E1}"/>
    <cellStyle name="Normal 6 6 6 3 3" xfId="26458" xr:uid="{10140A76-C9D4-4DF6-B864-09053ACFF526}"/>
    <cellStyle name="Normal 6 6 6 4" xfId="3520" xr:uid="{00000000-0005-0000-0000-0000E80D0000}"/>
    <cellStyle name="Normal 6 6 6 4 2" xfId="3521" xr:uid="{00000000-0005-0000-0000-0000E90D0000}"/>
    <cellStyle name="Normal 6 6 6 5" xfId="3522" xr:uid="{00000000-0005-0000-0000-0000EA0D0000}"/>
    <cellStyle name="Normal 6 6 6 5 2" xfId="5270" xr:uid="{C996EC17-41D1-4477-81F2-64309D627C78}"/>
    <cellStyle name="Normal 6 6 6 5 3" xfId="4682" xr:uid="{2ADB327B-1582-4E91-A1E8-7B1F94979C2F}"/>
    <cellStyle name="Normal 6 6 6 6" xfId="5355" xr:uid="{2BB7391F-BFFE-487F-B40C-1B53A5F690EC}"/>
    <cellStyle name="Normal 6 6 6 6 2" xfId="27357" xr:uid="{04459427-06EE-4723-9A3C-5651A004886A}"/>
    <cellStyle name="Normal 6 6 6 6 3" xfId="26754" xr:uid="{40BE5D0D-3C79-4514-8F22-CC5C7E679CFA}"/>
    <cellStyle name="Normal 6 6 7" xfId="3523" xr:uid="{00000000-0005-0000-0000-0000EB0D0000}"/>
    <cellStyle name="Normal 6 6 7 2" xfId="3524" xr:uid="{00000000-0005-0000-0000-0000EC0D0000}"/>
    <cellStyle name="Normal 6 6 7 3" xfId="3525" xr:uid="{00000000-0005-0000-0000-0000ED0D0000}"/>
    <cellStyle name="Normal 6 6 7 3 2" xfId="3526" xr:uid="{00000000-0005-0000-0000-0000EE0D0000}"/>
    <cellStyle name="Normal 6 6 7 4" xfId="30331" xr:uid="{99948515-AEFA-42F0-B232-3DF37938D237}"/>
    <cellStyle name="Normal 6 6 8" xfId="3527" xr:uid="{00000000-0005-0000-0000-0000EF0D0000}"/>
    <cellStyle name="Normal 6 6 8 2" xfId="3528" xr:uid="{00000000-0005-0000-0000-0000F00D0000}"/>
    <cellStyle name="Normal 6 6 9" xfId="4634" xr:uid="{A7DD791C-5CE7-405F-892E-9B7D96EA4929}"/>
    <cellStyle name="Normal 6 6 9 2" xfId="5294" xr:uid="{209188AA-529F-4DE9-83B2-0442A1879FAC}"/>
    <cellStyle name="Normal 6 7" xfId="797" xr:uid="{00000000-0005-0000-0000-00001D030000}"/>
    <cellStyle name="Normal 6 7 2" xfId="1005" xr:uid="{00000000-0005-0000-0000-0000D50F0000}"/>
    <cellStyle name="Normal 6 7 2 2" xfId="30217" xr:uid="{1CE0A94E-A03A-4303-89F9-4B019D38F925}"/>
    <cellStyle name="Normal 6 7 3" xfId="5357" xr:uid="{CFDF1D9F-67A0-4833-8AE1-689D8C25E960}"/>
    <cellStyle name="Normal 6 7 3 2" xfId="30197" xr:uid="{35AEC1D2-66C1-4ABF-B5A4-74BF773BF3CF}"/>
    <cellStyle name="Normal 6 7 4" xfId="30222" xr:uid="{9ED8391D-341D-497D-80CC-26B0AA3B03B7}"/>
    <cellStyle name="Normal 6 7 5" xfId="30164" xr:uid="{290C1EEC-DAA2-4E3D-B07A-B777FE67DBD3}"/>
    <cellStyle name="Normal 7" xfId="798" xr:uid="{00000000-0005-0000-0000-00001E030000}"/>
    <cellStyle name="Normal 7 10" xfId="799" xr:uid="{00000000-0005-0000-0000-00001F030000}"/>
    <cellStyle name="Normal 7 10 10" xfId="12220" xr:uid="{640B49AD-5FA0-46EE-BBE6-C4FD49B48295}"/>
    <cellStyle name="Normal 7 10 10 2" xfId="21745" xr:uid="{FE46D07B-92B2-47BA-BE54-E47A95633584}"/>
    <cellStyle name="Normal 7 10 11" xfId="25922" xr:uid="{69569C0B-4017-4CB2-945F-3EAB0FA8126E}"/>
    <cellStyle name="Normal 7 10 12" xfId="14191" xr:uid="{2861ABEE-3EBC-44D1-A6DB-AC14B606671A}"/>
    <cellStyle name="Normal 7 10 2" xfId="800" xr:uid="{00000000-0005-0000-0000-000020030000}"/>
    <cellStyle name="Normal 7 10 2 2" xfId="3529" xr:uid="{00000000-0005-0000-0000-0000F10D0000}"/>
    <cellStyle name="Normal 7 10 2 2 2" xfId="5687" xr:uid="{8120084D-AF38-4CD2-8425-3FA04002F566}"/>
    <cellStyle name="Normal 7 10 2 2 2 2" xfId="8262" xr:uid="{54D8753A-1128-44B4-AE24-CE9778498E7B}"/>
    <cellStyle name="Normal 7 10 2 2 2 3" xfId="11062" xr:uid="{D261884F-54F7-4CE9-8F4B-8FF0C3433A79}"/>
    <cellStyle name="Normal 7 10 2 2 2 4" xfId="16191" xr:uid="{8DE23825-E042-4A52-8782-E6483FBD4AC7}"/>
    <cellStyle name="Normal 7 10 2 2 3" xfId="6717" xr:uid="{FEC64EC0-F3B8-44CC-87A3-62D255236CC9}"/>
    <cellStyle name="Normal 7 10 2 2 3 2" xfId="28418" xr:uid="{BB2A794E-E251-4462-B805-AE409A36320E}"/>
    <cellStyle name="Normal 7 10 2 2 3 3" xfId="27407" xr:uid="{44F22611-FF3E-474B-AD22-9DE09A7C242C}"/>
    <cellStyle name="Normal 7 10 2 2 3 4" xfId="18950" xr:uid="{FB05C06B-44E1-4F49-9B17-7B988BB44B33}"/>
    <cellStyle name="Normal 7 10 2 2 4" xfId="9513" xr:uid="{6F4D86E1-65B7-499B-B815-ED72C3B70A7F}"/>
    <cellStyle name="Normal 7 10 2 2 4 2" xfId="30048" xr:uid="{8AE52540-2930-4291-8E35-F83C5D1903A7}"/>
    <cellStyle name="Normal 7 10 2 2 4 3" xfId="21747" xr:uid="{04018DA2-8EB6-488B-8053-B3C9D023EFD1}"/>
    <cellStyle name="Normal 7 10 2 2 5" xfId="24732" xr:uid="{755B0606-37CC-4FFA-88AA-095576DEEE9F}"/>
    <cellStyle name="Normal 7 10 2 2 6" xfId="15530" xr:uid="{75161634-67A0-481E-8772-31AACE33E380}"/>
    <cellStyle name="Normal 7 10 2 3" xfId="3530" xr:uid="{00000000-0005-0000-0000-0000F20D0000}"/>
    <cellStyle name="Normal 7 10 2 3 2" xfId="8263" xr:uid="{EBE70720-9B9A-443D-9EB3-2C89EB5220F4}"/>
    <cellStyle name="Normal 7 10 2 3 2 2" xfId="28383" xr:uid="{085EF136-0A63-48B3-8A24-EEDAF871C98A}"/>
    <cellStyle name="Normal 7 10 2 3 2 3" xfId="16969" xr:uid="{F6BF2BFA-9B6F-493D-B04A-2226E312A576}"/>
    <cellStyle name="Normal 7 10 2 3 3" xfId="11063" xr:uid="{EFB0F13C-2162-431A-B160-98783CEB1E83}"/>
    <cellStyle name="Normal 7 10 2 3 3 2" xfId="19719" xr:uid="{5BF96755-3704-43FC-94C4-01365398C062}"/>
    <cellStyle name="Normal 7 10 2 3 4" xfId="12818" xr:uid="{F8A45BDD-7013-4BFA-AF82-A0FFB6B4D916}"/>
    <cellStyle name="Normal 7 10 2 3 4 2" xfId="22548" xr:uid="{D3A00555-C6C7-4EA2-8BE7-E01B992B9F68}"/>
    <cellStyle name="Normal 7 10 2 3 5" xfId="26501" xr:uid="{C07E3E21-AFFE-4CDC-A357-84D6A561C9C8}"/>
    <cellStyle name="Normal 7 10 2 3 6" xfId="14846" xr:uid="{2E07FFAA-EC43-47B8-B9DD-143AFFA562D9}"/>
    <cellStyle name="Normal 7 10 2 4" xfId="4796" xr:uid="{35963C21-0231-4DEB-811C-D0FB9E743E0C}"/>
    <cellStyle name="Normal 7 10 2 4 2" xfId="7123" xr:uid="{3409B55A-E1F4-41EC-AF49-75237B33D5F1}"/>
    <cellStyle name="Normal 7 10 2 4 2 2" xfId="29667" xr:uid="{F409FDA4-F8DF-4790-AA3F-5D3863852384}"/>
    <cellStyle name="Normal 7 10 2 4 2 3" xfId="20763" xr:uid="{980437F9-8A03-4AB5-BEB1-C94EE842D8E9}"/>
    <cellStyle name="Normal 7 10 2 4 3" xfId="10024" xr:uid="{19620361-A39E-4EE8-AEA4-957DEB93D33A}"/>
    <cellStyle name="Normal 7 10 2 4 3 2" xfId="23592" xr:uid="{6CC2D41E-68F9-4FDE-965E-1BB9825A370E}"/>
    <cellStyle name="Normal 7 10 2 4 4" xfId="25704" xr:uid="{6A4E27CD-D50C-46F4-90B2-27431E57020F}"/>
    <cellStyle name="Normal 7 10 2 4 5" xfId="17970" xr:uid="{7DE048C0-6C13-4EC2-9DF2-DD0829CEF868}"/>
    <cellStyle name="Normal 7 10 2 5" xfId="6296" xr:uid="{6AC02F3F-1C3E-4569-B550-8E6C8B804EF5}"/>
    <cellStyle name="Normal 7 10 2 5 2" xfId="28494" xr:uid="{C9C8DCA8-C2F4-4430-9A0C-5F2E899764A9}"/>
    <cellStyle name="Normal 7 10 2 5 3" xfId="16190" xr:uid="{6BEF1F88-8957-4885-966A-FB4376D01724}"/>
    <cellStyle name="Normal 7 10 2 6" xfId="9073" xr:uid="{91180C0F-619C-411B-83E9-B11CC873BECF}"/>
    <cellStyle name="Normal 7 10 2 6 2" xfId="18949" xr:uid="{27526AD8-9121-42AC-AFA6-64F249C297E6}"/>
    <cellStyle name="Normal 7 10 2 7" xfId="12221" xr:uid="{14EB46C4-F2BA-4BE8-97C6-7065BCAAAFD9}"/>
    <cellStyle name="Normal 7 10 2 7 2" xfId="21746" xr:uid="{D9E9B927-B1BF-4430-95BE-0645D16CB24D}"/>
    <cellStyle name="Normal 7 10 2 8" xfId="24657" xr:uid="{02BADF02-E0A2-4267-A636-54B462EAA2FC}"/>
    <cellStyle name="Normal 7 10 2 9" xfId="14349" xr:uid="{97E3864B-7FAB-4390-AE2B-64A197567AAF}"/>
    <cellStyle name="Normal 7 10 3" xfId="3531" xr:uid="{00000000-0005-0000-0000-0000F30D0000}"/>
    <cellStyle name="Normal 7 10 3 2" xfId="5155" xr:uid="{BE7D2EBC-D20B-4135-ABFA-6993FB7C7490}"/>
    <cellStyle name="Normal 7 10 3 2 2" xfId="8264" xr:uid="{BAA7E8BD-9904-475F-8906-4C686F3ED3FB}"/>
    <cellStyle name="Normal 7 10 3 2 2 2" xfId="29919" xr:uid="{200857F6-2546-4A30-B6A5-0BC0C10FEBFF}"/>
    <cellStyle name="Normal 7 10 3 2 2 3" xfId="21122" xr:uid="{16FD0527-236D-4612-A9EF-4F8DF6A81E35}"/>
    <cellStyle name="Normal 7 10 3 2 3" xfId="11064" xr:uid="{F5C18D03-1BA4-4984-A0CE-D292CD436C56}"/>
    <cellStyle name="Normal 7 10 3 2 3 2" xfId="23951" xr:uid="{13B83690-3C75-4AF8-8ECF-FDEA769DA52F}"/>
    <cellStyle name="Normal 7 10 3 2 4" xfId="25937" xr:uid="{9114F113-215D-49EA-BB13-BF1639C7E52E}"/>
    <cellStyle name="Normal 7 10 3 2 5" xfId="18329" xr:uid="{CD57CE5A-C35B-4993-84BE-C98EEFDD80C0}"/>
    <cellStyle name="Normal 7 10 3 3" xfId="6716" xr:uid="{AC6073CE-782A-4357-8555-CBA926E84269}"/>
    <cellStyle name="Normal 7 10 3 3 2" xfId="24772" xr:uid="{55158564-2AC2-4B03-A74F-465EDEFD14B3}"/>
    <cellStyle name="Normal 7 10 3 3 3" xfId="28866" xr:uid="{5E6A555D-C3A4-4B11-8BA4-B2A886E792EE}"/>
    <cellStyle name="Normal 7 10 3 3 4" xfId="16192" xr:uid="{A27DBC08-CDE7-4114-BC1C-D3A3770BCECA}"/>
    <cellStyle name="Normal 7 10 3 4" xfId="9512" xr:uid="{5CD741DC-D6EF-454C-850E-563F1E11368E}"/>
    <cellStyle name="Normal 7 10 3 4 2" xfId="24716" xr:uid="{72B2BA64-6484-49C9-A19F-BF49ADA998B0}"/>
    <cellStyle name="Normal 7 10 3 4 3" xfId="27376" xr:uid="{33B3F0D5-5984-47B6-828C-54DE5FEA6D4E}"/>
    <cellStyle name="Normal 7 10 3 4 4" xfId="18951" xr:uid="{EF441815-12EB-468F-8094-133EDEE1D46F}"/>
    <cellStyle name="Normal 7 10 3 5" xfId="12222" xr:uid="{86979AB0-25E3-4EB6-9676-C7929B026579}"/>
    <cellStyle name="Normal 7 10 3 5 2" xfId="30049" xr:uid="{DB21651F-D215-4BC0-95C5-9EC0C14F7EFC}"/>
    <cellStyle name="Normal 7 10 3 5 3" xfId="21748" xr:uid="{DBBFEA24-9D40-4F9A-8C4F-A3718E13AF13}"/>
    <cellStyle name="Normal 7 10 3 6" xfId="25756" xr:uid="{737046E4-02ED-4C62-8346-27755543C7E5}"/>
    <cellStyle name="Normal 7 10 3 7" xfId="15531" xr:uid="{F7DAF550-4DCF-4AA6-8F38-5C839819973B}"/>
    <cellStyle name="Normal 7 10 4" xfId="3532" xr:uid="{00000000-0005-0000-0000-0000F40D0000}"/>
    <cellStyle name="Normal 7 10 4 2" xfId="5803" xr:uid="{6C653ACC-5448-4A7C-906A-6B0B55A9C279}"/>
    <cellStyle name="Normal 7 10 4 2 2" xfId="8265" xr:uid="{79D77536-025D-4C02-9C26-A1495905A68E}"/>
    <cellStyle name="Normal 7 10 4 2 3" xfId="11065" xr:uid="{7F91FC7C-1DBD-4E58-AD81-8706323A5CC6}"/>
    <cellStyle name="Normal 7 10 4 2 4" xfId="16193" xr:uid="{04BDF223-1FC9-4B94-8D2F-B4C6BFE8E578}"/>
    <cellStyle name="Normal 7 10 4 3" xfId="6889" xr:uid="{4617FCA6-A15F-4EA9-ABC0-71528867935E}"/>
    <cellStyle name="Normal 7 10 4 3 2" xfId="29123" xr:uid="{C4F604F0-3A32-4ECD-81BD-B6768E07C082}"/>
    <cellStyle name="Normal 7 10 4 3 3" xfId="18952" xr:uid="{781D6AEB-FA18-4886-8DC0-7FAED49C0371}"/>
    <cellStyle name="Normal 7 10 4 4" xfId="9685" xr:uid="{5AFD37EC-EFD4-456B-AA24-20A3010E6697}"/>
    <cellStyle name="Normal 7 10 4 4 2" xfId="21749" xr:uid="{D2FEB904-448E-41FD-A8AE-811F9DEC6754}"/>
    <cellStyle name="Normal 7 10 4 5" xfId="24132" xr:uid="{787BA0B9-54EA-401B-8902-12A22EDABE4C}"/>
    <cellStyle name="Normal 7 10 4 6" xfId="15017" xr:uid="{9F6AF5F9-0815-473D-B68E-47C891FF3D3B}"/>
    <cellStyle name="Normal 7 10 5" xfId="3533" xr:uid="{00000000-0005-0000-0000-0000F50D0000}"/>
    <cellStyle name="Normal 7 10 5 2" xfId="8266" xr:uid="{07D0C381-51F4-45F0-A868-4C47FBE974D1}"/>
    <cellStyle name="Normal 7 10 5 2 2" xfId="26887" xr:uid="{BDB6ECB8-2049-43CB-8CD1-D50F5F1AC970}"/>
    <cellStyle name="Normal 7 10 5 2 3" xfId="16677" xr:uid="{B2EEE1BC-FBA5-47DB-B362-A5162DCBD864}"/>
    <cellStyle name="Normal 7 10 5 3" xfId="11066" xr:uid="{289A16C8-7737-4F53-A734-0EAF2DE9C1EA}"/>
    <cellStyle name="Normal 7 10 5 3 2" xfId="19414" xr:uid="{AFFB57BD-3792-49B7-BC48-4D758179D4EE}"/>
    <cellStyle name="Normal 7 10 5 4" xfId="12526" xr:uid="{CED51E7C-A335-49B4-9B10-A7E1314616A8}"/>
    <cellStyle name="Normal 7 10 5 4 2" xfId="22243" xr:uid="{680BCDEA-0C41-4B6A-B800-2DE597A17EF0}"/>
    <cellStyle name="Normal 7 10 5 5" xfId="26227" xr:uid="{61399842-63C3-47B1-9E47-62B73302AD58}"/>
    <cellStyle name="Normal 7 10 5 6" xfId="14461" xr:uid="{238B96C6-6699-4225-81B8-2D222F941466}"/>
    <cellStyle name="Normal 7 10 6" xfId="3534" xr:uid="{00000000-0005-0000-0000-0000F60D0000}"/>
    <cellStyle name="Normal 7 10 6 2" xfId="8267" xr:uid="{EF6BDAEE-7CE0-4DE6-B73E-3864D5E45917}"/>
    <cellStyle name="Normal 7 10 6 2 2" xfId="28482" xr:uid="{F5AC0B6F-91F9-4CA3-8614-EAA7E420269A}"/>
    <cellStyle name="Normal 7 10 6 2 3" xfId="19303" xr:uid="{2248E88E-783C-4AA8-832D-A48E59F1294E}"/>
    <cellStyle name="Normal 7 10 6 3" xfId="11067" xr:uid="{D46337A2-6D22-48A1-8023-DBF9A8D4C6CF}"/>
    <cellStyle name="Normal 7 10 6 3 2" xfId="22125" xr:uid="{47244D19-BBCE-4562-A83D-CAE18620DE42}"/>
    <cellStyle name="Normal 7 10 6 4" xfId="24357" xr:uid="{D07F8FD3-6595-4860-BACF-79DD737CCEE8}"/>
    <cellStyle name="Normal 7 10 6 5" xfId="16569" xr:uid="{955D0DE8-7DB5-4077-AD9B-D555F575750A}"/>
    <cellStyle name="Normal 7 10 7" xfId="4636" xr:uid="{CD92B66D-54C7-4CD7-A04F-BA3C9C55D60A}"/>
    <cellStyle name="Normal 7 10 7 2" xfId="10023" xr:uid="{296175B0-4A75-45A9-A68F-C6A0BF9D1EA0}"/>
    <cellStyle name="Normal 7 10 7 2 2" xfId="20615" xr:uid="{EDFCD262-A222-491B-8651-C35D558DFE3C}"/>
    <cellStyle name="Normal 7 10 7 3" xfId="13558" xr:uid="{C342F350-2B85-49B9-9ECC-E300110FC613}"/>
    <cellStyle name="Normal 7 10 7 3 2" xfId="23444" xr:uid="{645E9CAC-DE26-42F7-AD40-9846BC2D22C5}"/>
    <cellStyle name="Normal 7 10 7 4" xfId="28233" xr:uid="{D968C879-A301-4DDA-B2F1-A2BC97BA8877}"/>
    <cellStyle name="Normal 7 10 7 5" xfId="17822" xr:uid="{1631A8D2-036C-4143-AB1F-EE266C7FBF2F}"/>
    <cellStyle name="Normal 7 10 8" xfId="6295" xr:uid="{C47BCE64-8A4C-4079-9CA5-13764B55DE62}"/>
    <cellStyle name="Normal 7 10 8 2" xfId="16189" xr:uid="{25390246-F91E-4B80-A3E9-1A1D8E4FCD22}"/>
    <cellStyle name="Normal 7 10 9" xfId="9072" xr:uid="{8FFE9D5D-9FD3-4D13-82F1-42EA368587D6}"/>
    <cellStyle name="Normal 7 10 9 2" xfId="18948" xr:uid="{23FB4F6A-FF28-44F5-A6C6-F86BB18CC872}"/>
    <cellStyle name="Normal 7 11" xfId="801" xr:uid="{00000000-0005-0000-0000-000021030000}"/>
    <cellStyle name="Normal 7 11 10" xfId="12223" xr:uid="{2638C0FA-1BC8-4DB3-8AF1-4E08A4359295}"/>
    <cellStyle name="Normal 7 11 10 2" xfId="21750" xr:uid="{1262FBBE-74E4-49B7-9B59-82F2598C8F75}"/>
    <cellStyle name="Normal 7 11 11" xfId="25941" xr:uid="{83315B3F-5EFE-4245-BA30-020E33A0D901}"/>
    <cellStyle name="Normal 7 11 12" xfId="14192" xr:uid="{92603A8F-4A54-41D8-BF1F-7A96A7372DA7}"/>
    <cellStyle name="Normal 7 11 2" xfId="802" xr:uid="{00000000-0005-0000-0000-000022030000}"/>
    <cellStyle name="Normal 7 11 2 2" xfId="3535" xr:uid="{00000000-0005-0000-0000-0000F70D0000}"/>
    <cellStyle name="Normal 7 11 2 2 2" xfId="5688" xr:uid="{FE35CB89-5828-41B6-B142-9A25A864E847}"/>
    <cellStyle name="Normal 7 11 2 2 2 2" xfId="8268" xr:uid="{DD24F29A-3BEB-492E-97D7-B801DB3FD2E8}"/>
    <cellStyle name="Normal 7 11 2 2 2 3" xfId="11068" xr:uid="{1E655AF5-A967-4838-B5DE-EA10DA7C8402}"/>
    <cellStyle name="Normal 7 11 2 2 2 4" xfId="16196" xr:uid="{49312DB2-5FD5-4A03-AA9F-A505474C8A7C}"/>
    <cellStyle name="Normal 7 11 2 2 3" xfId="6719" xr:uid="{3B7ED3F5-736B-4DD0-B550-F69E691F84F0}"/>
    <cellStyle name="Normal 7 11 2 2 3 2" xfId="28420" xr:uid="{B027BD79-359D-4152-A7C2-074CB3F2E763}"/>
    <cellStyle name="Normal 7 11 2 2 3 3" xfId="27136" xr:uid="{4FD2D948-EAFA-43A5-8EA5-61B865BE9ED2}"/>
    <cellStyle name="Normal 7 11 2 2 3 4" xfId="18955" xr:uid="{6F560DB7-8E82-4505-95E3-E66748A38899}"/>
    <cellStyle name="Normal 7 11 2 2 4" xfId="9515" xr:uid="{340569D3-6838-4F53-93F5-39E241600E12}"/>
    <cellStyle name="Normal 7 11 2 2 4 2" xfId="30050" xr:uid="{AFC364DD-9298-4CB5-90F8-B91FDF56A140}"/>
    <cellStyle name="Normal 7 11 2 2 4 3" xfId="21752" xr:uid="{CBEF17AC-146D-43A0-99D6-13872241AE8B}"/>
    <cellStyle name="Normal 7 11 2 2 5" xfId="25949" xr:uid="{1A9BE9D3-6409-479C-BC61-BDDD80E1D42D}"/>
    <cellStyle name="Normal 7 11 2 2 6" xfId="15532" xr:uid="{277FBE43-9D50-43D5-B1A2-FC14BFD5F4A9}"/>
    <cellStyle name="Normal 7 11 2 3" xfId="3536" xr:uid="{00000000-0005-0000-0000-0000F80D0000}"/>
    <cellStyle name="Normal 7 11 2 3 2" xfId="8269" xr:uid="{E3E35F8F-F029-42EA-AB33-0118738714EC}"/>
    <cellStyle name="Normal 7 11 2 3 2 2" xfId="29116" xr:uid="{DADE5D8B-DB81-4C90-8EBD-7514DF3384DF}"/>
    <cellStyle name="Normal 7 11 2 3 2 3" xfId="16970" xr:uid="{2DAE4A79-EFF4-4A33-B284-A2FCB0F0BE86}"/>
    <cellStyle name="Normal 7 11 2 3 3" xfId="11069" xr:uid="{E7069DD2-2342-466F-AB55-EB56B05ABB81}"/>
    <cellStyle name="Normal 7 11 2 3 3 2" xfId="19720" xr:uid="{8391CB63-4A3B-4C50-A386-519A929D00C1}"/>
    <cellStyle name="Normal 7 11 2 3 4" xfId="12819" xr:uid="{225EED41-2901-4529-B325-F1C926E2C4B6}"/>
    <cellStyle name="Normal 7 11 2 3 4 2" xfId="22549" xr:uid="{3B0090D1-8404-4043-B9F7-72DFF355A34F}"/>
    <cellStyle name="Normal 7 11 2 3 5" xfId="24339" xr:uid="{6E52A586-6CDB-4311-9C4A-D6D3BFA4D6A8}"/>
    <cellStyle name="Normal 7 11 2 3 6" xfId="14847" xr:uid="{7819CD72-56C6-4242-95ED-BAC3AF2C87D0}"/>
    <cellStyle name="Normal 7 11 2 4" xfId="4797" xr:uid="{3603DF5C-0777-4291-ADCA-8C926843B600}"/>
    <cellStyle name="Normal 7 11 2 4 2" xfId="7124" xr:uid="{529F78E6-F885-44D9-88E5-DCC373FF649E}"/>
    <cellStyle name="Normal 7 11 2 4 2 2" xfId="29668" xr:uid="{FE214109-ABCA-4A55-AAAF-59D83F87120D}"/>
    <cellStyle name="Normal 7 11 2 4 2 3" xfId="20764" xr:uid="{098F877E-7388-431B-8B80-A41F0A21BE76}"/>
    <cellStyle name="Normal 7 11 2 4 3" xfId="10026" xr:uid="{0DB4BCA1-A376-45D3-AFF9-E5E399F93B71}"/>
    <cellStyle name="Normal 7 11 2 4 3 2" xfId="23593" xr:uid="{736FCAFA-617E-4B24-B093-289D3DFA6809}"/>
    <cellStyle name="Normal 7 11 2 4 4" xfId="24777" xr:uid="{D91AB637-A22D-4ED4-8F0F-1BB9C19B67A9}"/>
    <cellStyle name="Normal 7 11 2 4 5" xfId="17971" xr:uid="{BC4A0040-4885-490B-83CE-0903A9D61432}"/>
    <cellStyle name="Normal 7 11 2 5" xfId="6298" xr:uid="{B0114EA3-58BF-466D-930B-D4BA9ED3C213}"/>
    <cellStyle name="Normal 7 11 2 5 2" xfId="27597" xr:uid="{FB8675E0-542C-4A32-BE2E-180F1A0FA628}"/>
    <cellStyle name="Normal 7 11 2 5 3" xfId="16195" xr:uid="{B51118B4-F91C-4E39-AA21-FF5217A56EDA}"/>
    <cellStyle name="Normal 7 11 2 6" xfId="9075" xr:uid="{958D1E6C-7D95-4470-830E-934D2267B436}"/>
    <cellStyle name="Normal 7 11 2 6 2" xfId="18954" xr:uid="{F9824B37-07DA-4BCF-8A43-B260B5BACC53}"/>
    <cellStyle name="Normal 7 11 2 7" xfId="12224" xr:uid="{D654ED1B-8BCE-4D3B-AD57-D841E1DC4A32}"/>
    <cellStyle name="Normal 7 11 2 7 2" xfId="21751" xr:uid="{1FFAF382-BD80-41F7-8E31-C7E6645175C1}"/>
    <cellStyle name="Normal 7 11 2 8" xfId="24450" xr:uid="{FD8ABEBE-94C3-4E2D-B2CB-09AA7574C5E7}"/>
    <cellStyle name="Normal 7 11 2 9" xfId="14350" xr:uid="{9F91D801-7A89-49E6-BCB0-6B14EEFF0A11}"/>
    <cellStyle name="Normal 7 11 3" xfId="3537" xr:uid="{00000000-0005-0000-0000-0000F90D0000}"/>
    <cellStyle name="Normal 7 11 3 2" xfId="5156" xr:uid="{2FF90E4A-33B4-459F-BAD2-4FAD522C56E4}"/>
    <cellStyle name="Normal 7 11 3 2 2" xfId="8270" xr:uid="{80570873-5B4D-438F-A412-4D6F57669755}"/>
    <cellStyle name="Normal 7 11 3 2 2 2" xfId="29920" xr:uid="{8C9DF6A2-3AC7-4C7D-B8DA-A37284C96FC3}"/>
    <cellStyle name="Normal 7 11 3 2 2 3" xfId="21123" xr:uid="{A56A9337-2A39-4277-A5EB-EA1139B517F3}"/>
    <cellStyle name="Normal 7 11 3 2 3" xfId="11070" xr:uid="{3A628B8D-6019-4899-9BD2-FA9D84EA60B2}"/>
    <cellStyle name="Normal 7 11 3 2 3 2" xfId="23952" xr:uid="{EB8E7B89-108A-43FB-94DA-E9FDE4F8B858}"/>
    <cellStyle name="Normal 7 11 3 2 4" xfId="26044" xr:uid="{2257CA91-0212-4443-A239-9E4F175AEAE2}"/>
    <cellStyle name="Normal 7 11 3 2 5" xfId="18330" xr:uid="{69C37140-A16C-4A69-881D-3FFE771004AB}"/>
    <cellStyle name="Normal 7 11 3 3" xfId="6718" xr:uid="{3693C580-B436-4FEE-8D86-1439409EEF20}"/>
    <cellStyle name="Normal 7 11 3 3 2" xfId="27741" xr:uid="{D2FC4C5D-7523-4A8B-B22A-DA130F3F0FB3}"/>
    <cellStyle name="Normal 7 11 3 3 3" xfId="27343" xr:uid="{440FCE45-B9AD-4FA2-9D03-BEE0B74CD836}"/>
    <cellStyle name="Normal 7 11 3 3 4" xfId="16197" xr:uid="{5E4DB63C-3CEE-4F25-9D8A-B5F145875835}"/>
    <cellStyle name="Normal 7 11 3 4" xfId="9514" xr:uid="{EE35BFA8-AF27-4703-97D6-159280D825BE}"/>
    <cellStyle name="Normal 7 11 3 4 2" xfId="28885" xr:uid="{3BD96F89-C814-4578-9949-D5FB22147DFD}"/>
    <cellStyle name="Normal 7 11 3 4 3" xfId="27637" xr:uid="{FA8E0B36-B252-4EB5-83CD-4DC1EA00EEAB}"/>
    <cellStyle name="Normal 7 11 3 4 4" xfId="18956" xr:uid="{B88440DE-4CA0-45FB-B933-3A6588808450}"/>
    <cellStyle name="Normal 7 11 3 5" xfId="12225" xr:uid="{A635A3C6-3E52-4C73-ABC3-640418C479F6}"/>
    <cellStyle name="Normal 7 11 3 5 2" xfId="30051" xr:uid="{8BAC0E8C-143C-48B7-A9EF-14AE9BA54B5D}"/>
    <cellStyle name="Normal 7 11 3 5 3" xfId="21753" xr:uid="{1A145BF8-3BA8-41A1-B59B-A9EAEF85B0F1}"/>
    <cellStyle name="Normal 7 11 3 6" xfId="25236" xr:uid="{8D8704FC-A7B7-4D49-9AFC-F182B72AD6DC}"/>
    <cellStyle name="Normal 7 11 3 7" xfId="15533" xr:uid="{CB2F7784-C908-4B55-8095-985BE38751A1}"/>
    <cellStyle name="Normal 7 11 4" xfId="3538" xr:uid="{00000000-0005-0000-0000-0000FA0D0000}"/>
    <cellStyle name="Normal 7 11 4 2" xfId="5786" xr:uid="{B49A77AA-2898-4663-8700-EF78B8FEEF7F}"/>
    <cellStyle name="Normal 7 11 4 2 2" xfId="8271" xr:uid="{132468F4-6FED-4DA8-91AF-54D471244603}"/>
    <cellStyle name="Normal 7 11 4 2 3" xfId="11071" xr:uid="{5550B684-3FEF-46AA-8116-6619B83046DB}"/>
    <cellStyle name="Normal 7 11 4 2 4" xfId="16198" xr:uid="{79A5834B-B669-464B-9F0F-485B2C81F1AF}"/>
    <cellStyle name="Normal 7 11 4 3" xfId="6871" xr:uid="{129FB1D7-D438-4F04-80C2-07DF0719113C}"/>
    <cellStyle name="Normal 7 11 4 3 2" xfId="27129" xr:uid="{DBA4B378-9201-41A2-BB97-EAAAAC5AABD2}"/>
    <cellStyle name="Normal 7 11 4 3 3" xfId="18957" xr:uid="{5D5EC198-42DB-4C73-A976-77F963EAB6E7}"/>
    <cellStyle name="Normal 7 11 4 4" xfId="9667" xr:uid="{920CF79E-4F7C-4C64-80BD-516AB120C078}"/>
    <cellStyle name="Normal 7 11 4 4 2" xfId="21754" xr:uid="{BBA66CC6-B266-4B90-A590-263FF4014FDE}"/>
    <cellStyle name="Normal 7 11 4 5" xfId="24201" xr:uid="{B019B01F-7DC0-4E72-9109-77FD1351FEBC}"/>
    <cellStyle name="Normal 7 11 4 6" xfId="15018" xr:uid="{1B488392-5C14-41F3-8772-CB3B17C8BA88}"/>
    <cellStyle name="Normal 7 11 5" xfId="3539" xr:uid="{00000000-0005-0000-0000-0000FB0D0000}"/>
    <cellStyle name="Normal 7 11 5 2" xfId="8272" xr:uid="{8AB8D143-34A6-4208-9865-87B9ACDEF7B6}"/>
    <cellStyle name="Normal 7 11 5 2 2" xfId="29198" xr:uid="{1500D439-8C44-445E-BEAE-D98E296671B2}"/>
    <cellStyle name="Normal 7 11 5 2 3" xfId="16737" xr:uid="{192EA93F-F453-4D35-8229-BB72ACC5F7A0}"/>
    <cellStyle name="Normal 7 11 5 3" xfId="11072" xr:uid="{A5CEF907-2C4B-4192-BD66-BCC0F44B9E4C}"/>
    <cellStyle name="Normal 7 11 5 3 2" xfId="19474" xr:uid="{5EF30884-1E0B-4D08-9A3D-A1E74B5AE036}"/>
    <cellStyle name="Normal 7 11 5 4" xfId="12586" xr:uid="{E79B6D80-83F1-4336-B678-35014694C15E}"/>
    <cellStyle name="Normal 7 11 5 4 2" xfId="22303" xr:uid="{5707B873-3FC9-4ABA-9169-58F4B5377F23}"/>
    <cellStyle name="Normal 7 11 5 5" xfId="24319" xr:uid="{1BF44051-F314-47AE-A99E-3D8DA7FE2C41}"/>
    <cellStyle name="Normal 7 11 5 6" xfId="14521" xr:uid="{7CF72281-0082-468C-B426-DF16FC3C8CBF}"/>
    <cellStyle name="Normal 7 11 6" xfId="3540" xr:uid="{00000000-0005-0000-0000-0000FC0D0000}"/>
    <cellStyle name="Normal 7 11 6 2" xfId="8273" xr:uid="{7A4B39A8-7162-4C03-A366-C348107FFD3A}"/>
    <cellStyle name="Normal 7 11 6 2 2" xfId="27642" xr:uid="{3E0FCF81-0EFF-4DF1-B8FF-B4E683EBC87D}"/>
    <cellStyle name="Normal 7 11 6 2 3" xfId="19304" xr:uid="{D2EACCC9-12C7-45C5-B0C7-D42CC8860D5D}"/>
    <cellStyle name="Normal 7 11 6 3" xfId="11073" xr:uid="{50D907F6-D499-48EC-B7A0-DC2245B11682}"/>
    <cellStyle name="Normal 7 11 6 3 2" xfId="22126" xr:uid="{5348BD93-EFBD-409E-9F3A-34E581BDA3EF}"/>
    <cellStyle name="Normal 7 11 6 4" xfId="26335" xr:uid="{E889198E-5C5E-4ACF-8D7B-76DD43A8D4B1}"/>
    <cellStyle name="Normal 7 11 6 5" xfId="16570" xr:uid="{8BB41599-9562-40D0-820B-7A29C0128FE9}"/>
    <cellStyle name="Normal 7 11 7" xfId="4637" xr:uid="{6E444259-01C0-41D6-AD20-C0BC8B1AD016}"/>
    <cellStyle name="Normal 7 11 7 2" xfId="10025" xr:uid="{B5450E5B-E393-4A06-948A-E33EBD123B80}"/>
    <cellStyle name="Normal 7 11 7 2 2" xfId="20616" xr:uid="{0B3D0B3E-D73A-49EB-A2D4-4F69CBB63F37}"/>
    <cellStyle name="Normal 7 11 7 3" xfId="13559" xr:uid="{BFC39A81-5E06-4A78-B02C-3B080AB9F02A}"/>
    <cellStyle name="Normal 7 11 7 3 2" xfId="23445" xr:uid="{1750F8CC-0118-49FF-8F8C-E744C329D71C}"/>
    <cellStyle name="Normal 7 11 7 4" xfId="27530" xr:uid="{705B4598-DF8F-44FC-BB4F-610B517D73E6}"/>
    <cellStyle name="Normal 7 11 7 5" xfId="17823" xr:uid="{1EEC8E40-E7BB-4DBD-A0A1-A7D98C41C46E}"/>
    <cellStyle name="Normal 7 11 8" xfId="6297" xr:uid="{E4813D28-6809-48AB-9022-C33BE7740C3E}"/>
    <cellStyle name="Normal 7 11 8 2" xfId="16194" xr:uid="{8642DBE0-F625-459F-9355-FEA2AAA49147}"/>
    <cellStyle name="Normal 7 11 9" xfId="9074" xr:uid="{AC908102-5522-4D9F-AFCC-C62220B8FB29}"/>
    <cellStyle name="Normal 7 11 9 2" xfId="18953" xr:uid="{A9B254E2-46F4-469C-94A6-2194F6E45F4F}"/>
    <cellStyle name="Normal 7 12" xfId="803" xr:uid="{00000000-0005-0000-0000-000023030000}"/>
    <cellStyle name="Normal 7 12 10" xfId="24649" xr:uid="{9115C1D9-7587-47D6-A14F-95B21DF5CF19}"/>
    <cellStyle name="Normal 7 12 11" xfId="14193" xr:uid="{586117FA-6D2B-4547-86A8-23256AE7CFEE}"/>
    <cellStyle name="Normal 7 12 2" xfId="804" xr:uid="{00000000-0005-0000-0000-000024030000}"/>
    <cellStyle name="Normal 7 12 2 2" xfId="3541" xr:uid="{00000000-0005-0000-0000-0000FD0D0000}"/>
    <cellStyle name="Normal 7 12 2 2 2" xfId="5690" xr:uid="{EBEA0B56-7BEB-44F7-B575-833C9BD6C7BE}"/>
    <cellStyle name="Normal 7 12 2 2 2 2" xfId="8274" xr:uid="{F7FD4AA3-9C51-444F-823F-5F2E9FB02102}"/>
    <cellStyle name="Normal 7 12 2 2 2 3" xfId="11074" xr:uid="{DB951D68-2750-40C3-ABB6-4F943BA593FA}"/>
    <cellStyle name="Normal 7 12 2 2 2 4" xfId="17487" xr:uid="{9814FE6D-DCA3-4CC2-935E-32458D99E147}"/>
    <cellStyle name="Normal 7 12 2 2 3" xfId="6721" xr:uid="{0E27B3D1-879E-4FA0-8A09-570A53FF3977}"/>
    <cellStyle name="Normal 7 12 2 2 3 2" xfId="29537" xr:uid="{F800965A-9C48-441A-9053-18C85444F89D}"/>
    <cellStyle name="Normal 7 12 2 2 3 3" xfId="20277" xr:uid="{6C51F2F8-36BF-4755-9042-9601495CD33F}"/>
    <cellStyle name="Normal 7 12 2 2 4" xfId="9517" xr:uid="{69C0D3B9-DA5A-48DE-9D3A-2BC59F7FAF66}"/>
    <cellStyle name="Normal 7 12 2 2 4 2" xfId="23106" xr:uid="{6B2BC6C7-A45B-40AC-8BF5-C97136906CBB}"/>
    <cellStyle name="Normal 7 12 2 2 5" xfId="25615" xr:uid="{4A62B80F-ADB1-491F-9DDA-5E1FE0C7C20B}"/>
    <cellStyle name="Normal 7 12 2 2 6" xfId="15534" xr:uid="{4BF0C009-92B2-42C3-B657-E3E317519D20}"/>
    <cellStyle name="Normal 7 12 2 3" xfId="4798" xr:uid="{5FF8D6B3-037C-499E-95C4-94CC93B1473F}"/>
    <cellStyle name="Normal 7 12 2 3 2" xfId="7126" xr:uid="{8D129249-15CB-4A4E-B9E5-07A7C4BD7CE4}"/>
    <cellStyle name="Normal 7 12 2 3 2 2" xfId="29669" xr:uid="{3B6ECD81-7CB9-452A-B889-5A6AFF4A2890}"/>
    <cellStyle name="Normal 7 12 2 3 2 3" xfId="20765" xr:uid="{522358AC-1EB2-4A8C-A56F-269B542CED0D}"/>
    <cellStyle name="Normal 7 12 2 3 3" xfId="10028" xr:uid="{9153AC38-0398-4972-9ECC-399B7E554B20}"/>
    <cellStyle name="Normal 7 12 2 3 3 2" xfId="23594" xr:uid="{C352F836-65D9-44F3-979D-1561B2A1A5E0}"/>
    <cellStyle name="Normal 7 12 2 3 4" xfId="24507" xr:uid="{53CF0618-83A4-4143-86B9-0C0E73D8AF97}"/>
    <cellStyle name="Normal 7 12 2 3 5" xfId="17972" xr:uid="{E4B6D190-DB22-496D-B9E7-7C86C83B32ED}"/>
    <cellStyle name="Normal 7 12 2 4" xfId="5536" xr:uid="{0F92A53F-846A-46B4-9A8D-9CFBD2E13EE4}"/>
    <cellStyle name="Normal 7 12 2 4 2" xfId="28781" xr:uid="{DEEF39F2-7333-4429-94B7-9A65BE8F7FF0}"/>
    <cellStyle name="Normal 7 12 2 4 3" xfId="27764" xr:uid="{75B339E5-5F95-41E4-9C37-BB158677B756}"/>
    <cellStyle name="Normal 7 12 2 4 4" xfId="16200" xr:uid="{E37E8EA6-7ED3-4206-A9AA-CC0487435DC2}"/>
    <cellStyle name="Normal 7 12 2 5" xfId="6300" xr:uid="{D31A7095-1090-4153-B37F-762BD5B66090}"/>
    <cellStyle name="Normal 7 12 2 5 2" xfId="27745" xr:uid="{6BCAF477-E929-4302-A730-F160B63226CD}"/>
    <cellStyle name="Normal 7 12 2 5 3" xfId="18959" xr:uid="{0C57CACE-5425-4C4C-8174-2B0AD9ED8EFB}"/>
    <cellStyle name="Normal 7 12 2 6" xfId="9077" xr:uid="{8855FE1B-0FC1-4807-9F44-5B1A5DF1B4A0}"/>
    <cellStyle name="Normal 7 12 2 6 2" xfId="21756" xr:uid="{3D7E8016-F63B-46C3-9F44-54D75391DEB8}"/>
    <cellStyle name="Normal 7 12 2 7" xfId="24664" xr:uid="{65827CA5-ABE7-4AC7-84D9-437F784B1259}"/>
    <cellStyle name="Normal 7 12 2 8" xfId="14351" xr:uid="{F0360727-06E6-4AF5-8B55-3BAE379D6BDA}"/>
    <cellStyle name="Normal 7 12 3" xfId="3542" xr:uid="{00000000-0005-0000-0000-0000FE0D0000}"/>
    <cellStyle name="Normal 7 12 3 2" xfId="5689" xr:uid="{AEAA7734-2E6A-4194-B0B0-8D85F60670BD}"/>
    <cellStyle name="Normal 7 12 3 2 2" xfId="8275" xr:uid="{BD00230F-2C84-4989-85B7-4779B42C0B51}"/>
    <cellStyle name="Normal 7 12 3 2 3" xfId="11075" xr:uid="{48DBBEEF-4C94-4CA2-B7AE-9BE34BDFDE29}"/>
    <cellStyle name="Normal 7 12 3 2 4" xfId="16201" xr:uid="{54638000-68BA-4422-9369-EE392EBCE9CA}"/>
    <cellStyle name="Normal 7 12 3 3" xfId="6720" xr:uid="{2F4999F6-D985-4474-BE01-9708B7B57F5D}"/>
    <cellStyle name="Normal 7 12 3 3 2" xfId="27659" xr:uid="{B1031528-B2A9-4544-A571-00F0F4BE722A}"/>
    <cellStyle name="Normal 7 12 3 3 3" xfId="28185" xr:uid="{A5A67640-5938-4BB2-8CAE-57669C9D5819}"/>
    <cellStyle name="Normal 7 12 3 3 4" xfId="18960" xr:uid="{7815BD71-58F6-4C34-A1A6-DAAF754EFC3E}"/>
    <cellStyle name="Normal 7 12 3 4" xfId="9516" xr:uid="{412F4034-3F98-4D10-BF00-3B8D1CB8AAA8}"/>
    <cellStyle name="Normal 7 12 3 4 2" xfId="28353" xr:uid="{2BAD66CD-66B0-493B-8FC5-364ED093202A}"/>
    <cellStyle name="Normal 7 12 3 4 3" xfId="30052" xr:uid="{6563055F-6420-4837-930D-AB4436D6E838}"/>
    <cellStyle name="Normal 7 12 3 4 4" xfId="21757" xr:uid="{0700ED72-7C67-4189-8347-6F6175A129D8}"/>
    <cellStyle name="Normal 7 12 3 5" xfId="26360" xr:uid="{FAE48A4F-4D54-4871-9FB1-8821D1428285}"/>
    <cellStyle name="Normal 7 12 3 6" xfId="28948" xr:uid="{935E1105-C0FB-406B-B588-F4B9950E1562}"/>
    <cellStyle name="Normal 7 12 3 7" xfId="15019" xr:uid="{43C6E96A-5867-4FDC-BD54-9508C45354D0}"/>
    <cellStyle name="Normal 7 12 4" xfId="3543" xr:uid="{00000000-0005-0000-0000-0000FF0D0000}"/>
    <cellStyle name="Normal 7 12 4 2" xfId="5770" xr:uid="{B0F9A358-B7FB-4E49-8B91-7566E25F4A42}"/>
    <cellStyle name="Normal 7 12 4 2 2" xfId="8276" xr:uid="{4158E44C-26FB-4F52-BBAA-5AACF0D15D0A}"/>
    <cellStyle name="Normal 7 12 4 2 3" xfId="11076" xr:uid="{18B2B8CE-29A3-4EDE-8CB9-80DFFA6C22D5}"/>
    <cellStyle name="Normal 7 12 4 3" xfId="6853" xr:uid="{CF63B676-584C-42AE-8502-77431F75C8E7}"/>
    <cellStyle name="Normal 7 12 4 3 2" xfId="19721" xr:uid="{236B9890-2B8A-4476-A4C3-2D9A6A6FD377}"/>
    <cellStyle name="Normal 7 12 4 4" xfId="9649" xr:uid="{8E10BA0E-D90C-45FC-907A-9D4672F7FB36}"/>
    <cellStyle name="Normal 7 12 4 4 2" xfId="22550" xr:uid="{37140F3A-77C0-425A-B9BE-9FBB12AA5F3A}"/>
    <cellStyle name="Normal 7 12 4 5" xfId="24680" xr:uid="{2E99677A-5FDE-4393-BC0A-57B94791B2E4}"/>
    <cellStyle name="Normal 7 12 4 6" xfId="14848" xr:uid="{BB1AD46B-676F-481D-86C4-A934D67FC967}"/>
    <cellStyle name="Normal 7 12 5" xfId="3544" xr:uid="{00000000-0005-0000-0000-0000000E0000}"/>
    <cellStyle name="Normal 7 12 5 2" xfId="8277" xr:uid="{FBC5BC79-02D3-425B-92AD-70D779D67B97}"/>
    <cellStyle name="Normal 7 12 5 2 2" xfId="26876" xr:uid="{E21B6A2C-DA18-4387-983F-5D689E9D965B}"/>
    <cellStyle name="Normal 7 12 5 2 3" xfId="19305" xr:uid="{6F8BCC52-F65D-449E-8136-B459A2016E38}"/>
    <cellStyle name="Normal 7 12 5 3" xfId="11077" xr:uid="{317F31BF-E458-442B-B3A2-3A620A66D82D}"/>
    <cellStyle name="Normal 7 12 5 3 2" xfId="22127" xr:uid="{900095D5-3517-401D-AC53-2CAA16144C36}"/>
    <cellStyle name="Normal 7 12 5 4" xfId="24408" xr:uid="{D041A4A2-FA1F-459E-8B15-B19BA1236295}"/>
    <cellStyle name="Normal 7 12 5 5" xfId="16571" xr:uid="{DBED4E8C-0559-4278-B840-5887A9C4846A}"/>
    <cellStyle name="Normal 7 12 6" xfId="4638" xr:uid="{7C96C57C-D860-46BB-8A0D-827AD17D50FB}"/>
    <cellStyle name="Normal 7 12 6 2" xfId="7125" xr:uid="{B2C16531-992F-4677-9B68-E7CEA12A0792}"/>
    <cellStyle name="Normal 7 12 6 2 2" xfId="29597" xr:uid="{FE2AE1EB-E70D-48CE-8F93-27B1CD00068F}"/>
    <cellStyle name="Normal 7 12 6 2 3" xfId="20617" xr:uid="{071939D3-1FB1-49CB-92D3-BDE0EDD2FA85}"/>
    <cellStyle name="Normal 7 12 6 3" xfId="10027" xr:uid="{D44D60B1-640F-4A08-859E-E08125621F20}"/>
    <cellStyle name="Normal 7 12 6 3 2" xfId="23446" xr:uid="{225A6556-6A75-4712-AE17-89C6E4241329}"/>
    <cellStyle name="Normal 7 12 6 4" xfId="28564" xr:uid="{83F5E62F-BA1E-4AE0-B844-BDEAF18D406C}"/>
    <cellStyle name="Normal 7 12 6 5" xfId="17824" xr:uid="{7EAB0C4A-18F9-4E2B-88B3-3ED203527DD4}"/>
    <cellStyle name="Normal 7 12 7" xfId="6299" xr:uid="{90DB2BD3-3EA8-43ED-8DCC-96D0D6662627}"/>
    <cellStyle name="Normal 7 12 7 2" xfId="27719" xr:uid="{FFD14E59-570D-4F55-9E9B-BA8D9F54BE98}"/>
    <cellStyle name="Normal 7 12 7 3" xfId="16199" xr:uid="{24D97D67-3532-466D-B7D4-E95A86983AEC}"/>
    <cellStyle name="Normal 7 12 8" xfId="9076" xr:uid="{5F046EB7-2E99-47D8-8C15-162FD3A39EBF}"/>
    <cellStyle name="Normal 7 12 8 2" xfId="18958" xr:uid="{3CD9C888-579A-46EA-B494-2F3066B566E6}"/>
    <cellStyle name="Normal 7 12 9" xfId="12226" xr:uid="{1E2993E2-B7D1-42EE-BDCA-A706F7F6C676}"/>
    <cellStyle name="Normal 7 12 9 2" xfId="21755" xr:uid="{6C389F03-F48B-41A4-B2C0-3BBD47F356EA}"/>
    <cellStyle name="Normal 7 13" xfId="805" xr:uid="{00000000-0005-0000-0000-000025030000}"/>
    <cellStyle name="Normal 7 13 10" xfId="14194" xr:uid="{5DE4A4BD-B4D0-4383-B9D6-A5638DEB4DB0}"/>
    <cellStyle name="Normal 7 13 2" xfId="806" xr:uid="{00000000-0005-0000-0000-000026030000}"/>
    <cellStyle name="Normal 7 13 2 2" xfId="3545" xr:uid="{00000000-0005-0000-0000-0000010E0000}"/>
    <cellStyle name="Normal 7 13 2 2 2" xfId="5692" xr:uid="{36103981-4680-4BE6-B64F-2F81278C1ACA}"/>
    <cellStyle name="Normal 7 13 2 2 2 2" xfId="8278" xr:uid="{5668E7AF-9DC0-4D39-B906-301D8C8AB4D6}"/>
    <cellStyle name="Normal 7 13 2 2 2 3" xfId="11078" xr:uid="{F3BA7A70-6718-4580-B3B6-75018D58020B}"/>
    <cellStyle name="Normal 7 13 2 2 2 4" xfId="17072" xr:uid="{7520DFBD-409B-4327-8572-B042F6CC4E77}"/>
    <cellStyle name="Normal 7 13 2 2 3" xfId="6723" xr:uid="{34CBA985-365E-4BF7-8B36-8946779E3279}"/>
    <cellStyle name="Normal 7 13 2 2 3 2" xfId="29368" xr:uid="{F67C3008-781D-4B7E-8FAC-51D7A58A64C4}"/>
    <cellStyle name="Normal 7 13 2 2 3 3" xfId="19847" xr:uid="{963C59F8-F1B3-4A8C-A0AE-6E992D92BAAC}"/>
    <cellStyle name="Normal 7 13 2 2 4" xfId="9519" xr:uid="{6209712D-5BBD-4274-B2EA-483240653185}"/>
    <cellStyle name="Normal 7 13 2 2 4 2" xfId="22676" xr:uid="{BF51AEA5-D728-4E59-A1E3-F62BCAEA0086}"/>
    <cellStyle name="Normal 7 13 2 2 5" xfId="25635" xr:uid="{066ACCD6-4728-4761-A05D-56C17A910781}"/>
    <cellStyle name="Normal 7 13 2 2 6" xfId="15020" xr:uid="{2DCE0750-C2B8-433C-A3C0-722195BAF933}"/>
    <cellStyle name="Normal 7 13 2 3" xfId="5418" xr:uid="{9A1E79B7-E839-479B-AB8C-E5E1F2C6DE6E}"/>
    <cellStyle name="Normal 7 13 2 3 2" xfId="7128" xr:uid="{11F9913C-F57E-4D0E-BB8B-17D63620AC5A}"/>
    <cellStyle name="Normal 7 13 2 3 3" xfId="10030" xr:uid="{5762876E-4BF9-4740-8058-AEC580356A0B}"/>
    <cellStyle name="Normal 7 13 2 3 4" xfId="16203" xr:uid="{5DDB6312-5CAC-48C0-9669-85EF5D4059FC}"/>
    <cellStyle name="Normal 7 13 2 4" xfId="5538" xr:uid="{9F48B62A-621C-4533-9A20-A0DE40515384}"/>
    <cellStyle name="Normal 7 13 2 4 2" xfId="27134" xr:uid="{EC02F3DE-320D-45E1-99C6-0E48A07F300D}"/>
    <cellStyle name="Normal 7 13 2 4 3" xfId="28018" xr:uid="{2ECD78F8-5CA0-4341-A502-B401101E0998}"/>
    <cellStyle name="Normal 7 13 2 4 4" xfId="18962" xr:uid="{F0BB4D77-7C7A-486C-B7AC-44B3B1AD7166}"/>
    <cellStyle name="Normal 7 13 2 5" xfId="6302" xr:uid="{21F0D6A8-111F-4387-8816-BAEE263D058E}"/>
    <cellStyle name="Normal 7 13 2 5 2" xfId="30053" xr:uid="{624D3D88-F602-47FB-B3CD-0EF00CFD77AF}"/>
    <cellStyle name="Normal 7 13 2 5 3" xfId="21759" xr:uid="{8564944A-2484-4824-BA53-CDF72212132E}"/>
    <cellStyle name="Normal 7 13 2 6" xfId="9079" xr:uid="{05D10BE1-75D3-4D62-8499-36D3CE80B3C7}"/>
    <cellStyle name="Normal 7 13 2 7" xfId="14352" xr:uid="{E237DFF5-C4FC-40BF-B456-196CD6A3410E}"/>
    <cellStyle name="Normal 7 13 3" xfId="3546" xr:uid="{00000000-0005-0000-0000-0000020E0000}"/>
    <cellStyle name="Normal 7 13 3 2" xfId="5691" xr:uid="{29A273E4-26AF-468C-BB3B-07F9560A04BD}"/>
    <cellStyle name="Normal 7 13 3 2 2" xfId="8279" xr:uid="{3156F526-20BF-4A78-ADCF-68275F646BD2}"/>
    <cellStyle name="Normal 7 13 3 2 3" xfId="11079" xr:uid="{B8C4FFA8-A928-4A9C-A841-D73A34DF2F08}"/>
    <cellStyle name="Normal 7 13 3 2 4" xfId="16204" xr:uid="{D295E752-E96F-43D7-A36E-2E97C560CC6B}"/>
    <cellStyle name="Normal 7 13 3 3" xfId="6722" xr:uid="{D76612FF-65DC-49C0-8719-B3DB848C7216}"/>
    <cellStyle name="Normal 7 13 3 3 2" xfId="28192" xr:uid="{E6ECE935-6694-4DEA-9593-8943BE4BA88D}"/>
    <cellStyle name="Normal 7 13 3 3 3" xfId="28245" xr:uid="{FA5AE99C-A0FE-4ED6-BE8B-4C9952B0FB44}"/>
    <cellStyle name="Normal 7 13 3 3 4" xfId="18963" xr:uid="{19B84323-F70C-445C-ABB4-5332508F2C1D}"/>
    <cellStyle name="Normal 7 13 3 4" xfId="9518" xr:uid="{37B5763C-3E63-49CF-8DD9-854599FB2D27}"/>
    <cellStyle name="Normal 7 13 3 4 2" xfId="30054" xr:uid="{DA0CE477-0C47-44AA-BDCA-48BF03E46464}"/>
    <cellStyle name="Normal 7 13 3 4 3" xfId="21760" xr:uid="{00ACA44D-3966-497E-B1A3-40AFFD24EF25}"/>
    <cellStyle name="Normal 7 13 3 5" xfId="25494" xr:uid="{B0CA1DF0-3920-45BD-B0CC-CB7F9964CE58}"/>
    <cellStyle name="Normal 7 13 3 6" xfId="14849" xr:uid="{28C2291F-06ED-4AA2-961E-27D81E187576}"/>
    <cellStyle name="Normal 7 13 4" xfId="3547" xr:uid="{00000000-0005-0000-0000-0000030E0000}"/>
    <cellStyle name="Normal 7 13 4 2" xfId="5755" xr:uid="{6AF4C5A4-3904-43BC-9C78-DB38038B9BEF}"/>
    <cellStyle name="Normal 7 13 4 2 2" xfId="8280" xr:uid="{A06390D4-A2EC-42DD-A427-A05FA7B3F48C}"/>
    <cellStyle name="Normal 7 13 4 2 3" xfId="11080" xr:uid="{73413DEC-398E-4EC0-AAC9-444CF91EE4F2}"/>
    <cellStyle name="Normal 7 13 4 3" xfId="6835" xr:uid="{7BACFD03-0B4B-4224-8676-0A18163BD3D4}"/>
    <cellStyle name="Normal 7 13 4 3 2" xfId="22128" xr:uid="{25A266CD-8421-4302-9B0B-5B4CB87E559F}"/>
    <cellStyle name="Normal 7 13 4 4" xfId="9631" xr:uid="{7760BD28-B639-47FC-BE21-E5CBA67F8239}"/>
    <cellStyle name="Normal 7 13 4 5" xfId="16572" xr:uid="{4577DB8D-07BD-40E6-A458-89F89708C15A}"/>
    <cellStyle name="Normal 7 13 5" xfId="4639" xr:uid="{762A9A0A-ECE0-40DE-BB4A-6031504B56C9}"/>
    <cellStyle name="Normal 7 13 5 2" xfId="7127" xr:uid="{113564C2-2455-487C-93CA-F4FBB895184B}"/>
    <cellStyle name="Normal 7 13 5 2 2" xfId="29598" xr:uid="{851F9DEB-5EAE-4667-9636-F3403BADBD54}"/>
    <cellStyle name="Normal 7 13 5 2 3" xfId="20618" xr:uid="{FC713B3A-A4D5-41F2-8E50-04B751288C62}"/>
    <cellStyle name="Normal 7 13 5 3" xfId="10029" xr:uid="{1FC551FD-CC76-4DFC-BD2A-84E6DAA91D34}"/>
    <cellStyle name="Normal 7 13 5 3 2" xfId="23447" xr:uid="{84E7E9BC-47FA-4325-BF4A-756CE0F06B69}"/>
    <cellStyle name="Normal 7 13 5 4" xfId="25293" xr:uid="{F818ED98-4245-4F8A-BD9F-9B8C24D94D24}"/>
    <cellStyle name="Normal 7 13 5 5" xfId="17825" xr:uid="{B46BDF48-6476-4C8B-9C90-F98A3F87268E}"/>
    <cellStyle name="Normal 7 13 6" xfId="5537" xr:uid="{33305B2E-2A52-4C11-A648-6AC93BDEE570}"/>
    <cellStyle name="Normal 7 13 6 2" xfId="27075" xr:uid="{2FE4BE44-1906-4FC3-9160-F3BF6012D297}"/>
    <cellStyle name="Normal 7 13 6 3" xfId="28834" xr:uid="{0F4D372B-4F27-48B6-A35A-C9269AE15E4E}"/>
    <cellStyle name="Normal 7 13 6 4" xfId="16202" xr:uid="{0DA659DD-BBD9-4206-9B41-9D7D366DB558}"/>
    <cellStyle name="Normal 7 13 7" xfId="6301" xr:uid="{D4D98BFB-0E5B-4343-ADC1-A5E7A5A702E3}"/>
    <cellStyle name="Normal 7 13 7 2" xfId="28291" xr:uid="{9674BE8B-ABD0-4A62-819D-4E9B4DF23C46}"/>
    <cellStyle name="Normal 7 13 7 3" xfId="18961" xr:uid="{82F980D8-D891-4D79-A5F7-AC90FF2D508F}"/>
    <cellStyle name="Normal 7 13 8" xfId="9078" xr:uid="{16415656-3F6E-4990-B255-4D9E6B6A4B74}"/>
    <cellStyle name="Normal 7 13 8 2" xfId="21758" xr:uid="{44BBA4B0-847A-4857-9199-F6CD001EE33A}"/>
    <cellStyle name="Normal 7 13 9" xfId="25238" xr:uid="{9CEF78F9-49D7-4F09-BF4C-8FA924240906}"/>
    <cellStyle name="Normal 7 14" xfId="807" xr:uid="{00000000-0005-0000-0000-000027030000}"/>
    <cellStyle name="Normal 7 14 2" xfId="808" xr:uid="{00000000-0005-0000-0000-000028030000}"/>
    <cellStyle name="Normal 7 14 2 2" xfId="1027" xr:uid="{00000000-0005-0000-0000-0000D70F0000}"/>
    <cellStyle name="Normal 7 14 2 2 2" xfId="29921" xr:uid="{AA4355F8-3229-4FDA-BB98-EA420006D458}"/>
    <cellStyle name="Normal 7 14 2 2 3" xfId="21124" xr:uid="{8FD8E2F5-AFCC-427E-A0A4-EDC3421841A6}"/>
    <cellStyle name="Normal 7 14 2 2 4" xfId="11858" xr:uid="{4873E6A8-3948-45B5-B42C-E053358637E4}"/>
    <cellStyle name="Normal 7 14 2 3" xfId="5157" xr:uid="{B468C398-F417-4C0B-9432-C19189315C3A}"/>
    <cellStyle name="Normal 7 14 2 3 2" xfId="23953" xr:uid="{6CF6B695-6AD4-41E0-89E0-B3584EA75AC8}"/>
    <cellStyle name="Normal 7 14 2 4" xfId="5358" xr:uid="{894D4328-EA7C-4209-9300-A3B94462FF65}"/>
    <cellStyle name="Normal 7 14 2 4 2" xfId="25770" xr:uid="{5EA10D95-9068-4B7D-B4EF-7871B80735E1}"/>
    <cellStyle name="Normal 7 14 2 5" xfId="18331" xr:uid="{8318707A-0356-4348-AE85-AD27C897B0C4}"/>
    <cellStyle name="Normal 7 14 3" xfId="809" xr:uid="{00000000-0005-0000-0000-000029030000}"/>
    <cellStyle name="Normal 7 14 3 2" xfId="5435" xr:uid="{A0C59048-A638-4084-BE74-81548C094535}"/>
    <cellStyle name="Normal 7 14 3 2 2" xfId="5693" xr:uid="{817A0271-C39C-44CF-9635-E8FB3FA4433B}"/>
    <cellStyle name="Normal 7 14 3 2 3" xfId="6724" xr:uid="{683C8D12-F7BC-4F01-9DDF-45ED9990F427}"/>
    <cellStyle name="Normal 7 14 3 2 4" xfId="9520" xr:uid="{9DF851D5-78EC-48FA-B2AD-F2129F681AC8}"/>
    <cellStyle name="Normal 7 14 3 3" xfId="5539" xr:uid="{9779B46A-D8B7-446F-AC65-206B8380DAF7}"/>
    <cellStyle name="Normal 7 14 3 3 2" xfId="7129" xr:uid="{12BEE37D-BDD0-4642-85FA-29843C397CD6}"/>
    <cellStyle name="Normal 7 14 3 3 3" xfId="10031" xr:uid="{540FB427-F932-409B-A159-26D3B0CE9C39}"/>
    <cellStyle name="Normal 7 14 3 4" xfId="6303" xr:uid="{BAB0A68F-5C92-4791-9985-4C5382818537}"/>
    <cellStyle name="Normal 7 14 3 5" xfId="9080" xr:uid="{44710E13-4211-4A36-9617-2329F907712B}"/>
    <cellStyle name="Normal 7 14 3 6" xfId="30198" xr:uid="{9E58B614-DFA6-4FFD-B3DD-150DEE3B6FDC}"/>
    <cellStyle name="Normal 7 14 3 7" xfId="30219" xr:uid="{13BD5CD0-858B-4562-9C4C-511E168283CF}"/>
    <cellStyle name="Normal 7 14 4" xfId="1026" xr:uid="{00000000-0005-0000-0000-0000D60F0000}"/>
    <cellStyle name="Normal 7 14 4 2" xfId="25056" xr:uid="{08325F8F-4514-436C-BF54-B035B2D23211}"/>
    <cellStyle name="Normal 7 14 4 3" xfId="26894" xr:uid="{4BB09710-2C48-4708-A0EA-4CE6756EB11F}"/>
    <cellStyle name="Normal 7 14 4 4" xfId="18964" xr:uid="{2DFBA985-4C4F-4AE1-93F8-051E334D209B}"/>
    <cellStyle name="Normal 7 14 4 5" xfId="11521" xr:uid="{57F55B47-CA51-40CC-9689-732ADE56FC4B}"/>
    <cellStyle name="Normal 7 14 5" xfId="5441" xr:uid="{590AB028-204E-4CA9-AFB0-A3CD4AE52BE5}"/>
    <cellStyle name="Normal 7 14 5 2" xfId="5738" xr:uid="{180707AD-F0F4-40CB-A023-ADCC666D870E}"/>
    <cellStyle name="Normal 7 14 5 3" xfId="6809" xr:uid="{4793417E-C3CF-475E-A2DB-77DD05FA2EF6}"/>
    <cellStyle name="Normal 7 14 5 4" xfId="9605" xr:uid="{C6382C9B-38A0-43F8-9B21-58B07983CA68}"/>
    <cellStyle name="Normal 7 14 6" xfId="25367" xr:uid="{DA2E27AD-AC93-4B79-864A-3A261F5158A8}"/>
    <cellStyle name="Normal 7 14 6 2" xfId="30225" xr:uid="{782CF6A4-CAA7-4930-B910-FCAC9C7D9FEB}"/>
    <cellStyle name="Normal 7 14 7" xfId="15535" xr:uid="{87C8DE20-46D1-407D-BBA2-B6FAAACCAD66}"/>
    <cellStyle name="Normal 7 15" xfId="810" xr:uid="{00000000-0005-0000-0000-00002A030000}"/>
    <cellStyle name="Normal 7 15 2" xfId="5436" xr:uid="{B9CB9648-1A9E-419A-A176-0F8FCCE0B51E}"/>
    <cellStyle name="Normal 7 15 2 2" xfId="5694" xr:uid="{0E6A588B-AD42-47AA-9B8C-F92B8FE6B1DF}"/>
    <cellStyle name="Normal 7 15 2 3" xfId="6725" xr:uid="{4AFF37B1-1DB5-463D-9224-62DB889C19A9}"/>
    <cellStyle name="Normal 7 15 2 4" xfId="9521" xr:uid="{59FC7424-A8A2-4DBE-A18A-55A3B1B99BF3}"/>
    <cellStyle name="Normal 7 15 3" xfId="5419" xr:uid="{43EB1F32-FBB5-42B2-A3F3-3FD63D52D16B}"/>
    <cellStyle name="Normal 7 15 3 2" xfId="7130" xr:uid="{BF1A6F7C-8C3F-413C-BB29-8CC2C973A239}"/>
    <cellStyle name="Normal 7 15 3 3" xfId="10032" xr:uid="{6741E6EA-57B6-4B48-AACB-1CDDCD8CDB85}"/>
    <cellStyle name="Normal 7 15 4" xfId="5540" xr:uid="{A3C97197-4A83-4BC6-8A8B-6E70FF80C52D}"/>
    <cellStyle name="Normal 7 15 4 2" xfId="22167" xr:uid="{3037B5FC-276A-4F5D-ACB3-D04880A8D510}"/>
    <cellStyle name="Normal 7 15 5" xfId="6304" xr:uid="{89542773-81D6-482A-99A7-02B615E63859}"/>
    <cellStyle name="Normal 7 15 6" xfId="9081" xr:uid="{AE8D8AD4-4EF2-4DAC-9DFD-D9CB9FDDF772}"/>
    <cellStyle name="Normal 7 16" xfId="3548" xr:uid="{00000000-0005-0000-0000-0000040E0000}"/>
    <cellStyle name="Normal 7 16 2" xfId="5724" xr:uid="{3C207D31-BA92-432F-AA93-D476BA100878}"/>
    <cellStyle name="Normal 7 16 2 2" xfId="8281" xr:uid="{87C73B93-1473-4B46-AFE9-A24950473E27}"/>
    <cellStyle name="Normal 7 16 2 3" xfId="11081" xr:uid="{073FF61B-287D-4C11-8100-4E0A006A881C}"/>
    <cellStyle name="Normal 7 16 3" xfId="6793" xr:uid="{0070B94B-FEF0-49C4-A12D-0E7B703605F0}"/>
    <cellStyle name="Normal 7 16 3 2" xfId="21896" xr:uid="{677C66D7-C095-4A16-9BBA-2EB3B818A762}"/>
    <cellStyle name="Normal 7 16 4" xfId="9589" xr:uid="{99BFF476-B878-4284-93FF-70B2072F3B4C}"/>
    <cellStyle name="Normal 7 16 5" xfId="16340" xr:uid="{E765E51B-36F9-4587-A692-186BEC1FD7A6}"/>
    <cellStyle name="Normal 7 17" xfId="4380" xr:uid="{D8E19649-5ABA-4153-B6DA-B0FD1531E075}"/>
    <cellStyle name="Normal 7 17 2" xfId="11721" xr:uid="{D9B797D5-F35F-42D7-82E1-611531EFDFDC}"/>
    <cellStyle name="Normal 7 17 2 2" xfId="20404" xr:uid="{F3A3AE04-73CB-47E1-8231-0575CBA07DE5}"/>
    <cellStyle name="Normal 7 17 3" xfId="13386" xr:uid="{7A65CBCF-E074-4F68-9B36-3CF9303016F4}"/>
    <cellStyle name="Normal 7 17 3 2" xfId="23233" xr:uid="{987D34DA-2FC5-4334-AD62-6C0FF57AB4EE}"/>
    <cellStyle name="Normal 7 17 4" xfId="17611" xr:uid="{568132DF-6A07-4259-A717-DCA5AA82930E}"/>
    <cellStyle name="Normal 7 18" xfId="5450" xr:uid="{3F05D793-A361-4BE2-AACD-058F60426E12}"/>
    <cellStyle name="Normal 7 19" xfId="5908" xr:uid="{5CB71707-2DF0-477D-B7CF-9C53985E2A39}"/>
    <cellStyle name="Normal 7 2" xfId="811" xr:uid="{00000000-0005-0000-0000-00002B030000}"/>
    <cellStyle name="Normal 7 2 2" xfId="812" xr:uid="{00000000-0005-0000-0000-00002C030000}"/>
    <cellStyle name="Normal 7 2 3" xfId="30168" xr:uid="{FDBB132F-BCEF-4139-9CDE-3FD55279DA85}"/>
    <cellStyle name="Normal 7 20" xfId="8648" xr:uid="{7D5EF186-4EA1-41AB-9E00-1EE73D5A3EB4}"/>
    <cellStyle name="Normal 7 20 2" xfId="30167" xr:uid="{B3449506-B50B-4267-BE9A-E4C02C958FCE}"/>
    <cellStyle name="Normal 7 3" xfId="813" xr:uid="{00000000-0005-0000-0000-00002D030000}"/>
    <cellStyle name="Normal 7 3 2" xfId="814" xr:uid="{00000000-0005-0000-0000-00002E030000}"/>
    <cellStyle name="Normal 7 3 3" xfId="815" xr:uid="{00000000-0005-0000-0000-00002F030000}"/>
    <cellStyle name="Normal 7 3 3 2" xfId="816" xr:uid="{00000000-0005-0000-0000-000030030000}"/>
    <cellStyle name="Normal 7 3 3 2 2" xfId="817" xr:uid="{00000000-0005-0000-0000-000031030000}"/>
    <cellStyle name="Normal 7 3 3 2 3" xfId="818" xr:uid="{00000000-0005-0000-0000-000032030000}"/>
    <cellStyle name="Normal 7 3 3 2 3 2" xfId="819" xr:uid="{00000000-0005-0000-0000-000033030000}"/>
    <cellStyle name="Normal 7 3 3 2 3 2 2" xfId="3549" xr:uid="{00000000-0005-0000-0000-0000050E0000}"/>
    <cellStyle name="Normal 7 3 3 2 3 2 2 2" xfId="26836" xr:uid="{828FE643-B6B6-467B-874D-0B1C9E0CB0EF}"/>
    <cellStyle name="Normal 7 3 3 2 3 2 2 3" xfId="26317" xr:uid="{A03B69BF-6ECA-4BCF-8EB8-94F298FF1090}"/>
    <cellStyle name="Normal 7 3 3 2 3 2 3" xfId="3550" xr:uid="{00000000-0005-0000-0000-0000060E0000}"/>
    <cellStyle name="Normal 7 3 3 2 3 2 3 2" xfId="3551" xr:uid="{00000000-0005-0000-0000-0000070E0000}"/>
    <cellStyle name="Normal 7 3 3 2 3 2 3 3" xfId="3552" xr:uid="{00000000-0005-0000-0000-0000080E0000}"/>
    <cellStyle name="Normal 7 3 3 2 3 2 3 3 2" xfId="3553" xr:uid="{00000000-0005-0000-0000-0000090E0000}"/>
    <cellStyle name="Normal 7 3 3 2 3 2 4" xfId="25523" xr:uid="{756106F3-9309-4CB3-8C44-CDADED5FCEC3}"/>
    <cellStyle name="Normal 7 3 3 2 3 3" xfId="3554" xr:uid="{00000000-0005-0000-0000-00000A0E0000}"/>
    <cellStyle name="Normal 7 3 3 2 3 4" xfId="3555" xr:uid="{00000000-0005-0000-0000-00000B0E0000}"/>
    <cellStyle name="Normal 7 3 3 2 3 5" xfId="3556" xr:uid="{00000000-0005-0000-0000-00000C0E0000}"/>
    <cellStyle name="Normal 7 3 3 2 3 5 2" xfId="3557" xr:uid="{00000000-0005-0000-0000-00000D0E0000}"/>
    <cellStyle name="Normal 7 3 3 2 3 6" xfId="4642" xr:uid="{E8BBA924-38DE-4D2B-9267-2E481C8DE8A3}"/>
    <cellStyle name="Normal 7 3 3 2 3 6 2" xfId="5282" xr:uid="{C81D0AB8-1750-40CD-A0A4-7BFFA284083A}"/>
    <cellStyle name="Normal 7 3 3 2 3 7" xfId="5360" xr:uid="{56B419C8-F2BE-4961-AA29-5FB6E0816ECF}"/>
    <cellStyle name="Normal 7 3 3 2 4" xfId="3558" xr:uid="{00000000-0005-0000-0000-00000E0E0000}"/>
    <cellStyle name="Normal 7 3 3 2 4 2" xfId="3559" xr:uid="{00000000-0005-0000-0000-00000F0E0000}"/>
    <cellStyle name="Normal 7 3 3 2 4 3" xfId="26318" xr:uid="{E3679AFF-AB4D-41F1-9591-E7281611885C}"/>
    <cellStyle name="Normal 7 3 3 2 4 3 2" xfId="30209" xr:uid="{0CB42380-E917-4302-9D62-322E021E47E4}"/>
    <cellStyle name="Normal 7 3 3 2 4 3 3" xfId="30199" xr:uid="{D9832D8F-5188-414D-894E-B2379DE91394}"/>
    <cellStyle name="Normal 7 3 3 2 5" xfId="3560" xr:uid="{00000000-0005-0000-0000-0000100E0000}"/>
    <cellStyle name="Normal 7 3 3 2 5 2" xfId="3561" xr:uid="{00000000-0005-0000-0000-0000110E0000}"/>
    <cellStyle name="Normal 7 3 3 2 6" xfId="4641" xr:uid="{7F259F8F-CC16-4ECC-9347-F1D97B489D5B}"/>
    <cellStyle name="Normal 7 3 3 2 6 2" xfId="5248" xr:uid="{996E57CC-C643-4846-85A4-F2B7B3634DF1}"/>
    <cellStyle name="Normal 7 3 3 2 7" xfId="5359" xr:uid="{1AECFA65-1AAB-4E60-8279-98284D4794E4}"/>
    <cellStyle name="Normal 7 3 3 3" xfId="820" xr:uid="{00000000-0005-0000-0000-000034030000}"/>
    <cellStyle name="Normal 7 3 3 4" xfId="821" xr:uid="{00000000-0005-0000-0000-000035030000}"/>
    <cellStyle name="Normal 7 3 3 4 2" xfId="822" xr:uid="{00000000-0005-0000-0000-000036030000}"/>
    <cellStyle name="Normal 7 3 3 4 2 2" xfId="823" xr:uid="{00000000-0005-0000-0000-000037030000}"/>
    <cellStyle name="Normal 7 3 3 4 2 2 2" xfId="3562" xr:uid="{00000000-0005-0000-0000-0000120E0000}"/>
    <cellStyle name="Normal 7 3 3 4 2 2 2 2" xfId="3563" xr:uid="{00000000-0005-0000-0000-0000130E0000}"/>
    <cellStyle name="Normal 7 3 3 4 2 2 2 3" xfId="3564" xr:uid="{00000000-0005-0000-0000-0000140E0000}"/>
    <cellStyle name="Normal 7 3 3 4 2 2 2 3 2" xfId="3565" xr:uid="{00000000-0005-0000-0000-0000150E0000}"/>
    <cellStyle name="Normal 7 3 3 4 2 2 2 4" xfId="24845" xr:uid="{6A9EF286-2510-4F5A-827C-6F186221DEAC}"/>
    <cellStyle name="Normal 7 3 3 4 2 2 3" xfId="3566" xr:uid="{00000000-0005-0000-0000-0000160E0000}"/>
    <cellStyle name="Normal 7 3 3 4 2 2 4" xfId="25360" xr:uid="{99729079-6002-4773-A164-0B4FE4A63BF8}"/>
    <cellStyle name="Normal 7 3 3 4 2 3" xfId="824" xr:uid="{00000000-0005-0000-0000-000038030000}"/>
    <cellStyle name="Normal 7 3 3 4 2 3 2" xfId="3567" xr:uid="{00000000-0005-0000-0000-0000170E0000}"/>
    <cellStyle name="Normal 7 3 3 4 2 3 2 2" xfId="26794" xr:uid="{95C248E8-7696-4128-8194-9AB37A8457E7}"/>
    <cellStyle name="Normal 7 3 3 4 2 3 2 3" xfId="24919" xr:uid="{AAFDF7E4-3053-4808-A3E2-298418C98435}"/>
    <cellStyle name="Normal 7 3 3 4 2 3 3" xfId="3568" xr:uid="{00000000-0005-0000-0000-0000180E0000}"/>
    <cellStyle name="Normal 7 3 3 4 2 3 3 2" xfId="25091" xr:uid="{0CCD2D88-647B-4837-81F9-42E1977E6C9C}"/>
    <cellStyle name="Normal 7 3 3 4 2 3 3 3" xfId="24155" xr:uid="{366E4F61-634A-4032-9F1E-9DFBBD459A9E}"/>
    <cellStyle name="Normal 7 3 3 4 2 3 4" xfId="3569" xr:uid="{00000000-0005-0000-0000-0000190E0000}"/>
    <cellStyle name="Normal 7 3 3 4 2 3 4 2" xfId="3570" xr:uid="{00000000-0005-0000-0000-00001A0E0000}"/>
    <cellStyle name="Normal 7 3 3 4 2 3 5" xfId="3571" xr:uid="{00000000-0005-0000-0000-00001B0E0000}"/>
    <cellStyle name="Normal 7 3 3 4 2 3 6" xfId="5375" xr:uid="{6BB5517A-07C4-45C4-824A-F9695BDE8603}"/>
    <cellStyle name="Normal 7 3 3 4 2 4" xfId="24996" xr:uid="{65417EA7-50BE-414E-B7E6-F9150211D3F8}"/>
    <cellStyle name="Normal 7 3 3 4 3" xfId="3572" xr:uid="{00000000-0005-0000-0000-00001C0E0000}"/>
    <cellStyle name="Normal 7 3 3 4 4" xfId="3573" xr:uid="{00000000-0005-0000-0000-00001D0E0000}"/>
    <cellStyle name="Normal 7 3 3 4 5" xfId="3574" xr:uid="{00000000-0005-0000-0000-00001E0E0000}"/>
    <cellStyle name="Normal 7 3 3 4 5 2" xfId="3575" xr:uid="{00000000-0005-0000-0000-00001F0E0000}"/>
    <cellStyle name="Normal 7 3 3 4 6" xfId="4643" xr:uid="{5ADC6199-AEE1-42E1-A562-D003035A1D47}"/>
    <cellStyle name="Normal 7 3 3 4 6 2" xfId="5281" xr:uid="{D3681A78-B848-4096-B335-2A76CCF314C8}"/>
    <cellStyle name="Normal 7 3 3 4 7" xfId="5361" xr:uid="{B13B8B85-A3B2-4E98-9A1C-78706A62EDBB}"/>
    <cellStyle name="Normal 7 3 3 5" xfId="825" xr:uid="{00000000-0005-0000-0000-000039030000}"/>
    <cellStyle name="Normal 7 3 3 5 2" xfId="3576" xr:uid="{00000000-0005-0000-0000-0000200E0000}"/>
    <cellStyle name="Normal 7 3 3 5 3" xfId="3577" xr:uid="{00000000-0005-0000-0000-0000210E0000}"/>
    <cellStyle name="Normal 7 3 3 5 3 2" xfId="3578" xr:uid="{00000000-0005-0000-0000-0000220E0000}"/>
    <cellStyle name="Normal 7 3 3 5 3 2 2" xfId="28149" xr:uid="{E684D5FA-1539-45B5-9A8C-5B3CAE286878}"/>
    <cellStyle name="Normal 7 3 3 5 3 3" xfId="26331" xr:uid="{0AE8FF87-DC8C-4567-9C66-AB558B125FEB}"/>
    <cellStyle name="Normal 7 3 3 5 4" xfId="25482" xr:uid="{A491DB94-A753-4418-82C4-3102D489B084}"/>
    <cellStyle name="Normal 7 3 4" xfId="826" xr:uid="{00000000-0005-0000-0000-00003A030000}"/>
    <cellStyle name="Normal 7 3 4 2" xfId="827" xr:uid="{00000000-0005-0000-0000-00003B030000}"/>
    <cellStyle name="Normal 7 3 4 3" xfId="828" xr:uid="{00000000-0005-0000-0000-00003C030000}"/>
    <cellStyle name="Normal 7 3 4 3 2" xfId="829" xr:uid="{00000000-0005-0000-0000-00003D030000}"/>
    <cellStyle name="Normal 7 3 4 3 2 2" xfId="3579" xr:uid="{00000000-0005-0000-0000-0000230E0000}"/>
    <cellStyle name="Normal 7 3 4 3 2 2 2" xfId="26692" xr:uid="{95018062-68A6-4E35-92DC-46CC8F635613}"/>
    <cellStyle name="Normal 7 3 4 3 2 2 3" xfId="26770" xr:uid="{8603A3E7-0B58-4321-9126-BE3BED182199}"/>
    <cellStyle name="Normal 7 3 4 3 2 3" xfId="3580" xr:uid="{00000000-0005-0000-0000-0000240E0000}"/>
    <cellStyle name="Normal 7 3 4 3 2 3 2" xfId="3581" xr:uid="{00000000-0005-0000-0000-0000250E0000}"/>
    <cellStyle name="Normal 7 3 4 3 2 3 3" xfId="3582" xr:uid="{00000000-0005-0000-0000-0000260E0000}"/>
    <cellStyle name="Normal 7 3 4 3 2 3 3 2" xfId="3583" xr:uid="{00000000-0005-0000-0000-0000270E0000}"/>
    <cellStyle name="Normal 7 3 4 3 2 4" xfId="26506" xr:uid="{3712EC8D-9CA9-40AD-9CBE-323A2E9F400D}"/>
    <cellStyle name="Normal 7 3 4 3 3" xfId="3584" xr:uid="{00000000-0005-0000-0000-0000280E0000}"/>
    <cellStyle name="Normal 7 3 4 3 4" xfId="3585" xr:uid="{00000000-0005-0000-0000-0000290E0000}"/>
    <cellStyle name="Normal 7 3 4 3 5" xfId="3586" xr:uid="{00000000-0005-0000-0000-00002A0E0000}"/>
    <cellStyle name="Normal 7 3 4 3 5 2" xfId="3587" xr:uid="{00000000-0005-0000-0000-00002B0E0000}"/>
    <cellStyle name="Normal 7 3 4 3 6" xfId="4645" xr:uid="{1D59B4B6-1DE7-4134-A370-F28E82BA7124}"/>
    <cellStyle name="Normal 7 3 4 3 6 2" xfId="5292" xr:uid="{898409C7-AD4B-4F23-8F9E-908764918997}"/>
    <cellStyle name="Normal 7 3 4 3 7" xfId="5363" xr:uid="{9F7A4961-E5A0-4180-ABF0-02BF10E2DED6}"/>
    <cellStyle name="Normal 7 3 4 4" xfId="3588" xr:uid="{00000000-0005-0000-0000-00002C0E0000}"/>
    <cellStyle name="Normal 7 3 4 4 2" xfId="3589" xr:uid="{00000000-0005-0000-0000-00002D0E0000}"/>
    <cellStyle name="Normal 7 3 4 4 3" xfId="3590" xr:uid="{00000000-0005-0000-0000-00002E0E0000}"/>
    <cellStyle name="Normal 7 3 4 4 3 2" xfId="3591" xr:uid="{00000000-0005-0000-0000-00002F0E0000}"/>
    <cellStyle name="Normal 7 3 4 5" xfId="3592" xr:uid="{00000000-0005-0000-0000-0000300E0000}"/>
    <cellStyle name="Normal 7 3 4 5 2" xfId="3593" xr:uid="{00000000-0005-0000-0000-0000310E0000}"/>
    <cellStyle name="Normal 7 3 4 6" xfId="4644" xr:uid="{C7B7E6D6-9E07-4484-BDC7-6FA2AC6E0E0D}"/>
    <cellStyle name="Normal 7 3 4 6 2" xfId="5269" xr:uid="{FD20F023-E264-4CCC-9616-0AD686C94C14}"/>
    <cellStyle name="Normal 7 3 4 7" xfId="5362" xr:uid="{02FF48FE-087F-4615-95A7-0B41FBB9B19D}"/>
    <cellStyle name="Normal 7 3 5" xfId="830" xr:uid="{00000000-0005-0000-0000-00003E030000}"/>
    <cellStyle name="Normal 7 3 5 2" xfId="3594" xr:uid="{00000000-0005-0000-0000-0000320E0000}"/>
    <cellStyle name="Normal 7 3 5 3" xfId="5364" xr:uid="{0C68A02B-0D77-4E0C-BF3B-C90C97E9850F}"/>
    <cellStyle name="Normal 7 3 6" xfId="5303" xr:uid="{8EF9CC09-4643-4C2A-94C4-5050DCEE3D9B}"/>
    <cellStyle name="Normal 7 3 6 2" xfId="30169" xr:uid="{976DAC63-6432-4EAA-BBE2-6A00158DEC85}"/>
    <cellStyle name="Normal 7 4" xfId="831" xr:uid="{00000000-0005-0000-0000-00003F030000}"/>
    <cellStyle name="Normal 7 4 10" xfId="832" xr:uid="{00000000-0005-0000-0000-000040030000}"/>
    <cellStyle name="Normal 7 4 10 10" xfId="14195" xr:uid="{2A40D715-F83C-4921-A885-B29BBC12EA63}"/>
    <cellStyle name="Normal 7 4 10 2" xfId="833" xr:uid="{00000000-0005-0000-0000-000041030000}"/>
    <cellStyle name="Normal 7 4 10 2 2" xfId="3595" xr:uid="{00000000-0005-0000-0000-0000330E0000}"/>
    <cellStyle name="Normal 7 4 10 2 2 2" xfId="5697" xr:uid="{2D544A47-8BD2-4B15-A54C-498B05F2B693}"/>
    <cellStyle name="Normal 7 4 10 2 2 2 2" xfId="8282" xr:uid="{CD1E284F-C2BB-4B71-A363-38056022D0F9}"/>
    <cellStyle name="Normal 7 4 10 2 2 2 3" xfId="11082" xr:uid="{8DA0F94D-41C2-42FC-97DF-CA376DCDFD49}"/>
    <cellStyle name="Normal 7 4 10 2 2 2 4" xfId="17073" xr:uid="{E6613DDA-075F-42A3-A1B3-D3478B035251}"/>
    <cellStyle name="Normal 7 4 10 2 2 3" xfId="6728" xr:uid="{FD556F1A-CAC6-4CE7-A03A-EF6D0FAFF507}"/>
    <cellStyle name="Normal 7 4 10 2 2 3 2" xfId="29369" xr:uid="{92018D00-5B8D-4E9D-9DF6-619AF634D312}"/>
    <cellStyle name="Normal 7 4 10 2 2 3 3" xfId="19848" xr:uid="{EAC61B91-5D63-4082-B2AE-F5924D7092FA}"/>
    <cellStyle name="Normal 7 4 10 2 2 4" xfId="9524" xr:uid="{31F8485D-3EF1-4B67-A9B5-4A1C1385912C}"/>
    <cellStyle name="Normal 7 4 10 2 2 4 2" xfId="22677" xr:uid="{D62E844D-FFAA-4E84-B73A-57797327CE91}"/>
    <cellStyle name="Normal 7 4 10 2 2 5" xfId="24105" xr:uid="{D34C54EB-14FB-43E8-A2E5-3D5F72F64754}"/>
    <cellStyle name="Normal 7 4 10 2 2 6" xfId="15021" xr:uid="{00024073-2B1A-46F9-84C1-1048CB6D3E81}"/>
    <cellStyle name="Normal 7 4 10 2 3" xfId="5420" xr:uid="{2099B46F-D077-4B2E-AA10-644D7F5CF169}"/>
    <cellStyle name="Normal 7 4 10 2 3 2" xfId="7133" xr:uid="{E449628F-FCBF-498D-B74D-605C09C441EA}"/>
    <cellStyle name="Normal 7 4 10 2 3 3" xfId="10035" xr:uid="{85112CE1-485F-4126-9049-CDA1F0A80895}"/>
    <cellStyle name="Normal 7 4 10 2 3 4" xfId="16207" xr:uid="{DA1F484F-FF56-49F7-808E-B8D142EA22B3}"/>
    <cellStyle name="Normal 7 4 10 2 4" xfId="5543" xr:uid="{5F7AD5A1-D2A1-45B5-AAA6-B8BB106FD250}"/>
    <cellStyle name="Normal 7 4 10 2 4 2" xfId="28806" xr:uid="{8A423929-D7A8-4C84-83ED-ADF70CCA4C99}"/>
    <cellStyle name="Normal 7 4 10 2 4 3" xfId="27471" xr:uid="{A5BFB63A-A176-44F6-AF58-55FF07EFB527}"/>
    <cellStyle name="Normal 7 4 10 2 4 4" xfId="18967" xr:uid="{484D8886-D78C-4DFA-B990-202BA5FE4433}"/>
    <cellStyle name="Normal 7 4 10 2 5" xfId="6307" xr:uid="{9C662C0F-4E9B-44E2-B371-54B0021B32C5}"/>
    <cellStyle name="Normal 7 4 10 2 5 2" xfId="30055" xr:uid="{FF385356-9022-4CD4-AA41-5A07E427FD38}"/>
    <cellStyle name="Normal 7 4 10 2 5 3" xfId="21763" xr:uid="{23790F6D-F5B2-46AD-91E6-2BACFA456CF1}"/>
    <cellStyle name="Normal 7 4 10 2 6" xfId="9084" xr:uid="{80F5250D-90E3-4F24-AD36-37838FB7456A}"/>
    <cellStyle name="Normal 7 4 10 2 7" xfId="14353" xr:uid="{CA524857-734A-434A-A072-6DE4DB218DE9}"/>
    <cellStyle name="Normal 7 4 10 3" xfId="3596" xr:uid="{00000000-0005-0000-0000-0000340E0000}"/>
    <cellStyle name="Normal 7 4 10 3 2" xfId="5696" xr:uid="{BA71FF33-104A-47B8-96C3-00B78CCA4782}"/>
    <cellStyle name="Normal 7 4 10 3 2 2" xfId="8283" xr:uid="{37621DE3-764B-4C86-BD84-52C803C1AE9D}"/>
    <cellStyle name="Normal 7 4 10 3 2 3" xfId="11083" xr:uid="{D1E7EB13-3EB3-49A3-87B8-68815B86F013}"/>
    <cellStyle name="Normal 7 4 10 3 2 4" xfId="16208" xr:uid="{4D0E8CC4-4076-44A5-A661-C4052B253BF9}"/>
    <cellStyle name="Normal 7 4 10 3 3" xfId="6727" xr:uid="{58B78769-DFA7-4F56-9353-DC5906B03AAD}"/>
    <cellStyle name="Normal 7 4 10 3 3 2" xfId="29205" xr:uid="{F5D9ABAD-C2B1-494C-91A9-9BE45E04E32D}"/>
    <cellStyle name="Normal 7 4 10 3 3 3" xfId="27318" xr:uid="{31D377ED-4091-4471-9AAF-16F7F8581785}"/>
    <cellStyle name="Normal 7 4 10 3 3 4" xfId="18968" xr:uid="{6D61D7F1-C7CD-4AA7-B189-BA6D7F2B25CC}"/>
    <cellStyle name="Normal 7 4 10 3 4" xfId="9523" xr:uid="{FDC987DF-356D-4875-9265-1D2068247390}"/>
    <cellStyle name="Normal 7 4 10 3 4 2" xfId="30056" xr:uid="{D6B02C3F-25B0-4C3F-AB6E-3C5396E0047F}"/>
    <cellStyle name="Normal 7 4 10 3 4 3" xfId="21764" xr:uid="{7D6A5D97-97CA-4E54-A536-F8328121EDB2}"/>
    <cellStyle name="Normal 7 4 10 3 5" xfId="24509" xr:uid="{D32BA714-7E11-49CD-8105-6897F1758AF4}"/>
    <cellStyle name="Normal 7 4 10 3 6" xfId="14851" xr:uid="{3876B286-2BF0-4CCC-95A6-CA1B9B9780BC}"/>
    <cellStyle name="Normal 7 4 10 4" xfId="3597" xr:uid="{00000000-0005-0000-0000-0000350E0000}"/>
    <cellStyle name="Normal 7 4 10 4 2" xfId="5756" xr:uid="{E0F9B715-D330-454F-A2BB-DF1E55DF53F0}"/>
    <cellStyle name="Normal 7 4 10 4 2 2" xfId="8284" xr:uid="{7452BAAE-4A20-4534-9B9D-26A1D95E767B}"/>
    <cellStyle name="Normal 7 4 10 4 2 3" xfId="11084" xr:uid="{B45B2AF3-A049-40A1-B48C-7C62B605F77F}"/>
    <cellStyle name="Normal 7 4 10 4 3" xfId="6836" xr:uid="{24ADD80D-23FC-474F-A00A-60FBF290E00F}"/>
    <cellStyle name="Normal 7 4 10 4 3 2" xfId="22129" xr:uid="{FFEC9294-7153-40C4-9BB1-6F8769A06298}"/>
    <cellStyle name="Normal 7 4 10 4 4" xfId="9632" xr:uid="{CEF81A7F-1AB7-4BA2-BAD7-1AA22912DD2A}"/>
    <cellStyle name="Normal 7 4 10 4 5" xfId="16573" xr:uid="{E6A1E708-321A-4A49-9529-CD9BA57A9E75}"/>
    <cellStyle name="Normal 7 4 10 5" xfId="4647" xr:uid="{EE5E6799-E7F7-4149-AA3A-66A4796DFCFE}"/>
    <cellStyle name="Normal 7 4 10 5 2" xfId="7132" xr:uid="{2E3D4736-9ED2-49B7-B09B-EFCC3C161135}"/>
    <cellStyle name="Normal 7 4 10 5 2 2" xfId="29599" xr:uid="{CA47CE20-F559-4998-9465-F0DE0F21BCE9}"/>
    <cellStyle name="Normal 7 4 10 5 2 3" xfId="20621" xr:uid="{1870A075-D125-405D-AC48-B48AC2E3EC9A}"/>
    <cellStyle name="Normal 7 4 10 5 3" xfId="10034" xr:uid="{D52E5947-EF5E-4D69-A056-E45E3529EA4F}"/>
    <cellStyle name="Normal 7 4 10 5 3 2" xfId="23450" xr:uid="{E3D6EB15-ABB5-490C-AF49-6222E7C7A113}"/>
    <cellStyle name="Normal 7 4 10 5 4" xfId="25668" xr:uid="{AA44022C-167F-4F4C-9C34-5A2C2BEF87BE}"/>
    <cellStyle name="Normal 7 4 10 5 5" xfId="17828" xr:uid="{430DF84F-2FB3-4E12-95EC-04FA60AA53E1}"/>
    <cellStyle name="Normal 7 4 10 6" xfId="5542" xr:uid="{B50E7260-0322-476C-9E65-AD120CFEB80D}"/>
    <cellStyle name="Normal 7 4 10 6 2" xfId="28008" xr:uid="{A5DA0A1C-F194-421E-AB8C-E43CDEAB9A53}"/>
    <cellStyle name="Normal 7 4 10 6 3" xfId="29314" xr:uid="{1C074632-8E2C-48D2-B977-5EFADC830321}"/>
    <cellStyle name="Normal 7 4 10 6 4" xfId="16206" xr:uid="{D27772A4-20C2-46E2-B8DB-972D7927C57F}"/>
    <cellStyle name="Normal 7 4 10 7" xfId="6306" xr:uid="{F0FC6D63-1010-43AD-81CF-35898D4E365A}"/>
    <cellStyle name="Normal 7 4 10 7 2" xfId="28679" xr:uid="{D0C2BAA6-5DDF-451E-A26B-174A9CEFF5DB}"/>
    <cellStyle name="Normal 7 4 10 7 3" xfId="18966" xr:uid="{5252237D-99CC-47BB-9340-44A95EC1635E}"/>
    <cellStyle name="Normal 7 4 10 8" xfId="9083" xr:uid="{9DDC1ACE-3EBD-44D8-ADFF-42EF96F90A13}"/>
    <cellStyle name="Normal 7 4 10 8 2" xfId="21762" xr:uid="{D84780A9-5D6C-48E6-86D4-A572BDD05A57}"/>
    <cellStyle name="Normal 7 4 10 9" xfId="24801" xr:uid="{A4558C53-50E3-4643-BB22-58DA8B2E8B18}"/>
    <cellStyle name="Normal 7 4 11" xfId="834" xr:uid="{00000000-0005-0000-0000-000042030000}"/>
    <cellStyle name="Normal 7 4 11 10" xfId="14071" xr:uid="{6D01C49C-4A70-4B75-B631-377B444F1858}"/>
    <cellStyle name="Normal 7 4 11 2" xfId="3598" xr:uid="{00000000-0005-0000-0000-0000360E0000}"/>
    <cellStyle name="Normal 7 4 11 2 2" xfId="5698" xr:uid="{40074308-9309-4472-AC4B-748C6A154519}"/>
    <cellStyle name="Normal 7 4 11 2 2 2" xfId="8285" xr:uid="{DA4D9648-1FBB-432A-AE72-2F40575F18DF}"/>
    <cellStyle name="Normal 7 4 11 2 2 3" xfId="11085" xr:uid="{48FA4286-F23E-4134-99DE-523163B746E6}"/>
    <cellStyle name="Normal 7 4 11 2 2 4" xfId="17488" xr:uid="{3734CEBE-EC12-4DAB-96C2-4D1F5E6F36E9}"/>
    <cellStyle name="Normal 7 4 11 2 3" xfId="6729" xr:uid="{87C11E15-A731-4F34-B3C0-478DF3C86295}"/>
    <cellStyle name="Normal 7 4 11 2 3 2" xfId="29241" xr:uid="{A5A8F94A-D53F-4E6D-AE6F-8644EDBE1A0E}"/>
    <cellStyle name="Normal 7 4 11 2 3 3" xfId="29538" xr:uid="{3D9018F9-38A7-4AC3-B6F6-F61F5CA3B32D}"/>
    <cellStyle name="Normal 7 4 11 2 3 4" xfId="20278" xr:uid="{27677864-ABDF-416E-87FF-63E3B1120BBA}"/>
    <cellStyle name="Normal 7 4 11 2 4" xfId="9525" xr:uid="{B0CA0A70-BEC8-4040-BE06-5098E5BD28F3}"/>
    <cellStyle name="Normal 7 4 11 2 4 2" xfId="30086" xr:uid="{13E8ED23-5E5C-419A-8433-3B438E146E74}"/>
    <cellStyle name="Normal 7 4 11 2 4 3" xfId="23107" xr:uid="{DABA9F02-5468-44C1-A5F9-6DF6141AAC11}"/>
    <cellStyle name="Normal 7 4 11 2 5" xfId="24605" xr:uid="{AAD78D94-7B2E-4D0C-B970-8B95B125F077}"/>
    <cellStyle name="Normal 7 4 11 2 6" xfId="15536" xr:uid="{D057F846-5C3E-4811-86A3-2745A79F60E0}"/>
    <cellStyle name="Normal 7 4 11 3" xfId="3599" xr:uid="{00000000-0005-0000-0000-0000370E0000}"/>
    <cellStyle name="Normal 7 4 11 3 2" xfId="5739" xr:uid="{FDCEE7DA-05B4-4A3E-88AD-B7F00FBD7B43}"/>
    <cellStyle name="Normal 7 4 11 3 2 2" xfId="8286" xr:uid="{F0D315FE-E848-4B5C-A1FB-89CD461AD893}"/>
    <cellStyle name="Normal 7 4 11 3 2 3" xfId="11086" xr:uid="{41D3DDDC-0809-4A06-81C7-6AF3198B9974}"/>
    <cellStyle name="Normal 7 4 11 3 3" xfId="6810" xr:uid="{25B5AD7B-8DA0-42C5-8BA7-C63453743A58}"/>
    <cellStyle name="Normal 7 4 11 3 3 2" xfId="19722" xr:uid="{C0AEAF70-C376-43CC-AC4C-4C08D0303E1F}"/>
    <cellStyle name="Normal 7 4 11 3 4" xfId="9606" xr:uid="{77D63424-7E99-473A-BF28-5B3FF56D6F04}"/>
    <cellStyle name="Normal 7 4 11 3 4 2" xfId="22551" xr:uid="{E16CB5E2-9F33-464A-808F-B2CE93E187B5}"/>
    <cellStyle name="Normal 7 4 11 3 5" xfId="25784" xr:uid="{3E540090-F5CC-4D24-8C81-4F589295BFE6}"/>
    <cellStyle name="Normal 7 4 11 3 6" xfId="14850" xr:uid="{204926ED-9F3A-4F88-A9BC-B002436A0FB9}"/>
    <cellStyle name="Normal 7 4 11 4" xfId="3600" xr:uid="{00000000-0005-0000-0000-0000380E0000}"/>
    <cellStyle name="Normal 7 4 11 4 2" xfId="8287" xr:uid="{9E19EEB2-6473-45E3-A3FD-543C66BDB75B}"/>
    <cellStyle name="Normal 7 4 11 4 2 2" xfId="28947" xr:uid="{2C1E5F7F-DE1D-4E9D-9A02-534D9208D248}"/>
    <cellStyle name="Normal 7 4 11 4 2 3" xfId="19202" xr:uid="{4A63B363-30CF-4EA6-873A-72112B8A1753}"/>
    <cellStyle name="Normal 7 4 11 4 3" xfId="11087" xr:uid="{15A890F0-4A36-466B-8F84-5F4679802BB8}"/>
    <cellStyle name="Normal 7 4 11 4 3 2" xfId="22007" xr:uid="{4ECF0FC8-2210-4C5E-AB1E-2B196D59A614}"/>
    <cellStyle name="Normal 7 4 11 4 4" xfId="26559" xr:uid="{7BF12B98-A69E-4735-874D-18D6C6222677}"/>
    <cellStyle name="Normal 7 4 11 4 5" xfId="16451" xr:uid="{52CCBAC8-9455-47B6-A2FF-2160C3A177C0}"/>
    <cellStyle name="Normal 7 4 11 5" xfId="4646" xr:uid="{6505EE1C-48E7-4FBB-B229-94E75D486D42}"/>
    <cellStyle name="Normal 7 4 11 5 2" xfId="7134" xr:uid="{662ED5A0-AE8D-46CE-81A6-9D037ECE71FE}"/>
    <cellStyle name="Normal 7 4 11 5 2 2" xfId="20620" xr:uid="{CA172FEA-B4FB-45AD-ABE7-985181A2E687}"/>
    <cellStyle name="Normal 7 4 11 5 3" xfId="10036" xr:uid="{B310526B-5788-4CBC-BD86-BB3B9458D633}"/>
    <cellStyle name="Normal 7 4 11 5 3 2" xfId="23449" xr:uid="{66862FB5-6B2C-4172-BB7D-665AE0A04751}"/>
    <cellStyle name="Normal 7 4 11 5 4" xfId="27531" xr:uid="{961F54AF-8515-4F2E-A40B-AE933336924A}"/>
    <cellStyle name="Normal 7 4 11 5 5" xfId="17827" xr:uid="{66757FAB-CD04-49E9-8356-6AB79C0E9343}"/>
    <cellStyle name="Normal 7 4 11 6" xfId="6308" xr:uid="{514BB288-9BE9-4CB1-944F-BC5E80C51723}"/>
    <cellStyle name="Normal 7 4 11 6 2" xfId="16209" xr:uid="{078F0567-1C6D-406D-813A-3F82515CA8B6}"/>
    <cellStyle name="Normal 7 4 11 7" xfId="9085" xr:uid="{A6019D3A-3C38-4413-9D63-419420541871}"/>
    <cellStyle name="Normal 7 4 11 7 2" xfId="18969" xr:uid="{5CE577E3-4B67-424E-A605-E0E328E02283}"/>
    <cellStyle name="Normal 7 4 11 8" xfId="12227" xr:uid="{7089285D-F203-481A-8CDC-CEE73BF798E4}"/>
    <cellStyle name="Normal 7 4 11 8 2" xfId="21765" xr:uid="{9117EA5B-D0F6-45E3-9C29-553ECFDEF1E8}"/>
    <cellStyle name="Normal 7 4 11 9" xfId="24958" xr:uid="{9D11FD1A-343A-40C4-9D76-2AB2F9CB0BEB}"/>
    <cellStyle name="Normal 7 4 12" xfId="835" xr:uid="{00000000-0005-0000-0000-000043030000}"/>
    <cellStyle name="Normal 7 4 12 2" xfId="3601" xr:uid="{00000000-0005-0000-0000-0000390E0000}"/>
    <cellStyle name="Normal 7 4 12 2 2" xfId="5699" xr:uid="{FC842FD1-C134-4008-B628-18602E48ECFC}"/>
    <cellStyle name="Normal 7 4 12 2 2 2" xfId="8288" xr:uid="{0EE02EA3-C21F-4FAE-A2E7-C2998DF13883}"/>
    <cellStyle name="Normal 7 4 12 2 2 3" xfId="11088" xr:uid="{F25DA502-25CC-406F-ABD1-06E0E3C1350D}"/>
    <cellStyle name="Normal 7 4 12 2 3" xfId="6730" xr:uid="{EE94227A-D293-4AE4-94B4-1AFD608FF26D}"/>
    <cellStyle name="Normal 7 4 12 2 3 2" xfId="20279" xr:uid="{D70F9E60-348C-46A5-8EAC-875052C2CF81}"/>
    <cellStyle name="Normal 7 4 12 2 4" xfId="9526" xr:uid="{EA72C8CF-F06A-4800-B889-C5B37A1E2F83}"/>
    <cellStyle name="Normal 7 4 12 2 4 2" xfId="23108" xr:uid="{F0EDC91C-BEFA-44FC-9D73-0B89E097E911}"/>
    <cellStyle name="Normal 7 4 12 2 5" xfId="25099" xr:uid="{9EFA27EB-6951-4573-BA63-68481EB2B8BE}"/>
    <cellStyle name="Normal 7 4 12 2 6" xfId="15537" xr:uid="{85BD5C77-236C-48F1-9B9E-C83B5458A007}"/>
    <cellStyle name="Normal 7 4 12 3" xfId="4703" xr:uid="{402E4A6A-ABB2-4F63-B28F-8A95C142D27C}"/>
    <cellStyle name="Normal 7 4 12 3 2" xfId="7135" xr:uid="{BC0CA96B-66B4-4AD2-AD2B-C2ACD45E46D1}"/>
    <cellStyle name="Normal 7 4 12 3 2 2" xfId="29608" xr:uid="{66BA99BF-A67A-41AC-8736-94CA09EA2F17}"/>
    <cellStyle name="Normal 7 4 12 3 2 3" xfId="20670" xr:uid="{27031E06-D624-48AC-8EAF-3B9BBBFD02DE}"/>
    <cellStyle name="Normal 7 4 12 3 3" xfId="10037" xr:uid="{94903071-9C04-4374-8226-7262AB485218}"/>
    <cellStyle name="Normal 7 4 12 3 3 2" xfId="23499" xr:uid="{392CAAF5-A3A9-41E9-A234-85CF9663B07F}"/>
    <cellStyle name="Normal 7 4 12 3 4" xfId="26680" xr:uid="{26E2CED9-57FA-4180-8728-DA0C5A27AEEE}"/>
    <cellStyle name="Normal 7 4 12 3 5" xfId="17877" xr:uid="{A5CA5B96-57D7-4BCE-9A1D-B6BF677E2A20}"/>
    <cellStyle name="Normal 7 4 12 4" xfId="5544" xr:uid="{30DD044E-18C2-4F0C-AD3B-8FFE49A91277}"/>
    <cellStyle name="Normal 7 4 12 4 2" xfId="26679" xr:uid="{4233426B-3F0B-402F-874C-955302D26B4C}"/>
    <cellStyle name="Normal 7 4 12 4 3" xfId="27480" xr:uid="{218CD496-4F3E-411B-BD77-5D89CBF0E481}"/>
    <cellStyle name="Normal 7 4 12 4 4" xfId="16210" xr:uid="{660A281D-1686-48F6-86E0-9BEEFCDB134E}"/>
    <cellStyle name="Normal 7 4 12 5" xfId="6309" xr:uid="{2B543FF1-B3EB-4CA9-84FA-A9D78732D10E}"/>
    <cellStyle name="Normal 7 4 12 5 2" xfId="27406" xr:uid="{F4105E11-E71A-47B2-8DE6-964A199808AB}"/>
    <cellStyle name="Normal 7 4 12 5 3" xfId="18970" xr:uid="{6D28E6F6-0E99-4A6B-A2CC-F9A78F5E6A2E}"/>
    <cellStyle name="Normal 7 4 12 6" xfId="9086" xr:uid="{157183E1-EE71-4F95-853E-1B0701F233F6}"/>
    <cellStyle name="Normal 7 4 12 6 2" xfId="21766" xr:uid="{E04EDC6C-EEE8-4D4F-9BA3-208B69F94210}"/>
    <cellStyle name="Normal 7 4 12 7" xfId="26508" xr:uid="{2EF38FCE-92D2-4B5B-A168-ACD89EB51828}"/>
    <cellStyle name="Normal 7 4 12 8" xfId="14229" xr:uid="{68FBF0DD-6502-4812-9EBA-9C1B7F3FCFB9}"/>
    <cellStyle name="Normal 7 4 13" xfId="3602" xr:uid="{00000000-0005-0000-0000-00003A0E0000}"/>
    <cellStyle name="Normal 7 4 13 2" xfId="5541" xr:uid="{09873508-8859-4C5A-99CB-874CA00DB913}"/>
    <cellStyle name="Normal 7 4 13 2 2" xfId="8289" xr:uid="{CCE43AA5-9F70-4F20-B876-76797F0051A2}"/>
    <cellStyle name="Normal 7 4 13 2 3" xfId="11089" xr:uid="{FE8A731A-F420-4371-9352-E213D157F2CF}"/>
    <cellStyle name="Normal 7 4 13 2 4" xfId="16211" xr:uid="{C42ABFF0-E064-45AE-B93B-F82998932E36}"/>
    <cellStyle name="Normal 7 4 13 3" xfId="6305" xr:uid="{5712B1A2-9708-4793-955A-32D40FF9D381}"/>
    <cellStyle name="Normal 7 4 13 3 2" xfId="26426" xr:uid="{3C757408-B2F8-494C-A424-7B1910C9AE6D}"/>
    <cellStyle name="Normal 7 4 13 3 3" xfId="18971" xr:uid="{5C65BC0C-BD2E-47B1-B698-5ED6778CEA6D}"/>
    <cellStyle name="Normal 7 4 13 4" xfId="9082" xr:uid="{60E08A44-A801-42E2-A7F8-C6AC53C80512}"/>
    <cellStyle name="Normal 7 4 13 4 2" xfId="21767" xr:uid="{757734B8-8EA4-4597-9EF4-3DF7A1D4F8E8}"/>
    <cellStyle name="Normal 7 4 13 5" xfId="26446" xr:uid="{E19E306A-BB8F-4191-8EDC-D533828068F1}"/>
    <cellStyle name="Normal 7 4 13 6" xfId="14919" xr:uid="{86810DEF-12FC-439D-82BC-01B65051E86E}"/>
    <cellStyle name="Normal 7 4 14" xfId="3603" xr:uid="{00000000-0005-0000-0000-00003B0E0000}"/>
    <cellStyle name="Normal 7 4 14 2" xfId="5695" xr:uid="{83D2F086-C2F4-43FE-9AD9-C3CFC8D1CBD9}"/>
    <cellStyle name="Normal 7 4 14 2 2" xfId="8290" xr:uid="{2ADB8778-8901-4E46-8F5E-749A6FC631BB}"/>
    <cellStyle name="Normal 7 4 14 2 3" xfId="11090" xr:uid="{588AFE79-FB69-48D0-AF67-0BA3661CECBC}"/>
    <cellStyle name="Normal 7 4 14 3" xfId="6726" xr:uid="{60A3FF2D-04E3-4204-9A4B-1B243140622D}"/>
    <cellStyle name="Normal 7 4 14 3 2" xfId="19339" xr:uid="{BC861EC8-57A2-4442-9792-16AA6CDE7346}"/>
    <cellStyle name="Normal 7 4 14 4" xfId="9522" xr:uid="{F4233DAC-37BB-46E2-928D-EA6BC5DBB928}"/>
    <cellStyle name="Normal 7 4 14 4 2" xfId="22168" xr:uid="{80B12419-4FBD-4109-979E-4384C8847CE5}"/>
    <cellStyle name="Normal 7 4 14 5" xfId="25383" xr:uid="{469102E6-2B10-4B48-B323-9F4766DC082D}"/>
    <cellStyle name="Normal 7 4 14 6" xfId="14387" xr:uid="{B4F803DC-BAFF-4D93-9A2D-7AF455923FF8}"/>
    <cellStyle name="Normal 7 4 15" xfId="3604" xr:uid="{00000000-0005-0000-0000-00003C0E0000}"/>
    <cellStyle name="Normal 7 4 15 2" xfId="5725" xr:uid="{B2870472-258B-4855-A7C1-C63844B69036}"/>
    <cellStyle name="Normal 7 4 15 2 2" xfId="8291" xr:uid="{BAFB88DF-EEB9-46C7-AB8D-E09EFA744275}"/>
    <cellStyle name="Normal 7 4 15 2 3" xfId="11091" xr:uid="{F476614E-1E77-40C6-83E1-A3F75C33BA7B}"/>
    <cellStyle name="Normal 7 4 15 3" xfId="6794" xr:uid="{F92D8BAC-BA3E-4BC3-944A-67D8D1DF4B07}"/>
    <cellStyle name="Normal 7 4 15 3 2" xfId="21897" xr:uid="{71396E5E-29A4-4E30-824E-C3B8D943EF7A}"/>
    <cellStyle name="Normal 7 4 15 4" xfId="9590" xr:uid="{37080CFC-CF76-415A-ADD0-70B9D29FB235}"/>
    <cellStyle name="Normal 7 4 15 5" xfId="16341" xr:uid="{E6A22F56-91F5-4D98-B4F1-DE613FDCF1C3}"/>
    <cellStyle name="Normal 7 4 16" xfId="4381" xr:uid="{6E29BE34-E06F-4EE5-9CAE-E6887C56F4C5}"/>
    <cellStyle name="Normal 7 4 16 2" xfId="7131" xr:uid="{DFDDF591-D506-4C18-A8F1-B75C26BED043}"/>
    <cellStyle name="Normal 7 4 16 2 2" xfId="20405" xr:uid="{9BB07277-66C3-4698-B83B-6860DB87A139}"/>
    <cellStyle name="Normal 7 4 16 3" xfId="10033" xr:uid="{F00EBFE7-23E5-4EE7-9DE1-601C0E7E22ED}"/>
    <cellStyle name="Normal 7 4 16 3 2" xfId="23234" xr:uid="{91ED67A8-07D6-42D5-A0F1-894FB5160B9E}"/>
    <cellStyle name="Normal 7 4 16 4" xfId="26066" xr:uid="{A806C784-F927-4B8A-9C80-736CEC0C58F3}"/>
    <cellStyle name="Normal 7 4 16 5" xfId="17612" xr:uid="{F4F4E79C-46DD-4E82-803F-5F750D65C0D5}"/>
    <cellStyle name="Normal 7 4 17" xfId="5451" xr:uid="{0DA2C922-9FBE-45B8-9830-4FD73BF7A1CB}"/>
    <cellStyle name="Normal 7 4 17 2" xfId="16205" xr:uid="{FD9A1BEE-D52C-45B3-A7D3-DF48C533B646}"/>
    <cellStyle name="Normal 7 4 18" xfId="5909" xr:uid="{D13A95DF-3CCB-4BEF-A5B3-980752605C53}"/>
    <cellStyle name="Normal 7 4 18 2" xfId="18965" xr:uid="{CF5644E7-3755-4C83-93FF-7F2572A17FCA}"/>
    <cellStyle name="Normal 7 4 19" xfId="8649" xr:uid="{5830B859-DA6A-4983-A7A1-7723A95A2C6C}"/>
    <cellStyle name="Normal 7 4 19 2" xfId="21761" xr:uid="{C6BB17C2-F446-40B3-B660-4DBA586F0ABA}"/>
    <cellStyle name="Normal 7 4 2" xfId="836" xr:uid="{00000000-0005-0000-0000-000044030000}"/>
    <cellStyle name="Normal 7 4 2 10" xfId="837" xr:uid="{00000000-0005-0000-0000-000045030000}"/>
    <cellStyle name="Normal 7 4 2 10 2" xfId="3605" xr:uid="{00000000-0005-0000-0000-00003D0E0000}"/>
    <cellStyle name="Normal 7 4 2 10 2 2" xfId="5701" xr:uid="{4D30C35A-D8E4-4AC4-B24E-60401BEAD831}"/>
    <cellStyle name="Normal 7 4 2 10 2 2 2" xfId="8292" xr:uid="{1C677EDC-CDA5-4AC7-A180-74BC1C6662ED}"/>
    <cellStyle name="Normal 7 4 2 10 2 2 3" xfId="11092" xr:uid="{F12277E9-8FB7-4CDA-826D-727758845C84}"/>
    <cellStyle name="Normal 7 4 2 10 2 3" xfId="6732" xr:uid="{C1A09DA8-7D14-4D9D-99CA-A0C6FA0F6D7C}"/>
    <cellStyle name="Normal 7 4 2 10 2 3 2" xfId="20280" xr:uid="{D347E9EE-A56D-4568-BE1B-426774E3F24D}"/>
    <cellStyle name="Normal 7 4 2 10 2 4" xfId="9528" xr:uid="{4F4AFB38-79C0-4A4A-9B1C-821298B1FF76}"/>
    <cellStyle name="Normal 7 4 2 10 2 4 2" xfId="23109" xr:uid="{E1C1A080-BEE1-4B86-B1D3-27EAAE7D4DBE}"/>
    <cellStyle name="Normal 7 4 2 10 2 5" xfId="24062" xr:uid="{DCDF13F2-F2CC-4F17-8054-AC5A452B4A28}"/>
    <cellStyle name="Normal 7 4 2 10 2 6" xfId="15538" xr:uid="{93CE571B-7C4B-4AB0-A580-294AB80DA4C7}"/>
    <cellStyle name="Normal 7 4 2 10 3" xfId="4799" xr:uid="{B8F0B706-474C-44D4-B4B9-056DA0FA414A}"/>
    <cellStyle name="Normal 7 4 2 10 3 2" xfId="7137" xr:uid="{79E7CA8F-BB8C-4119-9EC3-C73E5C2D26B0}"/>
    <cellStyle name="Normal 7 4 2 10 3 2 2" xfId="29670" xr:uid="{9430DC57-579D-4CE0-80E4-17217A818A5C}"/>
    <cellStyle name="Normal 7 4 2 10 3 2 3" xfId="20766" xr:uid="{21E60FD6-19FB-4929-9EFD-A75C28B89A40}"/>
    <cellStyle name="Normal 7 4 2 10 3 3" xfId="10039" xr:uid="{116F8508-32AF-4724-BBA6-BFF800FA87F5}"/>
    <cellStyle name="Normal 7 4 2 10 3 3 2" xfId="23595" xr:uid="{E3B27576-6708-4BAB-BD84-25C26BED9492}"/>
    <cellStyle name="Normal 7 4 2 10 3 4" xfId="24848" xr:uid="{7D1FAF31-89B7-4A63-8602-4103EDBA8A8C}"/>
    <cellStyle name="Normal 7 4 2 10 3 5" xfId="17973" xr:uid="{617483E0-8B78-41A2-AE30-BC3B5C61C9BB}"/>
    <cellStyle name="Normal 7 4 2 10 4" xfId="5546" xr:uid="{84AF6783-4303-4733-9CAB-98226E5209C2}"/>
    <cellStyle name="Normal 7 4 2 10 4 2" xfId="24544" xr:uid="{E5342249-21E5-40B3-B96D-176FF6159106}"/>
    <cellStyle name="Normal 7 4 2 10 4 3" xfId="29199" xr:uid="{5C3A7EAF-C48D-4091-808A-059747F597A2}"/>
    <cellStyle name="Normal 7 4 2 10 4 4" xfId="16213" xr:uid="{7FE02770-58E8-4977-A843-4F28D2E51969}"/>
    <cellStyle name="Normal 7 4 2 10 5" xfId="6311" xr:uid="{34CFAC90-1EFC-4AF3-95EC-97B554C03AD2}"/>
    <cellStyle name="Normal 7 4 2 10 5 2" xfId="29211" xr:uid="{2FF552A4-9770-468F-BD54-05EB7B6FE85D}"/>
    <cellStyle name="Normal 7 4 2 10 5 3" xfId="18973" xr:uid="{D73B1B14-A16A-4486-9B20-1BDB6A3A334E}"/>
    <cellStyle name="Normal 7 4 2 10 6" xfId="9088" xr:uid="{2C2C28A5-DDFF-4A12-82BD-CFD9CFAFD4BE}"/>
    <cellStyle name="Normal 7 4 2 10 6 2" xfId="21769" xr:uid="{9670A4F7-91A1-4250-9C16-7955D74B4362}"/>
    <cellStyle name="Normal 7 4 2 10 7" xfId="24177" xr:uid="{4A804578-EA69-446B-9FBF-8A02407C8BAF}"/>
    <cellStyle name="Normal 7 4 2 10 8" xfId="14354" xr:uid="{AD08261C-95D7-43AE-8900-656A889FCB40}"/>
    <cellStyle name="Normal 7 4 2 11" xfId="3606" xr:uid="{00000000-0005-0000-0000-00003E0E0000}"/>
    <cellStyle name="Normal 7 4 2 11 2" xfId="5545" xr:uid="{DE2E68D8-2620-4E82-94A2-77213283A031}"/>
    <cellStyle name="Normal 7 4 2 11 2 2" xfId="8293" xr:uid="{FF72CBA2-F70B-4D56-B4E3-6F148F89BFB4}"/>
    <cellStyle name="Normal 7 4 2 11 2 3" xfId="11093" xr:uid="{2E957612-7699-4644-AEA8-684026A89DD9}"/>
    <cellStyle name="Normal 7 4 2 11 2 4" xfId="16214" xr:uid="{F4FD739F-6706-47A2-9479-C04D87557054}"/>
    <cellStyle name="Normal 7 4 2 11 3" xfId="6310" xr:uid="{DBF2A0FD-303D-4DFD-9001-7E86E409239E}"/>
    <cellStyle name="Normal 7 4 2 11 3 2" xfId="29352" xr:uid="{9A99897C-05CE-4967-A6F5-546EE58387C4}"/>
    <cellStyle name="Normal 7 4 2 11 3 3" xfId="18974" xr:uid="{431BE9FF-B427-4A8B-891F-A39188617957}"/>
    <cellStyle name="Normal 7 4 2 11 4" xfId="9087" xr:uid="{5941083E-86A3-4A95-BD27-934212C6ACB6}"/>
    <cellStyle name="Normal 7 4 2 11 4 2" xfId="21770" xr:uid="{12CB6123-7D3F-4DEB-8BFF-4DE74E769522}"/>
    <cellStyle name="Normal 7 4 2 11 5" xfId="26550" xr:uid="{77F200F3-77A6-4876-BF33-8C80F0BAC6DB}"/>
    <cellStyle name="Normal 7 4 2 11 6" xfId="15022" xr:uid="{F290E20A-8091-4912-8064-31DD844D85FD}"/>
    <cellStyle name="Normal 7 4 2 12" xfId="3607" xr:uid="{00000000-0005-0000-0000-00003F0E0000}"/>
    <cellStyle name="Normal 7 4 2 12 2" xfId="5700" xr:uid="{9E989AE0-02C6-4DBB-8469-03D3BC4AE7BB}"/>
    <cellStyle name="Normal 7 4 2 12 2 2" xfId="8294" xr:uid="{A6EFCDE9-F2AC-41F3-B45B-10A78B7CF63F}"/>
    <cellStyle name="Normal 7 4 2 12 2 3" xfId="11094" xr:uid="{34901E2A-4036-4381-94F7-37EB31322637}"/>
    <cellStyle name="Normal 7 4 2 12 3" xfId="6731" xr:uid="{17322634-8826-452E-92AA-ED9D5B05557C}"/>
    <cellStyle name="Normal 7 4 2 12 3 2" xfId="19348" xr:uid="{4592D929-9ADD-46FD-9B9F-33C4E391403B}"/>
    <cellStyle name="Normal 7 4 2 12 4" xfId="9527" xr:uid="{0A94F5A1-0B1C-436D-81F0-60EABA72E638}"/>
    <cellStyle name="Normal 7 4 2 12 4 2" xfId="22177" xr:uid="{5AD6BF76-8052-4BF2-9B42-2743C9D6A317}"/>
    <cellStyle name="Normal 7 4 2 12 5" xfId="25754" xr:uid="{21039725-C1F2-4241-AF53-2AFD5C8D22D8}"/>
    <cellStyle name="Normal 7 4 2 12 6" xfId="14394" xr:uid="{B7CAAF66-C498-47EA-80CB-CFD1482830E9}"/>
    <cellStyle name="Normal 7 4 2 13" xfId="3608" xr:uid="{00000000-0005-0000-0000-0000400E0000}"/>
    <cellStyle name="Normal 7 4 2 13 2" xfId="5732" xr:uid="{53404F7E-C1F3-4254-ABE5-E972C42A2F68}"/>
    <cellStyle name="Normal 7 4 2 13 2 2" xfId="8295" xr:uid="{63DDF7DF-C16C-40D7-80B2-ED7069886479}"/>
    <cellStyle name="Normal 7 4 2 13 2 3" xfId="11095" xr:uid="{22F0EDEF-972A-4500-AB11-62D769850A38}"/>
    <cellStyle name="Normal 7 4 2 13 3" xfId="6802" xr:uid="{C1E31AD9-75FB-45A0-ABF2-79BC3C3CC94C}"/>
    <cellStyle name="Normal 7 4 2 13 3 2" xfId="21909" xr:uid="{D8AD49AE-2E0A-4EA7-8F20-B94CF43B6844}"/>
    <cellStyle name="Normal 7 4 2 13 4" xfId="9598" xr:uid="{9CBE423D-6A81-43F8-A386-481FD2787FF8}"/>
    <cellStyle name="Normal 7 4 2 13 5" xfId="16353" xr:uid="{6F1CC236-E8C9-4053-80C8-A4FEE41618C9}"/>
    <cellStyle name="Normal 7 4 2 14" xfId="4648" xr:uid="{6CB46862-1849-4372-9563-C549398E2F92}"/>
    <cellStyle name="Normal 7 4 2 14 2" xfId="7136" xr:uid="{D151BD1A-BCA2-4F80-9FBC-E8C257FBD9B1}"/>
    <cellStyle name="Normal 7 4 2 14 2 2" xfId="20622" xr:uid="{F3C9BB57-FA70-49F5-B56E-B3BD79D4A21C}"/>
    <cellStyle name="Normal 7 4 2 14 3" xfId="10038" xr:uid="{11BB1D0C-D042-48AA-92BB-8D2F3EABDADF}"/>
    <cellStyle name="Normal 7 4 2 14 3 2" xfId="23451" xr:uid="{557E2C61-2F3C-4E44-94A1-6A2F9C957E01}"/>
    <cellStyle name="Normal 7 4 2 14 4" xfId="29132" xr:uid="{2F3C89D8-BD8B-4446-A5C7-16C6A7B3CF01}"/>
    <cellStyle name="Normal 7 4 2 14 5" xfId="17829" xr:uid="{4FA7EB64-5A62-4CF2-9581-FB000AB81BA5}"/>
    <cellStyle name="Normal 7 4 2 15" xfId="5459" xr:uid="{325AF5A3-E5F3-4F18-958D-A797B6D2F4C2}"/>
    <cellStyle name="Normal 7 4 2 15 2" xfId="16212" xr:uid="{05BD2A68-BA91-42C7-B22D-9CA8B89DD8BF}"/>
    <cellStyle name="Normal 7 4 2 16" xfId="5918" xr:uid="{2FE6C09F-8078-4054-A592-8C8B3A039AE0}"/>
    <cellStyle name="Normal 7 4 2 16 2" xfId="18972" xr:uid="{38F6DD47-CB8A-4F7B-9013-E90AFB006EDA}"/>
    <cellStyle name="Normal 7 4 2 17" xfId="8658" xr:uid="{0072B602-9EF1-4221-B4D4-526851F3FE06}"/>
    <cellStyle name="Normal 7 4 2 17 2" xfId="21768" xr:uid="{D64D1F39-C06D-4875-AB43-4ACBE5A31996}"/>
    <cellStyle name="Normal 7 4 2 18" xfId="25780" xr:uid="{102FAB79-EEC0-4F8A-8768-95D39EC9233A}"/>
    <cellStyle name="Normal 7 4 2 19" xfId="13973" xr:uid="{EC659EE3-8F9F-4E84-A0CD-5CD7A7A4A8F5}"/>
    <cellStyle name="Normal 7 4 2 2" xfId="838" xr:uid="{00000000-0005-0000-0000-000046030000}"/>
    <cellStyle name="Normal 7 4 2 2 10" xfId="6312" xr:uid="{B978B14E-3C46-4909-A053-FA326F5A9A9C}"/>
    <cellStyle name="Normal 7 4 2 2 10 2" xfId="16215" xr:uid="{B6189A52-4FA7-47D6-A8C7-A1794C125969}"/>
    <cellStyle name="Normal 7 4 2 2 11" xfId="9089" xr:uid="{DAC4CC04-CD18-4656-85B1-BE73C82228C3}"/>
    <cellStyle name="Normal 7 4 2 2 11 2" xfId="18975" xr:uid="{14A47D2F-6CC5-44AA-8463-93974F254752}"/>
    <cellStyle name="Normal 7 4 2 2 12" xfId="12228" xr:uid="{8D53B252-C3E0-4BAD-85CC-769C24F73694}"/>
    <cellStyle name="Normal 7 4 2 2 12 2" xfId="21771" xr:uid="{383BE135-070C-4BD3-8C25-8E7B7F86B172}"/>
    <cellStyle name="Normal 7 4 2 2 13" xfId="24479" xr:uid="{37ECA09D-C78E-413C-95B9-79EFC7C2122F}"/>
    <cellStyle name="Normal 7 4 2 2 14" xfId="13996" xr:uid="{0B59FB2B-9697-4649-85BB-50D12A8F19F8}"/>
    <cellStyle name="Normal 7 4 2 2 2" xfId="839" xr:uid="{00000000-0005-0000-0000-000047030000}"/>
    <cellStyle name="Normal 7 4 2 2 2 10" xfId="9090" xr:uid="{DF62E00E-14CF-4AB1-BE12-B9984C057A95}"/>
    <cellStyle name="Normal 7 4 2 2 2 10 2" xfId="18976" xr:uid="{97E138CF-8BE7-4BCC-9B15-4388F76BF0D1}"/>
    <cellStyle name="Normal 7 4 2 2 2 11" xfId="12229" xr:uid="{395F1B99-644F-4DFF-9015-422A36AF51D8}"/>
    <cellStyle name="Normal 7 4 2 2 2 11 2" xfId="21772" xr:uid="{0BF3B2FE-600D-4DD2-9062-AEFB5CB39DCB}"/>
    <cellStyle name="Normal 7 4 2 2 2 12" xfId="25796" xr:uid="{4BBC2B10-A06F-4F1B-AAEF-35F0A686848A}"/>
    <cellStyle name="Normal 7 4 2 2 2 13" xfId="14056" xr:uid="{1369962F-B326-439E-93D6-C9C07F7EBF87}"/>
    <cellStyle name="Normal 7 4 2 2 2 2" xfId="3609" xr:uid="{00000000-0005-0000-0000-0000410E0000}"/>
    <cellStyle name="Normal 7 4 2 2 2 2 10" xfId="14617" xr:uid="{A4994CA0-E236-4EE1-A463-FC45E754D860}"/>
    <cellStyle name="Normal 7 4 2 2 2 2 2" xfId="3610" xr:uid="{00000000-0005-0000-0000-0000420E0000}"/>
    <cellStyle name="Normal 7 4 2 2 2 2 2 2" xfId="3611" xr:uid="{00000000-0005-0000-0000-0000430E0000}"/>
    <cellStyle name="Normal 7 4 2 2 2 2 2 2 2" xfId="8296" xr:uid="{05F472FE-B420-456D-98FE-D0DB938A4C10}"/>
    <cellStyle name="Normal 7 4 2 2 2 2 2 2 2 2" xfId="27311" xr:uid="{61A0BF62-1F7F-485D-A8CF-23B6C0EF97B4}"/>
    <cellStyle name="Normal 7 4 2 2 2 2 2 2 2 3" xfId="17491" xr:uid="{0F972FE8-BE36-4032-A95E-9EAA415C49DD}"/>
    <cellStyle name="Normal 7 4 2 2 2 2 2 2 3" xfId="11098" xr:uid="{D8DDAA81-36A4-45C9-817E-6430827AE2BF}"/>
    <cellStyle name="Normal 7 4 2 2 2 2 2 2 3 2" xfId="20283" xr:uid="{57535204-50BB-48FD-8662-259A4DD15B34}"/>
    <cellStyle name="Normal 7 4 2 2 2 2 2 2 4" xfId="13273" xr:uid="{86AF1106-A1BE-4193-9486-5DC1E67E0AE2}"/>
    <cellStyle name="Normal 7 4 2 2 2 2 2 2 4 2" xfId="23112" xr:uid="{99E2A791-1639-4B12-A07F-26A12F5D61CA}"/>
    <cellStyle name="Normal 7 4 2 2 2 2 2 2 5" xfId="25581" xr:uid="{89E1F017-A682-4C47-A5FF-1E528F147814}"/>
    <cellStyle name="Normal 7 4 2 2 2 2 2 2 6" xfId="15541" xr:uid="{81CD999F-D193-4C97-99DE-1590AB75FEC6}"/>
    <cellStyle name="Normal 7 4 2 2 2 2 2 3" xfId="4947" xr:uid="{0E1BFA0D-EBDD-4C83-A920-0AFAB103FA31}"/>
    <cellStyle name="Normal 7 4 2 2 2 2 2 3 2" xfId="11097" xr:uid="{8FFAE79E-277E-4A4C-B9D0-DEDCCB68A404}"/>
    <cellStyle name="Normal 7 4 2 2 2 2 2 3 2 2" xfId="29780" xr:uid="{A705C54B-C4B0-4B01-9F06-B5F50A3A5C7C}"/>
    <cellStyle name="Normal 7 4 2 2 2 2 2 3 2 3" xfId="20914" xr:uid="{974E9054-ED42-4548-AD61-25B8AAE72466}"/>
    <cellStyle name="Normal 7 4 2 2 2 2 2 3 3" xfId="13806" xr:uid="{069C5918-0E34-458E-994F-511503360981}"/>
    <cellStyle name="Normal 7 4 2 2 2 2 2 3 3 2" xfId="23743" xr:uid="{4DC7337B-AF7E-4A26-9316-4993CCFFAA7C}"/>
    <cellStyle name="Normal 7 4 2 2 2 2 2 3 4" xfId="25114" xr:uid="{9D246A8D-E31A-4811-AC36-7F1AB98A930B}"/>
    <cellStyle name="Normal 7 4 2 2 2 2 2 3 5" xfId="18121" xr:uid="{D97A9F57-432C-4933-A0BD-0EB45113241A}"/>
    <cellStyle name="Normal 7 4 2 2 2 2 2 4" xfId="6426" xr:uid="{9EA17EDD-A57E-4558-A4D6-A2679AAB871B}"/>
    <cellStyle name="Normal 7 4 2 2 2 2 2 4 2" xfId="27038" xr:uid="{D2BEFB86-5C27-46E7-947B-24EE67542F56}"/>
    <cellStyle name="Normal 7 4 2 2 2 2 2 4 3" xfId="16973" xr:uid="{D5D52269-5580-49B8-BEFA-C5BCE9F2ED57}"/>
    <cellStyle name="Normal 7 4 2 2 2 2 2 5" xfId="9203" xr:uid="{FA54A37E-17FC-479D-99A5-7239728AF37A}"/>
    <cellStyle name="Normal 7 4 2 2 2 2 2 5 2" xfId="19726" xr:uid="{5F8DF1A5-42C2-4126-8B9B-70BA750AD172}"/>
    <cellStyle name="Normal 7 4 2 2 2 2 2 6" xfId="12822" xr:uid="{C5E7A68E-1720-4684-A0AE-2FEDA67325FB}"/>
    <cellStyle name="Normal 7 4 2 2 2 2 2 6 2" xfId="22555" xr:uid="{85B351D3-7755-4F6F-9DE9-AC3A2C2DD653}"/>
    <cellStyle name="Normal 7 4 2 2 2 2 2 7" xfId="24055" xr:uid="{D9F723DC-44BF-4A0F-BC83-0FAF823FCF7A}"/>
    <cellStyle name="Normal 7 4 2 2 2 2 2 8" xfId="14855" xr:uid="{5584E976-298F-4E90-8AC9-6F8104FC7ED8}"/>
    <cellStyle name="Normal 7 4 2 2 2 2 3" xfId="3612" xr:uid="{00000000-0005-0000-0000-0000440E0000}"/>
    <cellStyle name="Normal 7 4 2 2 2 2 3 2" xfId="5158" xr:uid="{FA46A122-48D6-4EB8-8AC0-C25D8AF903C3}"/>
    <cellStyle name="Normal 7 4 2 2 2 2 3 2 2" xfId="11859" xr:uid="{513A6AFA-547A-476B-88C6-4E02570BDBAD}"/>
    <cellStyle name="Normal 7 4 2 2 2 2 3 2 2 2" xfId="21125" xr:uid="{3AD5F500-F39B-4E17-8682-BC49FF1944DF}"/>
    <cellStyle name="Normal 7 4 2 2 2 2 3 2 3" xfId="13914" xr:uid="{7C306A7A-5D76-4DED-9D68-EF704E2C35F6}"/>
    <cellStyle name="Normal 7 4 2 2 2 2 3 2 3 2" xfId="23954" xr:uid="{79360EE4-9BED-493D-9EC8-B841922699CC}"/>
    <cellStyle name="Normal 7 4 2 2 2 2 3 2 4" xfId="29149" xr:uid="{5B9AD7D3-1404-49D3-B852-71029AB07EB1}"/>
    <cellStyle name="Normal 7 4 2 2 2 2 3 2 5" xfId="18332" xr:uid="{B0E3FDF8-84FF-4DE1-ADA6-C5CDEDD13D35}"/>
    <cellStyle name="Normal 7 4 2 2 2 2 3 3" xfId="11099" xr:uid="{8AF4EC49-7878-425B-A115-B33433C83C75}"/>
    <cellStyle name="Normal 7 4 2 2 2 2 3 3 2" xfId="17492" xr:uid="{02983FB0-2431-4A6B-B894-777C4AE6B01E}"/>
    <cellStyle name="Normal 7 4 2 2 2 2 3 4" xfId="11692" xr:uid="{F95D21F7-5F47-4EF6-BFB3-E0DD049E51D8}"/>
    <cellStyle name="Normal 7 4 2 2 2 2 3 4 2" xfId="20284" xr:uid="{B0AECFC9-FE33-41DB-AE35-C398BA494594}"/>
    <cellStyle name="Normal 7 4 2 2 2 2 3 5" xfId="13274" xr:uid="{C180161F-7D1D-44A2-BB20-611ADD41B462}"/>
    <cellStyle name="Normal 7 4 2 2 2 2 3 5 2" xfId="23113" xr:uid="{B3FC365F-30C3-41E2-B752-8B96EB92F7C4}"/>
    <cellStyle name="Normal 7 4 2 2 2 2 3 6" xfId="26408" xr:uid="{F1D04057-3A1E-498F-A3FD-2374F2BD9C96}"/>
    <cellStyle name="Normal 7 4 2 2 2 2 3 7" xfId="15542" xr:uid="{B351EA56-DBD1-46EB-BDDA-9374DFD1504C}"/>
    <cellStyle name="Normal 7 4 2 2 2 2 4" xfId="3613" xr:uid="{00000000-0005-0000-0000-0000450E0000}"/>
    <cellStyle name="Normal 7 4 2 2 2 2 4 2" xfId="11100" xr:uid="{76710AEC-FB14-42EF-9BAC-ED982F0C60FE}"/>
    <cellStyle name="Normal 7 4 2 2 2 2 4 2 2" xfId="29246" xr:uid="{60DAD9EC-160F-44E8-A9CA-018F48DCDA88}"/>
    <cellStyle name="Normal 7 4 2 2 2 2 4 2 3" xfId="17490" xr:uid="{7873A810-BCD0-44D3-BAC7-BAEA54BA521F}"/>
    <cellStyle name="Normal 7 4 2 2 2 2 4 3" xfId="11691" xr:uid="{00922586-6FB8-4C0E-BC6B-19588BA8528C}"/>
    <cellStyle name="Normal 7 4 2 2 2 2 4 3 2" xfId="20282" xr:uid="{AA94163B-B1CE-4832-AF26-9EDC71934733}"/>
    <cellStyle name="Normal 7 4 2 2 2 2 4 4" xfId="13272" xr:uid="{DAEB3A59-3E27-4DC2-A40D-2E106B7D2011}"/>
    <cellStyle name="Normal 7 4 2 2 2 2 4 4 2" xfId="23111" xr:uid="{A639E917-4CF8-4A8B-B8A1-FDEBCE186C2C}"/>
    <cellStyle name="Normal 7 4 2 2 2 2 4 5" xfId="24364" xr:uid="{62E6A3DC-8E31-42C6-B052-DF7F4B900D3C}"/>
    <cellStyle name="Normal 7 4 2 2 2 2 4 6" xfId="15540" xr:uid="{54F9B522-DE3E-48F3-B049-18B95E09A2A3}"/>
    <cellStyle name="Normal 7 4 2 2 2 2 5" xfId="4835" xr:uid="{9967EE82-B4B9-4098-9488-DF63D73179BB}"/>
    <cellStyle name="Normal 7 4 2 2 2 2 5 2" xfId="11096" xr:uid="{5BA29AAF-B822-4B94-A4CD-85636748F6A5}"/>
    <cellStyle name="Normal 7 4 2 2 2 2 5 2 2" xfId="29696" xr:uid="{6215CB37-78C8-48D7-8C3F-151A920E124A}"/>
    <cellStyle name="Normal 7 4 2 2 2 2 5 2 3" xfId="20802" xr:uid="{A484FE1B-B68A-415E-9F15-B4A4929C9823}"/>
    <cellStyle name="Normal 7 4 2 2 2 2 5 3" xfId="13694" xr:uid="{AF160C72-EC78-4262-A2C6-8C9FD51C9E7F}"/>
    <cellStyle name="Normal 7 4 2 2 2 2 5 3 2" xfId="23631" xr:uid="{B6E41A87-C056-4D8D-80B3-C25B5E747761}"/>
    <cellStyle name="Normal 7 4 2 2 2 2 5 4" xfId="24951" xr:uid="{3D1DE906-3EDA-4769-A38E-4EFDB61AB500}"/>
    <cellStyle name="Normal 7 4 2 2 2 2 5 5" xfId="18009" xr:uid="{10AA03C5-6818-4AD6-91CD-6FE85762D83A}"/>
    <cellStyle name="Normal 7 4 2 2 2 2 6" xfId="5962" xr:uid="{2EAAD675-0B24-418A-BE31-94D62EFB4B0C}"/>
    <cellStyle name="Normal 7 4 2 2 2 2 6 2" xfId="27020" xr:uid="{335E33C2-ECAD-483C-9405-3826D3A9C61E}"/>
    <cellStyle name="Normal 7 4 2 2 2 2 6 3" xfId="16217" xr:uid="{F78444C3-10FC-43B8-AA0D-CC017E7488C5}"/>
    <cellStyle name="Normal 7 4 2 2 2 2 7" xfId="8708" xr:uid="{D02E6FC9-7B24-44DA-A8CC-6714559FECE4}"/>
    <cellStyle name="Normal 7 4 2 2 2 2 7 2" xfId="18977" xr:uid="{3EE61887-4346-4DFB-8C73-2D65AC255611}"/>
    <cellStyle name="Normal 7 4 2 2 2 2 8" xfId="12230" xr:uid="{1B4004AF-20CE-4899-9FD6-283E67FFDAE6}"/>
    <cellStyle name="Normal 7 4 2 2 2 2 8 2" xfId="21773" xr:uid="{5712CA6D-CD93-4DD5-BB5B-E0E86D52BB6E}"/>
    <cellStyle name="Normal 7 4 2 2 2 2 9" xfId="24899" xr:uid="{2FF88BA5-8701-466B-A0B3-718195770453}"/>
    <cellStyle name="Normal 7 4 2 2 2 3" xfId="3614" xr:uid="{00000000-0005-0000-0000-0000460E0000}"/>
    <cellStyle name="Normal 7 4 2 2 2 3 2" xfId="3615" xr:uid="{00000000-0005-0000-0000-0000470E0000}"/>
    <cellStyle name="Normal 7 4 2 2 2 3 2 2" xfId="8297" xr:uid="{AE80B60F-4A84-4557-A5C2-CE1AFCF448F5}"/>
    <cellStyle name="Normal 7 4 2 2 2 3 2 2 2" xfId="27925" xr:uid="{06278C6F-0108-4309-9D82-B937AA2E7139}"/>
    <cellStyle name="Normal 7 4 2 2 2 3 2 2 3" xfId="17493" xr:uid="{F76C6152-539F-41C2-90A3-E6BE7CE8814C}"/>
    <cellStyle name="Normal 7 4 2 2 2 3 2 3" xfId="11102" xr:uid="{80650F15-8BCA-4C61-A02E-45E4F4B14C28}"/>
    <cellStyle name="Normal 7 4 2 2 2 3 2 3 2" xfId="20285" xr:uid="{6D75CA42-6F5D-4C16-B530-C160F8F5A983}"/>
    <cellStyle name="Normal 7 4 2 2 2 3 2 4" xfId="13275" xr:uid="{83195F53-AC51-469A-9D7C-F8EA29D9D66D}"/>
    <cellStyle name="Normal 7 4 2 2 2 3 2 4 2" xfId="23114" xr:uid="{BD8286A0-F2F1-469C-820E-B0A35C3778DC}"/>
    <cellStyle name="Normal 7 4 2 2 2 3 2 5" xfId="25184" xr:uid="{A3918BD8-98FA-4183-BEAE-EDEE265BD0EE}"/>
    <cellStyle name="Normal 7 4 2 2 2 3 2 6" xfId="15543" xr:uid="{BB8A821C-4E01-405F-9F2F-9CF2506D3278}"/>
    <cellStyle name="Normal 7 4 2 2 2 3 3" xfId="4946" xr:uid="{E4A52F09-50A1-424A-973F-9F6B200BDE2B}"/>
    <cellStyle name="Normal 7 4 2 2 2 3 3 2" xfId="11101" xr:uid="{AFD12E8B-844B-4DA6-8AE5-8640C011E0FB}"/>
    <cellStyle name="Normal 7 4 2 2 2 3 3 2 2" xfId="29779" xr:uid="{8905426B-DD7A-4EF8-A8BA-33B84F570F87}"/>
    <cellStyle name="Normal 7 4 2 2 2 3 3 2 3" xfId="20913" xr:uid="{43D4B805-0F55-4C9A-82E4-D6229C75E3F1}"/>
    <cellStyle name="Normal 7 4 2 2 2 3 3 3" xfId="13805" xr:uid="{632E2FB7-29AF-447E-BF71-0831D91D6F0C}"/>
    <cellStyle name="Normal 7 4 2 2 2 3 3 3 2" xfId="23742" xr:uid="{CC7D2D40-898F-4A05-ACAD-6EE99BACF57F}"/>
    <cellStyle name="Normal 7 4 2 2 2 3 3 4" xfId="25618" xr:uid="{4D320CF8-794C-4ACA-9B4E-998AAEE7F410}"/>
    <cellStyle name="Normal 7 4 2 2 2 3 3 5" xfId="18120" xr:uid="{7C5F9AFD-420C-4D32-A74B-C2B7CD31C193}"/>
    <cellStyle name="Normal 7 4 2 2 2 3 4" xfId="6425" xr:uid="{FE95AC1B-B0B3-4E51-84B6-9C0B50C414B1}"/>
    <cellStyle name="Normal 7 4 2 2 2 3 4 2" xfId="29280" xr:uid="{1E9DEC00-CF21-4505-B7D0-768D05BD1BB5}"/>
    <cellStyle name="Normal 7 4 2 2 2 3 4 3" xfId="16972" xr:uid="{E2C3C223-8A98-44CB-9F95-8D3EF05EAF09}"/>
    <cellStyle name="Normal 7 4 2 2 2 3 5" xfId="9202" xr:uid="{1D511151-9430-4BA8-A0CA-C38663D71127}"/>
    <cellStyle name="Normal 7 4 2 2 2 3 5 2" xfId="19725" xr:uid="{196BBF53-AFC6-4C6C-A844-0A037A7B8417}"/>
    <cellStyle name="Normal 7 4 2 2 2 3 6" xfId="12821" xr:uid="{FEE0E5C6-D353-48A4-AC59-320A96448D71}"/>
    <cellStyle name="Normal 7 4 2 2 2 3 6 2" xfId="22554" xr:uid="{A28D70B4-11DC-4559-A9C7-A83E2DE570BA}"/>
    <cellStyle name="Normal 7 4 2 2 2 3 7" xfId="25639" xr:uid="{2944A0E4-10FC-438D-B05B-EF404DDB3889}"/>
    <cellStyle name="Normal 7 4 2 2 2 3 8" xfId="14854" xr:uid="{627B2EC7-F879-4A73-9F49-29F3479307BB}"/>
    <cellStyle name="Normal 7 4 2 2 2 4" xfId="3616" xr:uid="{00000000-0005-0000-0000-0000480E0000}"/>
    <cellStyle name="Normal 7 4 2 2 2 4 2" xfId="5159" xr:uid="{A27EF80F-989F-4918-BAEB-902D65C504E5}"/>
    <cellStyle name="Normal 7 4 2 2 2 4 2 2" xfId="8298" xr:uid="{C26911F7-AE4C-4B80-A9E2-CFA23C2A363C}"/>
    <cellStyle name="Normal 7 4 2 2 2 4 2 2 2" xfId="21126" xr:uid="{0B28A87B-B6C9-4D88-B0CF-16F03E090607}"/>
    <cellStyle name="Normal 7 4 2 2 2 4 2 3" xfId="11103" xr:uid="{7B538F94-EA74-43BC-81ED-2E505F297A80}"/>
    <cellStyle name="Normal 7 4 2 2 2 4 2 3 2" xfId="23955" xr:uid="{94FA92C7-20B5-40AF-A82A-6673720F1233}"/>
    <cellStyle name="Normal 7 4 2 2 2 4 2 4" xfId="27915" xr:uid="{8D2CB746-8FD4-4169-B646-BB2C0DC5DBC5}"/>
    <cellStyle name="Normal 7 4 2 2 2 4 2 5" xfId="18333" xr:uid="{CCBD24D9-04B1-490C-A7C1-79D8DD1464FF}"/>
    <cellStyle name="Normal 7 4 2 2 2 4 3" xfId="6734" xr:uid="{BAFD8F45-ABD2-41CA-A943-3DB348690E6C}"/>
    <cellStyle name="Normal 7 4 2 2 2 4 3 2" xfId="17494" xr:uid="{5B6A765D-ECA5-4055-9ACE-AB036F19D8BD}"/>
    <cellStyle name="Normal 7 4 2 2 2 4 4" xfId="9530" xr:uid="{8423A24E-8C56-495E-A3CA-84A393F92B6B}"/>
    <cellStyle name="Normal 7 4 2 2 2 4 4 2" xfId="20286" xr:uid="{99F4089A-29A8-4831-8564-1F849A469975}"/>
    <cellStyle name="Normal 7 4 2 2 2 4 5" xfId="13276" xr:uid="{C198C8ED-22CF-4CB3-AD1A-7BFF86F3D8DF}"/>
    <cellStyle name="Normal 7 4 2 2 2 4 5 2" xfId="23115" xr:uid="{D1B08079-5A5B-4809-AC3F-A956155CD86D}"/>
    <cellStyle name="Normal 7 4 2 2 2 4 6" xfId="26610" xr:uid="{D146DEB0-214F-4318-B86A-1775536DD3FC}"/>
    <cellStyle name="Normal 7 4 2 2 2 4 7" xfId="15544" xr:uid="{1CEBCD3E-AD57-43A3-B88F-C43D84BB5F15}"/>
    <cellStyle name="Normal 7 4 2 2 2 5" xfId="3617" xr:uid="{00000000-0005-0000-0000-0000490E0000}"/>
    <cellStyle name="Normal 7 4 2 2 2 5 2" xfId="8299" xr:uid="{823CC739-A330-4F29-8F7B-9C8F021F4BE8}"/>
    <cellStyle name="Normal 7 4 2 2 2 5 2 2" xfId="28165" xr:uid="{F0F9F8B5-32E5-479B-9FEE-86B937B63443}"/>
    <cellStyle name="Normal 7 4 2 2 2 5 2 3" xfId="17489" xr:uid="{EB1A99F2-5866-4AEA-BEF9-BD0C887ABC1F}"/>
    <cellStyle name="Normal 7 4 2 2 2 5 3" xfId="11104" xr:uid="{0FA325F5-37B1-491E-AE0C-9CB2937CECC5}"/>
    <cellStyle name="Normal 7 4 2 2 2 5 3 2" xfId="20281" xr:uid="{B9401A4E-5734-4AE6-B87E-A6BE28EC33BC}"/>
    <cellStyle name="Normal 7 4 2 2 2 5 4" xfId="13271" xr:uid="{C8118017-77FB-441B-8F38-8C75B144F336}"/>
    <cellStyle name="Normal 7 4 2 2 2 5 4 2" xfId="23110" xr:uid="{EF7645CC-18E8-4B05-B967-0F1BA4A325F3}"/>
    <cellStyle name="Normal 7 4 2 2 2 5 5" xfId="26538" xr:uid="{E6FAD710-76A9-4AA8-BA7E-B3321702D41B}"/>
    <cellStyle name="Normal 7 4 2 2 2 5 6" xfId="15539" xr:uid="{2E091E5D-66D7-46C6-8560-ACDA638A63BA}"/>
    <cellStyle name="Normal 7 4 2 2 2 6" xfId="3618" xr:uid="{00000000-0005-0000-0000-00004A0E0000}"/>
    <cellStyle name="Normal 7 4 2 2 2 6 2" xfId="8300" xr:uid="{809C0E1A-3EDC-4EA9-B11B-0E99D07953B5}"/>
    <cellStyle name="Normal 7 4 2 2 2 6 2 2" xfId="28523" xr:uid="{481DF1C1-2D8F-40B1-B25F-01B4AD2496DA}"/>
    <cellStyle name="Normal 7 4 2 2 2 6 2 3" xfId="16730" xr:uid="{15EC3C3D-D9D3-40EA-B1A1-EE8B2E799697}"/>
    <cellStyle name="Normal 7 4 2 2 2 6 3" xfId="11105" xr:uid="{D65416F2-8315-43F9-A021-DCE9EE1F1D0B}"/>
    <cellStyle name="Normal 7 4 2 2 2 6 3 2" xfId="19467" xr:uid="{FFFB1C27-6981-41FE-8A89-D3F0CC307ED5}"/>
    <cellStyle name="Normal 7 4 2 2 2 6 4" xfId="12579" xr:uid="{9FCC037F-81F8-4AB3-97F4-22B666351CE5}"/>
    <cellStyle name="Normal 7 4 2 2 2 6 4 2" xfId="22296" xr:uid="{E585A533-373A-444A-9FA0-4D321C6483E1}"/>
    <cellStyle name="Normal 7 4 2 2 2 6 5" xfId="25174" xr:uid="{43A5F795-12BB-44D4-B76C-A8AE63C19F78}"/>
    <cellStyle name="Normal 7 4 2 2 2 6 6" xfId="14514" xr:uid="{C8B8B909-DB89-4B90-8C69-A3630BAE651C}"/>
    <cellStyle name="Normal 7 4 2 2 2 7" xfId="3619" xr:uid="{00000000-0005-0000-0000-00004B0E0000}"/>
    <cellStyle name="Normal 7 4 2 2 2 7 2" xfId="11106" xr:uid="{46592EA8-29B5-4573-ACB0-79D86CDA1FC3}"/>
    <cellStyle name="Normal 7 4 2 2 2 7 2 2" xfId="19187" xr:uid="{3BB8D328-BCCE-4978-999C-0672B2DB72CA}"/>
    <cellStyle name="Normal 7 4 2 2 2 7 3" xfId="12363" xr:uid="{118CBCBB-FC58-4CEE-A4C4-934D8339D028}"/>
    <cellStyle name="Normal 7 4 2 2 2 7 3 2" xfId="21992" xr:uid="{2608723A-00F5-4073-B23E-1A764FAB106F}"/>
    <cellStyle name="Normal 7 4 2 2 2 7 4" xfId="24553" xr:uid="{36F59697-F3FE-413C-9C89-71EC7A620F7B}"/>
    <cellStyle name="Normal 7 4 2 2 2 7 5" xfId="16436" xr:uid="{D2E384BB-388B-4C4C-AF1D-5E257D6FBA3A}"/>
    <cellStyle name="Normal 7 4 2 2 2 8" xfId="4398" xr:uid="{267059DD-440B-4113-AC80-03CE34E7549B}"/>
    <cellStyle name="Normal 7 4 2 2 2 8 2" xfId="10041" xr:uid="{8D3FBBD9-9BA3-418D-9A4F-741EECACBA1F}"/>
    <cellStyle name="Normal 7 4 2 2 2 8 2 2" xfId="20422" xr:uid="{2FC79CA8-47A3-43F3-ACE9-7D64F463AD75}"/>
    <cellStyle name="Normal 7 4 2 2 2 8 3" xfId="13402" xr:uid="{1E3601E3-7EE3-4EB8-A1C3-C1D21E4E1559}"/>
    <cellStyle name="Normal 7 4 2 2 2 8 3 2" xfId="23251" xr:uid="{5D9D5561-6BBD-4F69-9470-345046090912}"/>
    <cellStyle name="Normal 7 4 2 2 2 8 4" xfId="17629" xr:uid="{D691A241-FE12-4CA4-AAFC-C4A48773D27F}"/>
    <cellStyle name="Normal 7 4 2 2 2 9" xfId="6313" xr:uid="{D64FC12F-1F9E-4E18-AB2C-0705755FF839}"/>
    <cellStyle name="Normal 7 4 2 2 2 9 2" xfId="16216" xr:uid="{08B1E2CB-BF66-4E21-8DB0-8F6FC6420CE8}"/>
    <cellStyle name="Normal 7 4 2 2 3" xfId="3620" xr:uid="{00000000-0005-0000-0000-00004C0E0000}"/>
    <cellStyle name="Normal 7 4 2 2 3 10" xfId="12231" xr:uid="{B0215BB2-13CE-4C50-8B9D-146DC95684D0}"/>
    <cellStyle name="Normal 7 4 2 2 3 10 2" xfId="21774" xr:uid="{C9E093DA-62E8-4EFC-8E83-5959A7B96524}"/>
    <cellStyle name="Normal 7 4 2 2 3 11" xfId="24735" xr:uid="{AC7C345B-9E83-488F-94EC-4BCF25A67A10}"/>
    <cellStyle name="Normal 7 4 2 2 3 12" xfId="14197" xr:uid="{6696959D-D6D7-402B-A207-2E5EF22DE19E}"/>
    <cellStyle name="Normal 7 4 2 2 3 2" xfId="3621" xr:uid="{00000000-0005-0000-0000-00004D0E0000}"/>
    <cellStyle name="Normal 7 4 2 2 3 2 2" xfId="3622" xr:uid="{00000000-0005-0000-0000-00004E0E0000}"/>
    <cellStyle name="Normal 7 4 2 2 3 2 2 2" xfId="8301" xr:uid="{C4CE86E1-F36A-4480-9491-60409CBFC889}"/>
    <cellStyle name="Normal 7 4 2 2 3 2 2 2 2" xfId="28342" xr:uid="{0C32446E-864F-47D0-94B7-532B05E2DBD7}"/>
    <cellStyle name="Normal 7 4 2 2 3 2 2 2 3" xfId="17496" xr:uid="{00D940E2-FD30-405B-88F4-AD3DF7400D01}"/>
    <cellStyle name="Normal 7 4 2 2 3 2 2 3" xfId="11109" xr:uid="{9A1EEDD7-C607-48AC-9B4C-4A9232170850}"/>
    <cellStyle name="Normal 7 4 2 2 3 2 2 3 2" xfId="20288" xr:uid="{C4CCE22A-47A9-4CCA-A263-D1CE831A2F82}"/>
    <cellStyle name="Normal 7 4 2 2 3 2 2 4" xfId="13278" xr:uid="{FD94A56D-8FB1-42E2-A691-FED51BB72BE1}"/>
    <cellStyle name="Normal 7 4 2 2 3 2 2 4 2" xfId="23117" xr:uid="{1953E632-EE8E-4CB1-8D35-E0A4025D38FC}"/>
    <cellStyle name="Normal 7 4 2 2 3 2 2 5" xfId="25000" xr:uid="{E35A55DE-6829-4548-8766-D9C9CE921722}"/>
    <cellStyle name="Normal 7 4 2 2 3 2 2 6" xfId="15546" xr:uid="{BA73978F-12E2-4BDB-8061-D696B394C1EE}"/>
    <cellStyle name="Normal 7 4 2 2 3 2 3" xfId="4948" xr:uid="{9742395C-EAED-4961-8B54-1BC74B4EF08B}"/>
    <cellStyle name="Normal 7 4 2 2 3 2 3 2" xfId="11108" xr:uid="{3C72710C-924A-483B-89E7-7303A4A42AEB}"/>
    <cellStyle name="Normal 7 4 2 2 3 2 3 2 2" xfId="29781" xr:uid="{F129BD9B-3DED-40D1-9B16-A49A65AE0083}"/>
    <cellStyle name="Normal 7 4 2 2 3 2 3 2 3" xfId="20915" xr:uid="{60435381-F1BE-4906-82B1-BE5D91125955}"/>
    <cellStyle name="Normal 7 4 2 2 3 2 3 3" xfId="13807" xr:uid="{3F72C068-6EF2-4CF0-B975-60358A199E94}"/>
    <cellStyle name="Normal 7 4 2 2 3 2 3 3 2" xfId="23744" xr:uid="{D90257E3-3600-4079-B35C-E711C7410D19}"/>
    <cellStyle name="Normal 7 4 2 2 3 2 3 4" xfId="24872" xr:uid="{D5ADC4D2-3601-4864-A511-508094FF62DA}"/>
    <cellStyle name="Normal 7 4 2 2 3 2 3 5" xfId="18122" xr:uid="{451AE3A5-4C24-41BB-82DF-D3D9D56048CB}"/>
    <cellStyle name="Normal 7 4 2 2 3 2 4" xfId="6427" xr:uid="{4E3DD5EE-3358-4D4C-AED3-4EC93A8771F7}"/>
    <cellStyle name="Normal 7 4 2 2 3 2 4 2" xfId="28709" xr:uid="{EDA9680B-CE31-45DC-A13E-956912813081}"/>
    <cellStyle name="Normal 7 4 2 2 3 2 4 3" xfId="16974" xr:uid="{C9EA0E7E-013E-409A-BAAA-50407740E27B}"/>
    <cellStyle name="Normal 7 4 2 2 3 2 5" xfId="9204" xr:uid="{54CE211A-5075-4E85-9376-3C95D8888ECB}"/>
    <cellStyle name="Normal 7 4 2 2 3 2 5 2" xfId="19727" xr:uid="{BF6276F8-05FC-4135-8461-AFA2BD4CC0A9}"/>
    <cellStyle name="Normal 7 4 2 2 3 2 6" xfId="12823" xr:uid="{1EAC4E7D-1B96-42CA-AE19-AECE122296B6}"/>
    <cellStyle name="Normal 7 4 2 2 3 2 6 2" xfId="22556" xr:uid="{D8EC1D40-FC7C-4F68-B108-840665CB18E0}"/>
    <cellStyle name="Normal 7 4 2 2 3 2 7" xfId="26185" xr:uid="{FB021A5F-4C43-43AC-91CB-60F21FA74148}"/>
    <cellStyle name="Normal 7 4 2 2 3 2 8" xfId="14856" xr:uid="{E3AA3405-D912-479B-A66A-824B79AD03DD}"/>
    <cellStyle name="Normal 7 4 2 2 3 3" xfId="3623" xr:uid="{00000000-0005-0000-0000-00004F0E0000}"/>
    <cellStyle name="Normal 7 4 2 2 3 3 2" xfId="5160" xr:uid="{3BF68382-475F-4CF4-95A8-B8C72AE14DFD}"/>
    <cellStyle name="Normal 7 4 2 2 3 3 2 2" xfId="11860" xr:uid="{669E92DB-7690-4B93-A0F1-88194A28F0B8}"/>
    <cellStyle name="Normal 7 4 2 2 3 3 2 2 2" xfId="29922" xr:uid="{7789389C-529A-4D92-8E12-DD85182C9B83}"/>
    <cellStyle name="Normal 7 4 2 2 3 3 2 2 3" xfId="21127" xr:uid="{1870F945-55D6-4785-9C8C-C54E41750B7B}"/>
    <cellStyle name="Normal 7 4 2 2 3 3 2 3" xfId="13915" xr:uid="{5DE4787A-9A01-437E-9C7C-CFBD3F3F53C8}"/>
    <cellStyle name="Normal 7 4 2 2 3 3 2 3 2" xfId="23956" xr:uid="{4F4FD778-A696-4D2B-8DFB-30A31FB685C7}"/>
    <cellStyle name="Normal 7 4 2 2 3 3 2 4" xfId="25159" xr:uid="{264F4F61-D22F-4839-A2DB-1E83E1A35405}"/>
    <cellStyle name="Normal 7 4 2 2 3 3 2 5" xfId="18334" xr:uid="{04AA2F9A-C9FB-40A7-A801-7FAB96BF33B2}"/>
    <cellStyle name="Normal 7 4 2 2 3 3 3" xfId="11110" xr:uid="{D44E103D-0CB5-4F26-B62C-069755A882B5}"/>
    <cellStyle name="Normal 7 4 2 2 3 3 3 2" xfId="27655" xr:uid="{4E5A4F97-15BF-424D-B341-9E3D6D89CA58}"/>
    <cellStyle name="Normal 7 4 2 2 3 3 3 3" xfId="17497" xr:uid="{50B9B92A-6AF2-49D5-8AAA-9DF331900B5C}"/>
    <cellStyle name="Normal 7 4 2 2 3 3 4" xfId="11694" xr:uid="{47687121-53F7-4D90-889F-95EE5F334DFC}"/>
    <cellStyle name="Normal 7 4 2 2 3 3 4 2" xfId="20289" xr:uid="{3A44C56A-F134-4747-9FCF-CB7248E1C028}"/>
    <cellStyle name="Normal 7 4 2 2 3 3 5" xfId="13279" xr:uid="{DF6E7D78-89C5-49EA-BAB1-11B7CD01005F}"/>
    <cellStyle name="Normal 7 4 2 2 3 3 5 2" xfId="23118" xr:uid="{26C820F3-F450-4E83-B29B-BA240D038D6E}"/>
    <cellStyle name="Normal 7 4 2 2 3 3 6" xfId="26540" xr:uid="{E0C1F31E-58FC-4F5D-8501-DA9DAB58E8A0}"/>
    <cellStyle name="Normal 7 4 2 2 3 3 7" xfId="15547" xr:uid="{6F6318E2-AC07-4732-BE5A-A4AF44CC74A7}"/>
    <cellStyle name="Normal 7 4 2 2 3 4" xfId="3624" xr:uid="{00000000-0005-0000-0000-0000500E0000}"/>
    <cellStyle name="Normal 7 4 2 2 3 4 2" xfId="11111" xr:uid="{94BE056A-4BB7-4B99-956B-E9CF82E2628A}"/>
    <cellStyle name="Normal 7 4 2 2 3 4 2 2" xfId="28583" xr:uid="{74C8CAAA-4684-4572-96C5-25290DCB8204}"/>
    <cellStyle name="Normal 7 4 2 2 3 4 2 3" xfId="17495" xr:uid="{7A4A5904-1285-46F5-944D-62AA20F1B4A1}"/>
    <cellStyle name="Normal 7 4 2 2 3 4 3" xfId="11693" xr:uid="{AA9E94B8-EBA9-4550-A607-A4A947A7BA46}"/>
    <cellStyle name="Normal 7 4 2 2 3 4 3 2" xfId="20287" xr:uid="{121C0029-A7F0-4BD9-A506-29D7677B4057}"/>
    <cellStyle name="Normal 7 4 2 2 3 4 4" xfId="13277" xr:uid="{6C26696C-E06A-407D-AD07-8937118E7715}"/>
    <cellStyle name="Normal 7 4 2 2 3 4 4 2" xfId="23116" xr:uid="{6190B0B0-D59F-4F98-9FDF-FEEDBA2210F6}"/>
    <cellStyle name="Normal 7 4 2 2 3 4 5" xfId="25304" xr:uid="{E86D620F-EE14-4B52-8E14-BC752E095669}"/>
    <cellStyle name="Normal 7 4 2 2 3 4 6" xfId="15545" xr:uid="{38FE4F83-9E3F-4A8A-8BF8-82D232D6180B}"/>
    <cellStyle name="Normal 7 4 2 2 3 5" xfId="3625" xr:uid="{00000000-0005-0000-0000-0000510E0000}"/>
    <cellStyle name="Normal 7 4 2 2 3 5 2" xfId="11112" xr:uid="{C70DA4AE-14EC-4D18-B33D-33414D6ED9F3}"/>
    <cellStyle name="Normal 7 4 2 2 3 5 2 2" xfId="27062" xr:uid="{63D84EBB-988E-412B-BB83-A263AFE7AB7E}"/>
    <cellStyle name="Normal 7 4 2 2 3 5 2 3" xfId="16773" xr:uid="{0B8EB4D3-DD30-4DB6-8822-DC355DD4560D}"/>
    <cellStyle name="Normal 7 4 2 2 3 5 3" xfId="11543" xr:uid="{C9D15A6C-E557-47E6-B70E-13ACBF0F1E94}"/>
    <cellStyle name="Normal 7 4 2 2 3 5 3 2" xfId="19510" xr:uid="{C44DFB95-DD32-4B26-96AF-33A75050A3D5}"/>
    <cellStyle name="Normal 7 4 2 2 3 5 4" xfId="12622" xr:uid="{2D233320-1163-43E3-BB8A-0A173261A680}"/>
    <cellStyle name="Normal 7 4 2 2 3 5 4 2" xfId="22339" xr:uid="{29271DDA-2BBF-4EDE-8F9C-45F9A445D455}"/>
    <cellStyle name="Normal 7 4 2 2 3 5 5" xfId="26077" xr:uid="{8B86C366-57D9-46AB-BEAB-418F754196B7}"/>
    <cellStyle name="Normal 7 4 2 2 3 5 6" xfId="14557" xr:uid="{45AAD41B-432E-48EF-B6F9-345C73233D12}"/>
    <cellStyle name="Normal 7 4 2 2 3 6" xfId="3626" xr:uid="{00000000-0005-0000-0000-0000520E0000}"/>
    <cellStyle name="Normal 7 4 2 2 3 6 2" xfId="11113" xr:uid="{EF85AFD5-89E3-46CA-AC83-C061B6AD15F2}"/>
    <cellStyle name="Normal 7 4 2 2 3 6 2 2" xfId="19307" xr:uid="{84D9FF5E-C2AE-4142-BDA6-D74ABC4E3503}"/>
    <cellStyle name="Normal 7 4 2 2 3 6 3" xfId="12439" xr:uid="{92BE6191-6E0C-4F74-9853-E36DAD40EE0A}"/>
    <cellStyle name="Normal 7 4 2 2 3 6 3 2" xfId="22131" xr:uid="{02AE5AF1-E67B-4066-848B-4921651765BE}"/>
    <cellStyle name="Normal 7 4 2 2 3 6 4" xfId="26238" xr:uid="{C4C87CE1-95F4-41EA-B8DB-97A0692944FF}"/>
    <cellStyle name="Normal 7 4 2 2 3 6 5" xfId="16575" xr:uid="{4130B0B4-5E65-45D5-90C1-FC8D64AAFF57}"/>
    <cellStyle name="Normal 7 4 2 2 3 7" xfId="4684" xr:uid="{D0D86EA4-55FE-45D5-B856-5B956060E07B}"/>
    <cellStyle name="Normal 7 4 2 2 3 7 2" xfId="11107" xr:uid="{69BCC066-24DE-449B-85E9-995C15E35E20}"/>
    <cellStyle name="Normal 7 4 2 2 3 7 2 2" xfId="20653" xr:uid="{A00B0969-042A-48B2-8A3E-76AC6D7AF87E}"/>
    <cellStyle name="Normal 7 4 2 2 3 7 3" xfId="13585" xr:uid="{69CF2D57-8173-43AF-8FB7-4776DE30C5F9}"/>
    <cellStyle name="Normal 7 4 2 2 3 7 3 2" xfId="23482" xr:uid="{4FD19CC0-65CD-43D8-B732-D63BB998F95D}"/>
    <cellStyle name="Normal 7 4 2 2 3 7 4" xfId="17860" xr:uid="{A4B2828C-DB07-4E5E-8014-29DD4A859F01}"/>
    <cellStyle name="Normal 7 4 2 2 3 8" xfId="5933" xr:uid="{A2127875-FA01-48E9-9F6B-B3629464D4CF}"/>
    <cellStyle name="Normal 7 4 2 2 3 8 2" xfId="16218" xr:uid="{EE4917E0-81B7-411C-A28D-33B43DDCCFB5}"/>
    <cellStyle name="Normal 7 4 2 2 3 9" xfId="8674" xr:uid="{B3B43D28-F2C0-426A-A2E1-A28B89EF50DA}"/>
    <cellStyle name="Normal 7 4 2 2 3 9 2" xfId="18978" xr:uid="{2D5F2BD6-FC68-4C66-8C76-1E5AD75E2BD6}"/>
    <cellStyle name="Normal 7 4 2 2 4" xfId="3627" xr:uid="{00000000-0005-0000-0000-0000530E0000}"/>
    <cellStyle name="Normal 7 4 2 2 4 2" xfId="3628" xr:uid="{00000000-0005-0000-0000-0000540E0000}"/>
    <cellStyle name="Normal 7 4 2 2 4 2 2" xfId="8302" xr:uid="{C78D3630-EEB9-4994-B8F9-737414BB40DC}"/>
    <cellStyle name="Normal 7 4 2 2 4 2 2 2" xfId="27191" xr:uid="{5FF31D6A-4667-4C49-9870-F702677F99E5}"/>
    <cellStyle name="Normal 7 4 2 2 4 2 2 3" xfId="17498" xr:uid="{A4FE5F7F-3546-453E-9412-94BE48D6F796}"/>
    <cellStyle name="Normal 7 4 2 2 4 2 3" xfId="11115" xr:uid="{DB92E21A-D2E0-4286-8C6F-C06D19FB7671}"/>
    <cellStyle name="Normal 7 4 2 2 4 2 3 2" xfId="20290" xr:uid="{D5FA616D-C8BC-45D3-A727-5F5EE576EC09}"/>
    <cellStyle name="Normal 7 4 2 2 4 2 4" xfId="13280" xr:uid="{FD10086F-27EE-4B40-B5CC-387A0BBB7A30}"/>
    <cellStyle name="Normal 7 4 2 2 4 2 4 2" xfId="23119" xr:uid="{B7DAB17C-3C61-4B1A-B716-E8CD7F93A0FF}"/>
    <cellStyle name="Normal 7 4 2 2 4 2 5" xfId="26658" xr:uid="{6B85631A-DD53-4BC7-9C7D-F784F638F03C}"/>
    <cellStyle name="Normal 7 4 2 2 4 2 6" xfId="15548" xr:uid="{7DC7AEC5-8140-432C-B906-6178F83F14EA}"/>
    <cellStyle name="Normal 7 4 2 2 4 3" xfId="3629" xr:uid="{00000000-0005-0000-0000-0000550E0000}"/>
    <cellStyle name="Normal 7 4 2 2 4 3 2" xfId="11116" xr:uid="{2653AD40-192C-4CEC-8FBF-3550BB988CE5}"/>
    <cellStyle name="Normal 7 4 2 2 4 3 2 2" xfId="28322" xr:uid="{C5AB8889-C985-4409-8C80-150706277530}"/>
    <cellStyle name="Normal 7 4 2 2 4 3 2 3" xfId="16971" xr:uid="{95BEB627-89A5-4731-95B1-09599316EFB1}"/>
    <cellStyle name="Normal 7 4 2 2 4 3 3" xfId="11600" xr:uid="{5EEE8DB6-2B94-43BC-835A-898944993FED}"/>
    <cellStyle name="Normal 7 4 2 2 4 3 3 2" xfId="19724" xr:uid="{EB419889-81A4-43AE-B1C4-A05A47BC5806}"/>
    <cellStyle name="Normal 7 4 2 2 4 3 4" xfId="12820" xr:uid="{33335E81-6BC1-465D-B23F-64648BA26405}"/>
    <cellStyle name="Normal 7 4 2 2 4 3 4 2" xfId="22553" xr:uid="{83075E45-B324-4D2A-9765-31D9D5A68FBD}"/>
    <cellStyle name="Normal 7 4 2 2 4 3 5" xfId="26158" xr:uid="{C2E78351-3B98-46C4-983C-B3D48F36CA42}"/>
    <cellStyle name="Normal 7 4 2 2 4 3 6" xfId="14853" xr:uid="{56D7EBA4-856B-4447-95B2-F6A8943FCEAE}"/>
    <cellStyle name="Normal 7 4 2 2 4 4" xfId="4800" xr:uid="{682BE9C7-936F-49C3-A312-42E96835DA6A}"/>
    <cellStyle name="Normal 7 4 2 2 4 4 2" xfId="11114" xr:uid="{514C6D5B-153B-4DDF-AC63-CEB941B51E82}"/>
    <cellStyle name="Normal 7 4 2 2 4 4 2 2" xfId="20767" xr:uid="{BC5CE38A-8F0D-424F-8ED9-4C5771DCB5ED}"/>
    <cellStyle name="Normal 7 4 2 2 4 4 3" xfId="13666" xr:uid="{DAE010DA-8B07-45CB-8415-DD5DF73F6439}"/>
    <cellStyle name="Normal 7 4 2 2 4 4 3 2" xfId="23596" xr:uid="{79B9C1AC-73C2-4194-9D15-8C527812AE0F}"/>
    <cellStyle name="Normal 7 4 2 2 4 4 4" xfId="24558" xr:uid="{A40FFD8E-5747-497A-9628-6041F8D5F822}"/>
    <cellStyle name="Normal 7 4 2 2 4 4 5" xfId="17974" xr:uid="{6C250E48-9A49-4233-B9DB-726A2F48C084}"/>
    <cellStyle name="Normal 7 4 2 2 4 5" xfId="6424" xr:uid="{95871531-132D-40B5-AB42-98BEDEEB50B6}"/>
    <cellStyle name="Normal 7 4 2 2 4 5 2" xfId="16219" xr:uid="{DED458F7-3E30-4096-9382-6861C0B72EDF}"/>
    <cellStyle name="Normal 7 4 2 2 4 6" xfId="9201" xr:uid="{403999C8-5906-4743-9886-728936B8C88A}"/>
    <cellStyle name="Normal 7 4 2 2 4 6 2" xfId="18979" xr:uid="{72E9E8BE-77E7-4CC5-8520-5E1705541145}"/>
    <cellStyle name="Normal 7 4 2 2 4 7" xfId="12232" xr:uid="{9F03FBAA-9F36-4685-8DFE-ECA4C10D53D8}"/>
    <cellStyle name="Normal 7 4 2 2 4 7 2" xfId="21775" xr:uid="{96AD5E42-71AA-47C9-8126-85F3153540E6}"/>
    <cellStyle name="Normal 7 4 2 2 4 8" xfId="24119" xr:uid="{3310DE2A-5937-4EE1-93E2-32342F0EA128}"/>
    <cellStyle name="Normal 7 4 2 2 4 9" xfId="14355" xr:uid="{E940B299-3750-401F-86C1-94F7017A4732}"/>
    <cellStyle name="Normal 7 4 2 2 5" xfId="3630" xr:uid="{00000000-0005-0000-0000-0000560E0000}"/>
    <cellStyle name="Normal 7 4 2 2 5 2" xfId="5161" xr:uid="{FA8295E5-12DA-464B-829A-CE9FC7AB867E}"/>
    <cellStyle name="Normal 7 4 2 2 5 2 2" xfId="8303" xr:uid="{1B9216B1-22D5-4AC2-8079-673C4DBC0D27}"/>
    <cellStyle name="Normal 7 4 2 2 5 2 2 2" xfId="29923" xr:uid="{4109A46F-1923-4A66-8FFE-E2AE60B90C98}"/>
    <cellStyle name="Normal 7 4 2 2 5 2 2 3" xfId="21128" xr:uid="{6611E54B-1892-4536-BE29-D9D1CBA1AD9D}"/>
    <cellStyle name="Normal 7 4 2 2 5 2 3" xfId="11117" xr:uid="{B6F99813-9A45-4C4F-A0B3-41B892902A67}"/>
    <cellStyle name="Normal 7 4 2 2 5 2 3 2" xfId="23957" xr:uid="{1E40A07B-96EC-4ED5-AF7B-3CB44E1D2E9E}"/>
    <cellStyle name="Normal 7 4 2 2 5 2 4" xfId="25894" xr:uid="{FFA305B3-1327-4904-87E5-D4EF1B71760B}"/>
    <cellStyle name="Normal 7 4 2 2 5 2 5" xfId="18335" xr:uid="{4CBC0ACE-2685-4E56-95CA-DE755497D96E}"/>
    <cellStyle name="Normal 7 4 2 2 5 3" xfId="6733" xr:uid="{FA51F38C-9D01-4909-B7B2-0953E816AB8C}"/>
    <cellStyle name="Normal 7 4 2 2 5 3 2" xfId="28627" xr:uid="{1A0A3C31-3439-4CFD-926E-6182A0D41ED5}"/>
    <cellStyle name="Normal 7 4 2 2 5 3 3" xfId="17499" xr:uid="{BAB92B37-64E1-4144-8CA5-6B323268519E}"/>
    <cellStyle name="Normal 7 4 2 2 5 4" xfId="9529" xr:uid="{0C68BCE6-8945-45BD-9471-1D2F5C44F2E5}"/>
    <cellStyle name="Normal 7 4 2 2 5 4 2" xfId="20291" xr:uid="{6425C5A2-6334-495F-8F60-624473C8C189}"/>
    <cellStyle name="Normal 7 4 2 2 5 5" xfId="13281" xr:uid="{11E643F3-5D6B-48B9-B4E0-51FF5A77DBB6}"/>
    <cellStyle name="Normal 7 4 2 2 5 5 2" xfId="23120" xr:uid="{031885FC-76F9-4FAC-933E-3902F7A263D8}"/>
    <cellStyle name="Normal 7 4 2 2 5 6" xfId="25841" xr:uid="{506DE72A-9666-400C-99CC-D156ED5CFC18}"/>
    <cellStyle name="Normal 7 4 2 2 5 7" xfId="15549" xr:uid="{AC4AD103-B185-4195-BE19-A005A754D42F}"/>
    <cellStyle name="Normal 7 4 2 2 6" xfId="3631" xr:uid="{00000000-0005-0000-0000-0000570E0000}"/>
    <cellStyle name="Normal 7 4 2 2 6 2" xfId="5861" xr:uid="{036DBE8D-A916-49E6-AD80-96E8882FF9BA}"/>
    <cellStyle name="Normal 7 4 2 2 6 2 2" xfId="8304" xr:uid="{FE02C872-B65C-4730-8656-6B9DFD886E30}"/>
    <cellStyle name="Normal 7 4 2 2 6 2 3" xfId="11118" xr:uid="{90DA1D78-DFBC-44A8-AE83-4C785E784766}"/>
    <cellStyle name="Normal 7 4 2 2 6 3" xfId="6960" xr:uid="{AA5BAE72-DDD5-4634-9ECF-E13A04356F4A}"/>
    <cellStyle name="Normal 7 4 2 2 6 3 2" xfId="19849" xr:uid="{17AB64BB-5292-42AC-B026-A0673C3C5E3A}"/>
    <cellStyle name="Normal 7 4 2 2 6 4" xfId="9756" xr:uid="{C4061E11-053B-4DDF-A0C6-EAAFF47C740E}"/>
    <cellStyle name="Normal 7 4 2 2 6 4 2" xfId="22678" xr:uid="{08F48CB3-516C-4BF7-A2CE-FFA2BCF0039C}"/>
    <cellStyle name="Normal 7 4 2 2 6 5" xfId="24783" xr:uid="{AAE26E65-3887-464D-91F0-193D70A9869F}"/>
    <cellStyle name="Normal 7 4 2 2 6 6" xfId="15023" xr:uid="{D1808BC4-7ABD-4DC0-8501-EAEF52E6187C}"/>
    <cellStyle name="Normal 7 4 2 2 7" xfId="3632" xr:uid="{00000000-0005-0000-0000-0000580E0000}"/>
    <cellStyle name="Normal 7 4 2 2 7 2" xfId="8305" xr:uid="{B7560EBD-18F6-4046-AE74-DDE9ADC726F9}"/>
    <cellStyle name="Normal 7 4 2 2 7 2 2" xfId="26889" xr:uid="{4BB54BFA-E0C8-4BA8-A6F1-099D414560E7}"/>
    <cellStyle name="Normal 7 4 2 2 7 2 3" xfId="16670" xr:uid="{C93EFC5D-32C4-4843-AF60-54F95B9200EB}"/>
    <cellStyle name="Normal 7 4 2 2 7 3" xfId="11119" xr:uid="{B95A6DD7-701C-424B-BFD6-97325825CEF8}"/>
    <cellStyle name="Normal 7 4 2 2 7 3 2" xfId="19407" xr:uid="{EF7C672D-8689-49D1-B016-843A38A6C883}"/>
    <cellStyle name="Normal 7 4 2 2 7 4" xfId="12519" xr:uid="{5FB5C9B1-20A2-44A6-8C3C-DFB6FD19ED58}"/>
    <cellStyle name="Normal 7 4 2 2 7 4 2" xfId="22236" xr:uid="{11868195-65CF-48C7-A4A1-E2F929C0AD05}"/>
    <cellStyle name="Normal 7 4 2 2 7 5" xfId="24228" xr:uid="{C7039658-4AC1-4514-80AD-94AED91729ED}"/>
    <cellStyle name="Normal 7 4 2 2 7 6" xfId="14454" xr:uid="{252975AA-9E60-4790-A711-443EF3526A0D}"/>
    <cellStyle name="Normal 7 4 2 2 8" xfId="3633" xr:uid="{00000000-0005-0000-0000-0000590E0000}"/>
    <cellStyle name="Normal 7 4 2 2 8 2" xfId="8306" xr:uid="{408A09B5-4717-4F9B-855C-BB6BFFB75474}"/>
    <cellStyle name="Normal 7 4 2 2 8 2 2" xfId="19127" xr:uid="{344DC567-8BE5-4233-A225-93151548CC2C}"/>
    <cellStyle name="Normal 7 4 2 2 8 3" xfId="11120" xr:uid="{E3D8224F-F78B-48B9-A1F9-F05E6D8AE623}"/>
    <cellStyle name="Normal 7 4 2 2 8 3 2" xfId="21932" xr:uid="{3739A3BE-44B9-4C3B-AA71-477045E4D82E}"/>
    <cellStyle name="Normal 7 4 2 2 8 4" xfId="25671" xr:uid="{C4485039-5798-417F-8925-78660027D18B}"/>
    <cellStyle name="Normal 7 4 2 2 8 5" xfId="16376" xr:uid="{D0F0E33A-EEF7-428A-A4EB-A920E2184874}"/>
    <cellStyle name="Normal 7 4 2 2 9" xfId="4649" xr:uid="{5DA067C7-2428-4025-AC5D-D81152143033}"/>
    <cellStyle name="Normal 7 4 2 2 9 2" xfId="10040" xr:uid="{1A372494-E93F-4CD5-9134-87163932340B}"/>
    <cellStyle name="Normal 7 4 2 2 9 2 2" xfId="20623" xr:uid="{BC642D28-FB2C-41B1-8CBD-90C0FBBD9747}"/>
    <cellStyle name="Normal 7 4 2 2 9 3" xfId="13561" xr:uid="{E8139EB6-E1E5-4504-A65F-FCDBE0F8E42B}"/>
    <cellStyle name="Normal 7 4 2 2 9 3 2" xfId="23452" xr:uid="{D12356A4-BD1C-4BD2-AA21-BE39D5C2F9AE}"/>
    <cellStyle name="Normal 7 4 2 2 9 4" xfId="17830" xr:uid="{444E4F06-D294-429F-808C-1FC390049325}"/>
    <cellStyle name="Normal 7 4 2 3" xfId="840" xr:uid="{00000000-0005-0000-0000-000048030000}"/>
    <cellStyle name="Normal 7 4 2 3 10" xfId="6314" xr:uid="{6073641A-060E-4494-AF01-84EB1FB060FB}"/>
    <cellStyle name="Normal 7 4 2 3 10 2" xfId="16220" xr:uid="{43D8D645-96BA-41E5-9C49-DECAFEB12AE5}"/>
    <cellStyle name="Normal 7 4 2 3 11" xfId="9091" xr:uid="{008B4B3D-ABEA-45E2-8D45-F76293E2736C}"/>
    <cellStyle name="Normal 7 4 2 3 11 2" xfId="18980" xr:uid="{22E8F49F-85A6-42E2-81D7-38A3A091E96D}"/>
    <cellStyle name="Normal 7 4 2 3 12" xfId="12233" xr:uid="{C21B5F1D-1859-40D2-ABDC-0AF68BF53B71}"/>
    <cellStyle name="Normal 7 4 2 3 12 2" xfId="21776" xr:uid="{046387E7-1280-4016-98E7-060C3EAA1DF5}"/>
    <cellStyle name="Normal 7 4 2 3 13" xfId="26403" xr:uid="{4EB6D6A5-4B85-42A4-93A6-CD7895098805}"/>
    <cellStyle name="Normal 7 4 2 3 14" xfId="14033" xr:uid="{82D4D082-73EE-4919-B886-3112F0B5F174}"/>
    <cellStyle name="Normal 7 4 2 3 2" xfId="841" xr:uid="{00000000-0005-0000-0000-000049030000}"/>
    <cellStyle name="Normal 7 4 2 3 2 10" xfId="12234" xr:uid="{09ECA637-B370-4396-B694-666E2A4E2663}"/>
    <cellStyle name="Normal 7 4 2 3 2 10 2" xfId="21777" xr:uid="{BDFEC6FA-8B11-478B-89E6-96B7BD9D1291}"/>
    <cellStyle name="Normal 7 4 2 3 2 11" xfId="25232" xr:uid="{BDE9A6F0-7A08-4C58-81D9-003C542C522E}"/>
    <cellStyle name="Normal 7 4 2 3 2 12" xfId="14198" xr:uid="{8FCBE6F7-389C-4C6E-B3E1-9A36E80357CB}"/>
    <cellStyle name="Normal 7 4 2 3 2 2" xfId="3634" xr:uid="{00000000-0005-0000-0000-00005A0E0000}"/>
    <cellStyle name="Normal 7 4 2 3 2 2 2" xfId="3635" xr:uid="{00000000-0005-0000-0000-00005B0E0000}"/>
    <cellStyle name="Normal 7 4 2 3 2 2 2 2" xfId="8307" xr:uid="{8EB1E6E0-051C-401C-9652-D7B3292C6714}"/>
    <cellStyle name="Normal 7 4 2 3 2 2 2 2 2" xfId="27444" xr:uid="{E885917D-1DDA-4B67-BAED-AB5D70E9A69A}"/>
    <cellStyle name="Normal 7 4 2 3 2 2 2 2 3" xfId="27620" xr:uid="{78CA6B0A-20FA-4093-88EF-12CA6F44613D}"/>
    <cellStyle name="Normal 7 4 2 3 2 2 2 2 4" xfId="17501" xr:uid="{20096E7A-D6DF-4E49-8523-E5273914D990}"/>
    <cellStyle name="Normal 7 4 2 3 2 2 2 3" xfId="11122" xr:uid="{9F4CFB94-2EED-4C8E-9CD6-C064DB1701AE}"/>
    <cellStyle name="Normal 7 4 2 3 2 2 2 3 2" xfId="29539" xr:uid="{E451467B-3D3A-4D0F-852A-E9F284692838}"/>
    <cellStyle name="Normal 7 4 2 3 2 2 2 3 3" xfId="20293" xr:uid="{8642FD5E-926C-4104-BF0D-2836D23EDD58}"/>
    <cellStyle name="Normal 7 4 2 3 2 2 2 4" xfId="13283" xr:uid="{260DAF7C-7D19-4CCC-BD9F-F8F6608E02AC}"/>
    <cellStyle name="Normal 7 4 2 3 2 2 2 4 2" xfId="23122" xr:uid="{29C7DF8D-1931-4025-BA2D-5431A59CFE26}"/>
    <cellStyle name="Normal 7 4 2 3 2 2 2 5" xfId="24078" xr:uid="{FD8B71E7-62A8-4C3A-ACA6-62FA8793A013}"/>
    <cellStyle name="Normal 7 4 2 3 2 2 2 6" xfId="15551" xr:uid="{4FCDB9D1-316B-45D3-AF40-76D04B75BAC6}"/>
    <cellStyle name="Normal 7 4 2 3 2 2 3" xfId="4950" xr:uid="{FA2D8E5A-3E73-46A0-807A-F62DF34245CC}"/>
    <cellStyle name="Normal 7 4 2 3 2 2 3 2" xfId="11121" xr:uid="{F261A895-F325-4355-AB32-89963E3B3E33}"/>
    <cellStyle name="Normal 7 4 2 3 2 2 3 2 2" xfId="29783" xr:uid="{CE749787-79E0-4627-8800-81A69117ABB0}"/>
    <cellStyle name="Normal 7 4 2 3 2 2 3 2 3" xfId="20917" xr:uid="{EB1AA36E-7470-44BD-B53E-193D1625D293}"/>
    <cellStyle name="Normal 7 4 2 3 2 2 3 3" xfId="13809" xr:uid="{416BAB39-F6A5-4618-9712-A925F4F6E6E1}"/>
    <cellStyle name="Normal 7 4 2 3 2 2 3 3 2" xfId="23746" xr:uid="{0808A493-9084-460D-B500-85CA52BEA5B7}"/>
    <cellStyle name="Normal 7 4 2 3 2 2 3 4" xfId="26157" xr:uid="{F2432AFE-62B2-4D7F-883F-D57E35D51F8C}"/>
    <cellStyle name="Normal 7 4 2 3 2 2 3 5" xfId="18124" xr:uid="{C4A6F6D1-0184-4547-AF92-60BF19B587D4}"/>
    <cellStyle name="Normal 7 4 2 3 2 2 4" xfId="6429" xr:uid="{D34D2846-869E-4133-8C64-B88962849CF9}"/>
    <cellStyle name="Normal 7 4 2 3 2 2 4 2" xfId="28561" xr:uid="{E40BF9CC-0867-423A-8D88-C132410FE0EF}"/>
    <cellStyle name="Normal 7 4 2 3 2 2 4 3" xfId="16222" xr:uid="{3944CA10-971B-4E09-B74E-66EA96088E83}"/>
    <cellStyle name="Normal 7 4 2 3 2 2 5" xfId="9206" xr:uid="{4ED4C159-0B68-456C-9912-93E05C7B6669}"/>
    <cellStyle name="Normal 7 4 2 3 2 2 5 2" xfId="18982" xr:uid="{76690E3B-08F5-4BFE-BC33-0D3BBEEFE8B1}"/>
    <cellStyle name="Normal 7 4 2 3 2 2 6" xfId="12235" xr:uid="{D792CBAA-3407-419A-B21C-0137D39FBECA}"/>
    <cellStyle name="Normal 7 4 2 3 2 2 6 2" xfId="21778" xr:uid="{82ADB99C-5843-4545-8E0E-B51C05EBAB41}"/>
    <cellStyle name="Normal 7 4 2 3 2 2 7" xfId="25917" xr:uid="{673397C9-7754-40FF-8B3F-6F4957099932}"/>
    <cellStyle name="Normal 7 4 2 3 2 2 8" xfId="14858" xr:uid="{16FAA8B5-DF50-437D-B8BD-FFB83B3D580B}"/>
    <cellStyle name="Normal 7 4 2 3 2 3" xfId="3636" xr:uid="{00000000-0005-0000-0000-00005C0E0000}"/>
    <cellStyle name="Normal 7 4 2 3 2 3 2" xfId="5162" xr:uid="{6833A21F-B3F2-44BB-8F91-55172FB3DB07}"/>
    <cellStyle name="Normal 7 4 2 3 2 3 2 2" xfId="8308" xr:uid="{079330E8-9486-4398-A08A-1E8F80FC6FFF}"/>
    <cellStyle name="Normal 7 4 2 3 2 3 2 2 2" xfId="29924" xr:uid="{E02565C5-E0FB-4D4F-A985-CFA477161DC8}"/>
    <cellStyle name="Normal 7 4 2 3 2 3 2 2 3" xfId="21129" xr:uid="{E94511F1-52AF-4A7F-9DE2-F52428AF8192}"/>
    <cellStyle name="Normal 7 4 2 3 2 3 2 3" xfId="11123" xr:uid="{A507CFFA-8E28-4BF5-8C0B-3F39B283FE9C}"/>
    <cellStyle name="Normal 7 4 2 3 2 3 2 3 2" xfId="23958" xr:uid="{8F22BB57-6FC5-4741-827E-E56FAA094DBC}"/>
    <cellStyle name="Normal 7 4 2 3 2 3 2 4" xfId="26223" xr:uid="{435CFC7E-02C0-42C6-934E-BE9F4540E215}"/>
    <cellStyle name="Normal 7 4 2 3 2 3 2 5" xfId="18336" xr:uid="{6981643C-924E-469C-9314-45708D9172D2}"/>
    <cellStyle name="Normal 7 4 2 3 2 3 3" xfId="6736" xr:uid="{ACD101F7-5D0F-4BB2-82E2-E7E42A6BE8C1}"/>
    <cellStyle name="Normal 7 4 2 3 2 3 3 2" xfId="28253" xr:uid="{26272945-88DA-47DB-B3DA-7715F6B993EB}"/>
    <cellStyle name="Normal 7 4 2 3 2 3 3 3" xfId="17502" xr:uid="{167971FB-1534-45E7-9912-20A930444485}"/>
    <cellStyle name="Normal 7 4 2 3 2 3 4" xfId="9532" xr:uid="{AFD77C12-70C6-426C-A598-1C0AFD4DC4DC}"/>
    <cellStyle name="Normal 7 4 2 3 2 3 4 2" xfId="20294" xr:uid="{D4725712-FE3A-4E58-A612-4D4472270D73}"/>
    <cellStyle name="Normal 7 4 2 3 2 3 5" xfId="13284" xr:uid="{B23F2E00-256A-4F1C-A50A-236E90391B80}"/>
    <cellStyle name="Normal 7 4 2 3 2 3 5 2" xfId="23123" xr:uid="{5DFC2F28-2C35-4142-8D1B-DE267FBE45A6}"/>
    <cellStyle name="Normal 7 4 2 3 2 3 6" xfId="26397" xr:uid="{863C9CC9-5EAB-4E11-BD25-FDFF3793C5BA}"/>
    <cellStyle name="Normal 7 4 2 3 2 3 7" xfId="15552" xr:uid="{B8095943-7C2B-44E6-8C6E-95A4E0941146}"/>
    <cellStyle name="Normal 7 4 2 3 2 4" xfId="3637" xr:uid="{00000000-0005-0000-0000-00005D0E0000}"/>
    <cellStyle name="Normal 7 4 2 3 2 4 2" xfId="8309" xr:uid="{FD23D5D8-C5D2-496C-A78D-86123C173237}"/>
    <cellStyle name="Normal 7 4 2 3 2 4 2 2" xfId="27240" xr:uid="{1CD0F255-43FB-43C8-B9A8-83C7A717A9C7}"/>
    <cellStyle name="Normal 7 4 2 3 2 4 2 3" xfId="17500" xr:uid="{7AADCB7A-1034-4674-8A0D-9AE4842854D3}"/>
    <cellStyle name="Normal 7 4 2 3 2 4 3" xfId="11124" xr:uid="{77643FC7-838D-48A5-9EE4-3AD594D08AD6}"/>
    <cellStyle name="Normal 7 4 2 3 2 4 3 2" xfId="20292" xr:uid="{1831A9A0-5C81-4580-9331-673D8F84B021}"/>
    <cellStyle name="Normal 7 4 2 3 2 4 4" xfId="13282" xr:uid="{E43B7959-77DF-42D6-AE2B-D69598924AD7}"/>
    <cellStyle name="Normal 7 4 2 3 2 4 4 2" xfId="23121" xr:uid="{8E6D8975-20BF-42F6-9068-4B1A369B3A11}"/>
    <cellStyle name="Normal 7 4 2 3 2 4 5" xfId="24785" xr:uid="{8C47A0FD-B958-44E4-A420-AD0726AFD81F}"/>
    <cellStyle name="Normal 7 4 2 3 2 4 6" xfId="15550" xr:uid="{C2A35742-3100-4A23-BC2C-2280D28EEBA7}"/>
    <cellStyle name="Normal 7 4 2 3 2 5" xfId="3638" xr:uid="{00000000-0005-0000-0000-00005E0E0000}"/>
    <cellStyle name="Normal 7 4 2 3 2 5 2" xfId="8310" xr:uid="{77B43091-D52A-481E-98E8-6DBBCED1106D}"/>
    <cellStyle name="Normal 7 4 2 3 2 5 2 2" xfId="27789" xr:uid="{599DD451-BEB8-4E5A-A1EF-F5A4CFC4B154}"/>
    <cellStyle name="Normal 7 4 2 3 2 5 2 3" xfId="16707" xr:uid="{F697D0EA-7CE5-419B-A7CD-FB5FFB5DD205}"/>
    <cellStyle name="Normal 7 4 2 3 2 5 3" xfId="11125" xr:uid="{2F360EF1-D1A3-4E3D-9117-0467216AA91D}"/>
    <cellStyle name="Normal 7 4 2 3 2 5 3 2" xfId="19444" xr:uid="{B1CEB5A1-B5AB-409E-859B-E691725B9D84}"/>
    <cellStyle name="Normal 7 4 2 3 2 5 4" xfId="12556" xr:uid="{96084A2D-5043-4578-B565-CAB5739D7813}"/>
    <cellStyle name="Normal 7 4 2 3 2 5 4 2" xfId="22273" xr:uid="{31650B64-7600-4933-9BD9-29765FD45C7F}"/>
    <cellStyle name="Normal 7 4 2 3 2 5 5" xfId="24950" xr:uid="{C2DD3689-6ABD-499D-9FF1-85CFCB230078}"/>
    <cellStyle name="Normal 7 4 2 3 2 5 6" xfId="14491" xr:uid="{8974C4D0-211E-457E-A22A-282EB954789A}"/>
    <cellStyle name="Normal 7 4 2 3 2 6" xfId="3639" xr:uid="{00000000-0005-0000-0000-00005F0E0000}"/>
    <cellStyle name="Normal 7 4 2 3 2 6 2" xfId="11126" xr:uid="{DBCF9530-E1A3-4B1C-A534-1815446E93B1}"/>
    <cellStyle name="Normal 7 4 2 3 2 6 2 2" xfId="19308" xr:uid="{05D15558-F0B7-483E-BC48-BAC2498E0D24}"/>
    <cellStyle name="Normal 7 4 2 3 2 6 3" xfId="12440" xr:uid="{1211A75D-ECEC-4138-9253-E0552D6C378F}"/>
    <cellStyle name="Normal 7 4 2 3 2 6 3 2" xfId="22132" xr:uid="{CE8DF987-52C3-4759-9055-ED32A3C2F1D1}"/>
    <cellStyle name="Normal 7 4 2 3 2 6 4" xfId="25165" xr:uid="{72504D6C-FB47-4186-93A4-6F92494EBF02}"/>
    <cellStyle name="Normal 7 4 2 3 2 6 5" xfId="16576" xr:uid="{B8F363BD-82F4-4678-80DB-0D845AA9E888}"/>
    <cellStyle name="Normal 7 4 2 3 2 7" xfId="4685" xr:uid="{524035C5-58D7-4D9F-BB21-B31919C0D3E6}"/>
    <cellStyle name="Normal 7 4 2 3 2 7 2" xfId="10043" xr:uid="{DBBCA938-6F17-4E59-A420-5E729B29AEBB}"/>
    <cellStyle name="Normal 7 4 2 3 2 7 2 2" xfId="20654" xr:uid="{D0DC8517-C16F-462B-938B-52CFC7081E82}"/>
    <cellStyle name="Normal 7 4 2 3 2 7 3" xfId="13586" xr:uid="{DBED3B14-4261-44CE-9484-70FC0934C46F}"/>
    <cellStyle name="Normal 7 4 2 3 2 7 3 2" xfId="23483" xr:uid="{48967733-092C-4DC0-9A07-29C3E24B7A45}"/>
    <cellStyle name="Normal 7 4 2 3 2 7 4" xfId="17861" xr:uid="{40152214-90EB-4C1E-82A4-A011E5168C07}"/>
    <cellStyle name="Normal 7 4 2 3 2 8" xfId="6315" xr:uid="{D1366EE2-2D54-4DD2-992E-80BAEF32CC4F}"/>
    <cellStyle name="Normal 7 4 2 3 2 8 2" xfId="16221" xr:uid="{85904ECD-54F5-4686-B77D-773C977E53E0}"/>
    <cellStyle name="Normal 7 4 2 3 2 9" xfId="9092" xr:uid="{1061FDD8-FE42-4F48-B505-8CB18CD1D8FC}"/>
    <cellStyle name="Normal 7 4 2 3 2 9 2" xfId="18981" xr:uid="{82BE4124-C5F5-4A0B-B8D8-4AB2F16FEBAD}"/>
    <cellStyle name="Normal 7 4 2 3 3" xfId="3640" xr:uid="{00000000-0005-0000-0000-0000600E0000}"/>
    <cellStyle name="Normal 7 4 2 3 3 10" xfId="26140" xr:uid="{F76961E1-9117-496E-9F3B-4C0C39895126}"/>
    <cellStyle name="Normal 7 4 2 3 3 11" xfId="14356" xr:uid="{32C41497-E64E-44CC-9D92-9D9E8D2B7ACB}"/>
    <cellStyle name="Normal 7 4 2 3 3 2" xfId="3641" xr:uid="{00000000-0005-0000-0000-0000610E0000}"/>
    <cellStyle name="Normal 7 4 2 3 3 2 2" xfId="3642" xr:uid="{00000000-0005-0000-0000-0000620E0000}"/>
    <cellStyle name="Normal 7 4 2 3 3 2 2 2" xfId="8311" xr:uid="{1D399F39-5AF1-4B7A-AE5D-61D62AFDD0FC}"/>
    <cellStyle name="Normal 7 4 2 3 3 2 2 2 2" xfId="28497" xr:uid="{C65D4125-8BDA-4393-99C8-06D09694B3D9}"/>
    <cellStyle name="Normal 7 4 2 3 3 2 2 2 3" xfId="17504" xr:uid="{CAE2237A-5D98-46BB-A8F3-BE6A011ADC10}"/>
    <cellStyle name="Normal 7 4 2 3 3 2 2 3" xfId="11129" xr:uid="{EBB81AF3-29A1-400B-828F-969260793DA4}"/>
    <cellStyle name="Normal 7 4 2 3 3 2 2 3 2" xfId="20296" xr:uid="{0DC94238-6BEF-4B7D-B0F6-8E828EC3BD29}"/>
    <cellStyle name="Normal 7 4 2 3 3 2 2 4" xfId="13286" xr:uid="{67B86E9B-C3DD-4D53-9B85-C890048DD9C6}"/>
    <cellStyle name="Normal 7 4 2 3 3 2 2 4 2" xfId="23125" xr:uid="{ED8F4195-FAA2-43BB-9822-A0A32AED4619}"/>
    <cellStyle name="Normal 7 4 2 3 3 2 2 5" xfId="26362" xr:uid="{25ECEEF3-58B1-41E5-9CA9-963A64B79BBF}"/>
    <cellStyle name="Normal 7 4 2 3 3 2 2 6" xfId="15554" xr:uid="{3B26ADE8-3365-44FE-BA1F-8806A13B9EB6}"/>
    <cellStyle name="Normal 7 4 2 3 3 2 3" xfId="4951" xr:uid="{B64BAF49-B43C-4FB4-8D12-483B644EEA47}"/>
    <cellStyle name="Normal 7 4 2 3 3 2 3 2" xfId="11128" xr:uid="{E7DF774E-C2D6-40A4-9B05-82723C3B5548}"/>
    <cellStyle name="Normal 7 4 2 3 3 2 3 2 2" xfId="29784" xr:uid="{724D99CF-6ACF-43EA-B176-7F0F071CA8FF}"/>
    <cellStyle name="Normal 7 4 2 3 3 2 3 2 3" xfId="20918" xr:uid="{F661F2FC-001A-4F36-97E6-93E75D46D02A}"/>
    <cellStyle name="Normal 7 4 2 3 3 2 3 3" xfId="13810" xr:uid="{B931FACD-0650-4F36-834A-7A89E33F849B}"/>
    <cellStyle name="Normal 7 4 2 3 3 2 3 3 2" xfId="23747" xr:uid="{2333881E-ACEB-4111-B602-BD97A7D094E0}"/>
    <cellStyle name="Normal 7 4 2 3 3 2 3 4" xfId="25750" xr:uid="{CB44BA95-2F51-4F74-97AC-659F4F3D0955}"/>
    <cellStyle name="Normal 7 4 2 3 3 2 3 5" xfId="18125" xr:uid="{856C071B-8B87-4A32-B2F6-2487D852A473}"/>
    <cellStyle name="Normal 7 4 2 3 3 2 4" xfId="6430" xr:uid="{D9DED31E-7E66-4DAF-967C-66D15AA5A271}"/>
    <cellStyle name="Normal 7 4 2 3 3 2 4 2" xfId="27399" xr:uid="{F5FA5D01-36F1-4402-993E-40C5B6C1649A}"/>
    <cellStyle name="Normal 7 4 2 3 3 2 4 3" xfId="16975" xr:uid="{86DC84FA-A510-404E-B20E-69DEB4D8AE02}"/>
    <cellStyle name="Normal 7 4 2 3 3 2 5" xfId="9207" xr:uid="{D36F1A2C-2E3A-42C5-A690-6BA4D996F13B}"/>
    <cellStyle name="Normal 7 4 2 3 3 2 5 2" xfId="19728" xr:uid="{92C870A2-D734-4A67-9602-41F012AC8AC7}"/>
    <cellStyle name="Normal 7 4 2 3 3 2 6" xfId="12824" xr:uid="{C6CB7CEE-0EE0-49D4-AE6C-9E0C25B9C050}"/>
    <cellStyle name="Normal 7 4 2 3 3 2 6 2" xfId="22557" xr:uid="{73867C5F-E546-4CAB-81EA-2FE3F8BC3C3D}"/>
    <cellStyle name="Normal 7 4 2 3 3 2 7" xfId="25182" xr:uid="{731441C3-3C1F-48F2-9B88-B7D499DD8C44}"/>
    <cellStyle name="Normal 7 4 2 3 3 2 8" xfId="14859" xr:uid="{22F6BE43-99CA-4A31-AC8F-12375CABCC42}"/>
    <cellStyle name="Normal 7 4 2 3 3 3" xfId="3643" xr:uid="{00000000-0005-0000-0000-0000630E0000}"/>
    <cellStyle name="Normal 7 4 2 3 3 3 2" xfId="5163" xr:uid="{6DF1892E-775C-41D4-B347-54A60E1020DA}"/>
    <cellStyle name="Normal 7 4 2 3 3 3 2 2" xfId="11861" xr:uid="{3D801CA4-3121-4AC1-BD16-65D7C7B0EA64}"/>
    <cellStyle name="Normal 7 4 2 3 3 3 2 2 2" xfId="29925" xr:uid="{2B8C4537-2E45-4A43-8CFB-716A4E3F0F05}"/>
    <cellStyle name="Normal 7 4 2 3 3 3 2 2 3" xfId="21130" xr:uid="{1B387134-E704-4BF1-8E86-B116EF2F204E}"/>
    <cellStyle name="Normal 7 4 2 3 3 3 2 3" xfId="13916" xr:uid="{EF422AE1-F9DE-4F9C-B35A-737B0E0EE99D}"/>
    <cellStyle name="Normal 7 4 2 3 3 3 2 3 2" xfId="23959" xr:uid="{0A5C3E81-36F1-4AC1-994E-5034F4FD02EC}"/>
    <cellStyle name="Normal 7 4 2 3 3 3 2 4" xfId="26269" xr:uid="{2621F967-1872-4F7C-A042-B4A7282FD53F}"/>
    <cellStyle name="Normal 7 4 2 3 3 3 2 5" xfId="18337" xr:uid="{031A7450-5E6C-4E9C-8F8A-025C3679B581}"/>
    <cellStyle name="Normal 7 4 2 3 3 3 3" xfId="11130" xr:uid="{5B2619F2-B8C4-4037-8995-9CBEAA9E7939}"/>
    <cellStyle name="Normal 7 4 2 3 3 3 3 2" xfId="27947" xr:uid="{2BE7CABF-560D-4F65-BA00-EC3DBBF34697}"/>
    <cellStyle name="Normal 7 4 2 3 3 3 3 3" xfId="17505" xr:uid="{A4D69D61-5B54-4716-8B21-37F3295DF03F}"/>
    <cellStyle name="Normal 7 4 2 3 3 3 4" xfId="11696" xr:uid="{EBF6F4F4-CD4E-4ABE-AFFD-CB7AFD8C7692}"/>
    <cellStyle name="Normal 7 4 2 3 3 3 4 2" xfId="20297" xr:uid="{8667E216-FD19-4BFF-9281-39D3FA392E19}"/>
    <cellStyle name="Normal 7 4 2 3 3 3 5" xfId="13287" xr:uid="{21CE9D07-0902-4F5C-8CFA-EC6E55D663EF}"/>
    <cellStyle name="Normal 7 4 2 3 3 3 5 2" xfId="23126" xr:uid="{7A13D537-AABA-456F-90EB-CACB515CBCA6}"/>
    <cellStyle name="Normal 7 4 2 3 3 3 6" xfId="24099" xr:uid="{9F838476-B3F7-4B94-B09F-2277D242CFA6}"/>
    <cellStyle name="Normal 7 4 2 3 3 3 7" xfId="15555" xr:uid="{C5D366EA-DA6F-413A-BF66-5C01A9DDC529}"/>
    <cellStyle name="Normal 7 4 2 3 3 4" xfId="3644" xr:uid="{00000000-0005-0000-0000-0000640E0000}"/>
    <cellStyle name="Normal 7 4 2 3 3 4 2" xfId="11131" xr:uid="{44E5C40F-7FFF-4803-A8CF-365670B89DBF}"/>
    <cellStyle name="Normal 7 4 2 3 3 4 2 2" xfId="27909" xr:uid="{C9559178-45FD-4548-9B05-064FD9657014}"/>
    <cellStyle name="Normal 7 4 2 3 3 4 2 3" xfId="17503" xr:uid="{3B2676D5-504F-4D2F-B945-43BC2924B811}"/>
    <cellStyle name="Normal 7 4 2 3 3 4 3" xfId="11695" xr:uid="{B59724F0-7230-4298-804C-37CFFC2D5E1B}"/>
    <cellStyle name="Normal 7 4 2 3 3 4 3 2" xfId="20295" xr:uid="{3334F153-F03B-4F6B-B93F-2CD186B47C41}"/>
    <cellStyle name="Normal 7 4 2 3 3 4 4" xfId="13285" xr:uid="{E7E1C1D7-78C2-4F18-BC5A-967BBA341295}"/>
    <cellStyle name="Normal 7 4 2 3 3 4 4 2" xfId="23124" xr:uid="{177174B7-08D3-4ED0-945D-BD42BA390EDA}"/>
    <cellStyle name="Normal 7 4 2 3 3 4 5" xfId="24837" xr:uid="{88DEF07D-1FBD-48E1-9369-4C3AE848932B}"/>
    <cellStyle name="Normal 7 4 2 3 3 4 6" xfId="15553" xr:uid="{BCE84EE2-5C10-4647-A4EF-4DC9297DC982}"/>
    <cellStyle name="Normal 7 4 2 3 3 5" xfId="3645" xr:uid="{00000000-0005-0000-0000-0000650E0000}"/>
    <cellStyle name="Normal 7 4 2 3 3 5 2" xfId="11132" xr:uid="{14908159-0C2B-4F35-96A6-666D53F6CDB9}"/>
    <cellStyle name="Normal 7 4 2 3 3 5 2 2" xfId="28793" xr:uid="{2D13DBBC-B917-4503-A9A6-B5A62965DC82}"/>
    <cellStyle name="Normal 7 4 2 3 3 5 2 3" xfId="16809" xr:uid="{3D755071-D5A2-4365-94C5-AD87849B561B}"/>
    <cellStyle name="Normal 7 4 2 3 3 5 3" xfId="11562" xr:uid="{563AD3BD-A3AD-41B6-8AE5-E737517AA4B1}"/>
    <cellStyle name="Normal 7 4 2 3 3 5 3 2" xfId="19546" xr:uid="{4A7BFAFD-FE25-4251-A405-7E8613E824E8}"/>
    <cellStyle name="Normal 7 4 2 3 3 5 4" xfId="12658" xr:uid="{3D4FC7CB-F1D5-4968-AA5C-EA5FF3B41FA3}"/>
    <cellStyle name="Normal 7 4 2 3 3 5 4 2" xfId="22375" xr:uid="{5451D314-B631-4175-8C96-C5A769BFA44A}"/>
    <cellStyle name="Normal 7 4 2 3 3 5 5" xfId="25595" xr:uid="{2FE13B4E-0D51-470B-998D-699CB620D4BC}"/>
    <cellStyle name="Normal 7 4 2 3 3 5 6" xfId="14594" xr:uid="{BDED71A5-BDAE-413B-A865-10F38F75CCC0}"/>
    <cellStyle name="Normal 7 4 2 3 3 6" xfId="4801" xr:uid="{D1EFFC14-8B62-4B8B-9AE4-7403C72B3009}"/>
    <cellStyle name="Normal 7 4 2 3 3 6 2" xfId="11127" xr:uid="{0E527136-AF09-4438-B7DE-81486AFE6A10}"/>
    <cellStyle name="Normal 7 4 2 3 3 6 2 2" xfId="20768" xr:uid="{36FD0008-F05F-44C6-A258-1AF3C19BBCDC}"/>
    <cellStyle name="Normal 7 4 2 3 3 6 3" xfId="13667" xr:uid="{C5F807EF-FA9E-4DD4-AE94-137710C36A89}"/>
    <cellStyle name="Normal 7 4 2 3 3 6 3 2" xfId="23597" xr:uid="{62C0DC91-2622-49E1-8200-DADE72D56A33}"/>
    <cellStyle name="Normal 7 4 2 3 3 6 4" xfId="24133" xr:uid="{9A2AE4C9-347D-411F-89E7-40233CE15F69}"/>
    <cellStyle name="Normal 7 4 2 3 3 6 5" xfId="17975" xr:uid="{26B691D0-74F6-4F30-BEFC-0EC429F2D17C}"/>
    <cellStyle name="Normal 7 4 2 3 3 7" xfId="5949" xr:uid="{8547B0B6-3056-42E0-A01F-43B50395BD6C}"/>
    <cellStyle name="Normal 7 4 2 3 3 7 2" xfId="16223" xr:uid="{89A0EDDF-3CBC-4ACD-BFA4-42D4D25C424D}"/>
    <cellStyle name="Normal 7 4 2 3 3 8" xfId="8694" xr:uid="{6DF7473E-33AC-4BA5-BA82-9E2AA8A68990}"/>
    <cellStyle name="Normal 7 4 2 3 3 8 2" xfId="18983" xr:uid="{8B642ADB-1269-4BE6-AF44-E17F36A26ED1}"/>
    <cellStyle name="Normal 7 4 2 3 3 9" xfId="12236" xr:uid="{23E4362F-ABD8-4E1F-8EE1-909E76E5C11F}"/>
    <cellStyle name="Normal 7 4 2 3 3 9 2" xfId="21779" xr:uid="{0CA622EE-1BA7-4E0A-B896-26E6184FF70E}"/>
    <cellStyle name="Normal 7 4 2 3 4" xfId="3646" xr:uid="{00000000-0005-0000-0000-0000660E0000}"/>
    <cellStyle name="Normal 7 4 2 3 4 2" xfId="3647" xr:uid="{00000000-0005-0000-0000-0000670E0000}"/>
    <cellStyle name="Normal 7 4 2 3 4 2 2" xfId="8312" xr:uid="{D2CD5DCD-61B9-4FEE-ADC5-348D7174498F}"/>
    <cellStyle name="Normal 7 4 2 3 4 2 2 2" xfId="27361" xr:uid="{785E8BA0-38A9-4A12-939E-1934A4C9B45D}"/>
    <cellStyle name="Normal 7 4 2 3 4 2 2 3" xfId="17506" xr:uid="{1CED67AF-6C25-4F31-8136-04F23E38E6D4}"/>
    <cellStyle name="Normal 7 4 2 3 4 2 3" xfId="11134" xr:uid="{55DB9A49-2E29-40FC-A83D-0F611040B3E3}"/>
    <cellStyle name="Normal 7 4 2 3 4 2 3 2" xfId="20298" xr:uid="{59A94FFD-3365-4383-B2BB-C511E38D1822}"/>
    <cellStyle name="Normal 7 4 2 3 4 2 4" xfId="13288" xr:uid="{961F4319-405C-4B39-9458-C8CF93D4CEDD}"/>
    <cellStyle name="Normal 7 4 2 3 4 2 4 2" xfId="23127" xr:uid="{0711476E-9DCC-4C12-A66E-19FD0BE0E32D}"/>
    <cellStyle name="Normal 7 4 2 3 4 2 5" xfId="24569" xr:uid="{95259A4D-BB08-4721-BBDD-BEF21BB61437}"/>
    <cellStyle name="Normal 7 4 2 3 4 2 6" xfId="15556" xr:uid="{DF7BB867-026E-43F9-941C-6326A862FC53}"/>
    <cellStyle name="Normal 7 4 2 3 4 3" xfId="4949" xr:uid="{8C93306B-DA48-4E4B-B14B-21201396578D}"/>
    <cellStyle name="Normal 7 4 2 3 4 3 2" xfId="11133" xr:uid="{227CE158-CAE3-41CF-A6A0-BE81D94ABDBB}"/>
    <cellStyle name="Normal 7 4 2 3 4 3 2 2" xfId="29782" xr:uid="{60432520-5AA1-4543-AFDF-463C87E15E01}"/>
    <cellStyle name="Normal 7 4 2 3 4 3 2 3" xfId="20916" xr:uid="{B3A1B5CB-9C0F-40F3-9D87-0A267C147097}"/>
    <cellStyle name="Normal 7 4 2 3 4 3 3" xfId="13808" xr:uid="{B90ADC68-5CC4-4F06-AEF4-B3EA7271DE36}"/>
    <cellStyle name="Normal 7 4 2 3 4 3 3 2" xfId="23745" xr:uid="{C04C250A-7F32-48EC-8CA8-BD1016B85022}"/>
    <cellStyle name="Normal 7 4 2 3 4 3 4" xfId="24510" xr:uid="{650BA651-9E1D-4106-9A39-8F23DA51C870}"/>
    <cellStyle name="Normal 7 4 2 3 4 3 5" xfId="18123" xr:uid="{D9CC5630-3128-471A-AC22-481B59CC504B}"/>
    <cellStyle name="Normal 7 4 2 3 4 4" xfId="6428" xr:uid="{CF1E0AF5-A350-4776-8F68-7514648E82B6}"/>
    <cellStyle name="Normal 7 4 2 3 4 4 2" xfId="28214" xr:uid="{5193E404-0747-4AA5-AD21-73AE62601ACF}"/>
    <cellStyle name="Normal 7 4 2 3 4 4 3" xfId="16224" xr:uid="{6E52967F-C111-4D21-91A0-0518237A5D1E}"/>
    <cellStyle name="Normal 7 4 2 3 4 5" xfId="9205" xr:uid="{4B98646E-8AB6-4456-9ABC-C325B5F61680}"/>
    <cellStyle name="Normal 7 4 2 3 4 5 2" xfId="18984" xr:uid="{DA216CA5-BF4F-466A-A312-4E7FF4F07A12}"/>
    <cellStyle name="Normal 7 4 2 3 4 6" xfId="12237" xr:uid="{B3BA2102-CAE5-4BE2-AE4B-9841DBA7E487}"/>
    <cellStyle name="Normal 7 4 2 3 4 6 2" xfId="21780" xr:uid="{8C0AB14F-3512-40F3-B11B-AA197D4A119B}"/>
    <cellStyle name="Normal 7 4 2 3 4 7" xfId="26264" xr:uid="{CF30EA18-4578-403F-AFF0-7C3931DAE43B}"/>
    <cellStyle name="Normal 7 4 2 3 4 8" xfId="14857" xr:uid="{04969317-BAF0-4C2A-B3BC-8A4F124D8AEF}"/>
    <cellStyle name="Normal 7 4 2 3 5" xfId="3648" xr:uid="{00000000-0005-0000-0000-0000680E0000}"/>
    <cellStyle name="Normal 7 4 2 3 5 2" xfId="5164" xr:uid="{910960F2-DBCA-4235-916A-9F5AE1869C30}"/>
    <cellStyle name="Normal 7 4 2 3 5 2 2" xfId="8313" xr:uid="{F803DC58-72E3-437B-B094-21C2EA90FC16}"/>
    <cellStyle name="Normal 7 4 2 3 5 2 2 2" xfId="29926" xr:uid="{543D9EED-D30C-4DBB-B466-DF67CA1CDFF6}"/>
    <cellStyle name="Normal 7 4 2 3 5 2 2 3" xfId="21131" xr:uid="{9F35B6DA-2942-4E4F-B3BB-0D7CF4CA2778}"/>
    <cellStyle name="Normal 7 4 2 3 5 2 3" xfId="11135" xr:uid="{026A461A-F359-4185-87AB-8F8A08F4F7AA}"/>
    <cellStyle name="Normal 7 4 2 3 5 2 3 2" xfId="23960" xr:uid="{D474C10E-5A10-4432-8914-892D561371BD}"/>
    <cellStyle name="Normal 7 4 2 3 5 2 4" xfId="24176" xr:uid="{02FA6E11-2128-4334-8651-9074D26F2C41}"/>
    <cellStyle name="Normal 7 4 2 3 5 2 5" xfId="18338" xr:uid="{B651AB37-AD02-4A80-9609-378F81014E03}"/>
    <cellStyle name="Normal 7 4 2 3 5 3" xfId="6735" xr:uid="{9BCA1627-9CEA-4972-9233-96D532BFF41E}"/>
    <cellStyle name="Normal 7 4 2 3 5 3 2" xfId="27828" xr:uid="{77016D18-A982-4165-9D15-0D1EC22A91D6}"/>
    <cellStyle name="Normal 7 4 2 3 5 3 3" xfId="17507" xr:uid="{637AB729-C180-4E59-BE69-A6708DAEE9B6}"/>
    <cellStyle name="Normal 7 4 2 3 5 4" xfId="9531" xr:uid="{942ACDD1-3697-41FD-8864-8CA9A1302BA4}"/>
    <cellStyle name="Normal 7 4 2 3 5 4 2" xfId="20299" xr:uid="{15583FA3-B8E9-4C7C-93DB-1299407470A8}"/>
    <cellStyle name="Normal 7 4 2 3 5 5" xfId="13289" xr:uid="{749011F5-B209-4CB2-B826-AFBC3F066906}"/>
    <cellStyle name="Normal 7 4 2 3 5 5 2" xfId="23128" xr:uid="{B197A364-4894-4D93-B2F4-7B3207523FE5}"/>
    <cellStyle name="Normal 7 4 2 3 5 6" xfId="26593" xr:uid="{E1706AC8-6702-47B4-BACC-B63C5A298281}"/>
    <cellStyle name="Normal 7 4 2 3 5 7" xfId="15557" xr:uid="{21B4117C-AEE7-4349-BAB1-0AA767DE761A}"/>
    <cellStyle name="Normal 7 4 2 3 6" xfId="3649" xr:uid="{00000000-0005-0000-0000-0000690E0000}"/>
    <cellStyle name="Normal 7 4 2 3 6 2" xfId="5844" xr:uid="{59B709E8-6377-4F10-8A73-BC3EB9917C5C}"/>
    <cellStyle name="Normal 7 4 2 3 6 2 2" xfId="8314" xr:uid="{52A0CA1C-8109-4DCE-80E0-A667EBA8C18E}"/>
    <cellStyle name="Normal 7 4 2 3 6 2 3" xfId="11136" xr:uid="{98B3C7DA-13DD-4C4B-8EEF-9FA2B8D37A19}"/>
    <cellStyle name="Normal 7 4 2 3 6 3" xfId="6937" xr:uid="{E86C778D-D05F-417A-B0A2-C9A2FD058D07}"/>
    <cellStyle name="Normal 7 4 2 3 6 3 2" xfId="19850" xr:uid="{0C74E7C2-0C4A-4026-90CD-AC75A089FC2D}"/>
    <cellStyle name="Normal 7 4 2 3 6 4" xfId="9733" xr:uid="{565A30B1-7199-4DB0-9CA2-6DAF5FBCB6F5}"/>
    <cellStyle name="Normal 7 4 2 3 6 4 2" xfId="22679" xr:uid="{D37C353E-C2B7-4E76-A96C-52DC17CFD184}"/>
    <cellStyle name="Normal 7 4 2 3 6 5" xfId="24503" xr:uid="{6B92E606-3145-4B88-A212-57BE01D1AD88}"/>
    <cellStyle name="Normal 7 4 2 3 6 6" xfId="15024" xr:uid="{0EE03A44-3907-4B19-95A1-1C1FEB4495BD}"/>
    <cellStyle name="Normal 7 4 2 3 7" xfId="3650" xr:uid="{00000000-0005-0000-0000-00006A0E0000}"/>
    <cellStyle name="Normal 7 4 2 3 7 2" xfId="8315" xr:uid="{FF94FD24-9100-4134-B83B-2197F307FE0F}"/>
    <cellStyle name="Normal 7 4 2 3 7 2 2" xfId="27702" xr:uid="{33AC6EBF-430B-4743-A22A-F7CF1C154C84}"/>
    <cellStyle name="Normal 7 4 2 3 7 2 3" xfId="16647" xr:uid="{4EF0A38F-C655-4E8E-9B96-DB3E2F909B90}"/>
    <cellStyle name="Normal 7 4 2 3 7 3" xfId="11137" xr:uid="{415BC1C3-E923-4EB6-B70B-411CD5596DC5}"/>
    <cellStyle name="Normal 7 4 2 3 7 3 2" xfId="19384" xr:uid="{79F98F36-4842-4D0E-AEEA-B3E40101E884}"/>
    <cellStyle name="Normal 7 4 2 3 7 4" xfId="12496" xr:uid="{1E80271E-E3B8-4987-B72B-61F438AACA5B}"/>
    <cellStyle name="Normal 7 4 2 3 7 4 2" xfId="22213" xr:uid="{472683E7-8085-4368-940E-85C129360013}"/>
    <cellStyle name="Normal 7 4 2 3 7 5" xfId="25835" xr:uid="{0E23A106-1DEC-4CAA-BDFC-C2A485593914}"/>
    <cellStyle name="Normal 7 4 2 3 7 6" xfId="14431" xr:uid="{F58C9244-8200-4FB3-979F-372B72669A58}"/>
    <cellStyle name="Normal 7 4 2 3 8" xfId="3651" xr:uid="{00000000-0005-0000-0000-00006B0E0000}"/>
    <cellStyle name="Normal 7 4 2 3 8 2" xfId="8316" xr:uid="{8221DEF3-8282-4404-89D5-642E77EAE918}"/>
    <cellStyle name="Normal 7 4 2 3 8 2 2" xfId="19164" xr:uid="{AE9EA205-1682-46C6-9244-BCFD494C51CA}"/>
    <cellStyle name="Normal 7 4 2 3 8 3" xfId="11138" xr:uid="{A7B7CF25-DAA3-4281-BB03-CC4F7661C24A}"/>
    <cellStyle name="Normal 7 4 2 3 8 3 2" xfId="21969" xr:uid="{B16D0970-1376-4148-89AC-9515E3EB62FE}"/>
    <cellStyle name="Normal 7 4 2 3 8 4" xfId="26095" xr:uid="{F91040D2-86A9-4B6E-A318-235342DEB065}"/>
    <cellStyle name="Normal 7 4 2 3 8 5" xfId="16413" xr:uid="{B63668AD-D378-4A63-B1A9-07D782BEDAFC}"/>
    <cellStyle name="Normal 7 4 2 3 9" xfId="4650" xr:uid="{D6336066-26C5-4ED8-8D4F-D010E5EBEAC4}"/>
    <cellStyle name="Normal 7 4 2 3 9 2" xfId="10042" xr:uid="{81F01377-B149-46AD-A85F-04D499FE47A1}"/>
    <cellStyle name="Normal 7 4 2 3 9 2 2" xfId="20624" xr:uid="{B74B38F1-3234-4A98-82EE-6B611808EBDC}"/>
    <cellStyle name="Normal 7 4 2 3 9 3" xfId="13562" xr:uid="{67EAC88F-281C-4AF5-B713-0215DFF72ED1}"/>
    <cellStyle name="Normal 7 4 2 3 9 3 2" xfId="23453" xr:uid="{B0BAC705-2439-4DC7-BB0D-2CA438D8034E}"/>
    <cellStyle name="Normal 7 4 2 3 9 4" xfId="17831" xr:uid="{6E0AD1F1-15D7-4314-A2A4-A07D07AB89AF}"/>
    <cellStyle name="Normal 7 4 2 4" xfId="842" xr:uid="{00000000-0005-0000-0000-00004A030000}"/>
    <cellStyle name="Normal 7 4 2 4 10" xfId="9093" xr:uid="{140E7B6E-774A-4BA4-BD71-3818B6D26552}"/>
    <cellStyle name="Normal 7 4 2 4 10 2" xfId="18985" xr:uid="{B8C8551B-89CE-417D-90B0-CBBB5A400E34}"/>
    <cellStyle name="Normal 7 4 2 4 11" xfId="12238" xr:uid="{449C783F-74D6-4D55-8315-869C5FF3433D}"/>
    <cellStyle name="Normal 7 4 2 4 11 2" xfId="21781" xr:uid="{F46B4EB9-5C45-420F-A322-5D26F43DF848}"/>
    <cellStyle name="Normal 7 4 2 4 12" xfId="26263" xr:uid="{2DDC6CAA-CF83-463D-AF36-AB5690D42653}"/>
    <cellStyle name="Normal 7 4 2 4 13" xfId="14013" xr:uid="{F62CA622-E2FF-4FEC-80EC-27FAAF8CCB28}"/>
    <cellStyle name="Normal 7 4 2 4 2" xfId="843" xr:uid="{00000000-0005-0000-0000-00004B030000}"/>
    <cellStyle name="Normal 7 4 2 4 2 10" xfId="12239" xr:uid="{B3CBB2CA-42B7-4B91-8A3B-4590EDCF8747}"/>
    <cellStyle name="Normal 7 4 2 4 2 10 2" xfId="21782" xr:uid="{7BE0041E-655C-4D67-873E-2A68E154678B}"/>
    <cellStyle name="Normal 7 4 2 4 2 11" xfId="26659" xr:uid="{D8016E9F-6858-4184-B0C8-54B4E589AF85}"/>
    <cellStyle name="Normal 7 4 2 4 2 12" xfId="14199" xr:uid="{69EBB552-146E-4C83-BCE5-1C1B02445123}"/>
    <cellStyle name="Normal 7 4 2 4 2 2" xfId="3652" xr:uid="{00000000-0005-0000-0000-00006C0E0000}"/>
    <cellStyle name="Normal 7 4 2 4 2 2 2" xfId="3653" xr:uid="{00000000-0005-0000-0000-00006D0E0000}"/>
    <cellStyle name="Normal 7 4 2 4 2 2 2 2" xfId="8317" xr:uid="{E1DA7DDB-C7F9-4B9C-9FA2-79FD1A435700}"/>
    <cellStyle name="Normal 7 4 2 4 2 2 2 2 2" xfId="29140" xr:uid="{F546106E-2F74-4F5E-A382-D1B16731AB49}"/>
    <cellStyle name="Normal 7 4 2 4 2 2 2 2 3" xfId="27055" xr:uid="{F7B3E0FA-1C62-415E-A343-84A50816F152}"/>
    <cellStyle name="Normal 7 4 2 4 2 2 2 2 4" xfId="17509" xr:uid="{18D0B345-9B48-4B78-8AE4-721A8D5431AC}"/>
    <cellStyle name="Normal 7 4 2 4 2 2 2 3" xfId="11140" xr:uid="{4430620A-C3C7-43EA-9926-A51A4ADB5E7A}"/>
    <cellStyle name="Normal 7 4 2 4 2 2 2 3 2" xfId="29540" xr:uid="{6F5E1810-77DC-4C24-8A01-62FDD6762F6A}"/>
    <cellStyle name="Normal 7 4 2 4 2 2 2 3 3" xfId="20301" xr:uid="{BD1C6161-9C38-40D8-86A4-BF13C89E4A4F}"/>
    <cellStyle name="Normal 7 4 2 4 2 2 2 4" xfId="13291" xr:uid="{7C4FB86F-A6FB-4394-8FB0-B65CB9DEAFAD}"/>
    <cellStyle name="Normal 7 4 2 4 2 2 2 4 2" xfId="23130" xr:uid="{5BFB6889-4595-404C-8DFB-3DCCFCCF8470}"/>
    <cellStyle name="Normal 7 4 2 4 2 2 2 5" xfId="26366" xr:uid="{89228997-D9A9-456C-BB7D-C7EA0959E5E7}"/>
    <cellStyle name="Normal 7 4 2 4 2 2 2 6" xfId="15559" xr:uid="{3E685175-F610-4A5F-9BB5-6CAE5A8BFD31}"/>
    <cellStyle name="Normal 7 4 2 4 2 2 3" xfId="4952" xr:uid="{B598DFF8-FB4F-4A20-8697-CBC56695716A}"/>
    <cellStyle name="Normal 7 4 2 4 2 2 3 2" xfId="11139" xr:uid="{DB93E55B-30CB-4D8B-975A-A951060C5B99}"/>
    <cellStyle name="Normal 7 4 2 4 2 2 3 2 2" xfId="29785" xr:uid="{6F6F06EB-3D2E-4C8A-8DB1-9E951342BE3A}"/>
    <cellStyle name="Normal 7 4 2 4 2 2 3 2 3" xfId="20919" xr:uid="{9E08A73B-5397-4084-9970-A48270E21579}"/>
    <cellStyle name="Normal 7 4 2 4 2 2 3 3" xfId="13811" xr:uid="{BAFD870C-A082-4CCB-8FE1-F492F12AA089}"/>
    <cellStyle name="Normal 7 4 2 4 2 2 3 3 2" xfId="23748" xr:uid="{3BBAEFCB-19C9-4994-B6F6-C3C9A18A3EBC}"/>
    <cellStyle name="Normal 7 4 2 4 2 2 3 4" xfId="25642" xr:uid="{78DB68E6-7545-45BD-A293-8988A6D06986}"/>
    <cellStyle name="Normal 7 4 2 4 2 2 3 5" xfId="18126" xr:uid="{D4F06437-67F4-4FE5-AFED-4AD935F3B8DB}"/>
    <cellStyle name="Normal 7 4 2 4 2 2 4" xfId="6432" xr:uid="{576336D4-5D85-466F-8B70-B29FB2B5DFB0}"/>
    <cellStyle name="Normal 7 4 2 4 2 2 4 2" xfId="28607" xr:uid="{BD3B8DA2-5D7B-4134-9818-12EF1C01F70B}"/>
    <cellStyle name="Normal 7 4 2 4 2 2 4 3" xfId="16227" xr:uid="{6732E409-0016-4355-9A41-808345FA3DBD}"/>
    <cellStyle name="Normal 7 4 2 4 2 2 5" xfId="9209" xr:uid="{B2EC4073-52AD-47E8-82FD-E4772E3EDD0B}"/>
    <cellStyle name="Normal 7 4 2 4 2 2 5 2" xfId="18987" xr:uid="{FEBC140D-3CFC-40BF-8825-3627158AD590}"/>
    <cellStyle name="Normal 7 4 2 4 2 2 6" xfId="12240" xr:uid="{36B847DF-3A2C-4265-B2A6-C4FCFC767D21}"/>
    <cellStyle name="Normal 7 4 2 4 2 2 6 2" xfId="21783" xr:uid="{282C6036-3D09-4F60-BB98-42A099205545}"/>
    <cellStyle name="Normal 7 4 2 4 2 2 7" xfId="26488" xr:uid="{7C545BDF-C425-4776-A577-A3FB361BB95D}"/>
    <cellStyle name="Normal 7 4 2 4 2 2 8" xfId="14861" xr:uid="{BC58F69D-24B5-45C8-AC83-E219FB8D79D8}"/>
    <cellStyle name="Normal 7 4 2 4 2 3" xfId="3654" xr:uid="{00000000-0005-0000-0000-00006E0E0000}"/>
    <cellStyle name="Normal 7 4 2 4 2 3 2" xfId="5165" xr:uid="{735D4BF8-195B-430D-A78A-56B260F080E7}"/>
    <cellStyle name="Normal 7 4 2 4 2 3 2 2" xfId="8318" xr:uid="{ADD0AEC9-F552-4E62-89C3-9E747CFA26AA}"/>
    <cellStyle name="Normal 7 4 2 4 2 3 2 2 2" xfId="29927" xr:uid="{390A3E6C-2BFE-4F32-8E1F-82CFAA199F9B}"/>
    <cellStyle name="Normal 7 4 2 4 2 3 2 2 3" xfId="21132" xr:uid="{DD0A22D6-2C12-4CAB-B18E-C0C7188AC57E}"/>
    <cellStyle name="Normal 7 4 2 4 2 3 2 3" xfId="11141" xr:uid="{89F220A8-760B-4132-8CC8-52574128C7F0}"/>
    <cellStyle name="Normal 7 4 2 4 2 3 2 3 2" xfId="23961" xr:uid="{8EE22DC4-DBAE-419A-9A26-007A2D2D4FD1}"/>
    <cellStyle name="Normal 7 4 2 4 2 3 2 4" xfId="26041" xr:uid="{90E106A7-4396-4D50-AD00-53A3C38CDAD8}"/>
    <cellStyle name="Normal 7 4 2 4 2 3 2 5" xfId="18339" xr:uid="{1C1B69F8-1AF3-4BE3-B7EF-8D8B52417E7B}"/>
    <cellStyle name="Normal 7 4 2 4 2 3 3" xfId="6738" xr:uid="{4B1E4BCD-CF06-4368-8293-521B9BB6F807}"/>
    <cellStyle name="Normal 7 4 2 4 2 3 3 2" xfId="27359" xr:uid="{BDB34ECA-1D0A-48D2-9ECA-499D4A73090F}"/>
    <cellStyle name="Normal 7 4 2 4 2 3 3 3" xfId="17510" xr:uid="{27D438CC-FE94-4BBD-915F-A96E35EDE411}"/>
    <cellStyle name="Normal 7 4 2 4 2 3 4" xfId="9534" xr:uid="{2AEA232F-FDBF-4496-9139-3B904F887554}"/>
    <cellStyle name="Normal 7 4 2 4 2 3 4 2" xfId="20302" xr:uid="{6D3A79B8-607E-498D-8D70-AE92EFC85ACA}"/>
    <cellStyle name="Normal 7 4 2 4 2 3 5" xfId="13292" xr:uid="{BE7CC26F-C616-417F-AD1F-211C1EBFA73C}"/>
    <cellStyle name="Normal 7 4 2 4 2 3 5 2" xfId="23131" xr:uid="{0E72D989-14CB-4421-A337-6FFE274A12A7}"/>
    <cellStyle name="Normal 7 4 2 4 2 3 6" xfId="24266" xr:uid="{23BA1D13-E7F4-4CF9-9A9A-12E577DC9FE7}"/>
    <cellStyle name="Normal 7 4 2 4 2 3 7" xfId="15560" xr:uid="{2AF97B6C-D753-4C86-98E0-C6E1C3777784}"/>
    <cellStyle name="Normal 7 4 2 4 2 4" xfId="3655" xr:uid="{00000000-0005-0000-0000-00006F0E0000}"/>
    <cellStyle name="Normal 7 4 2 4 2 4 2" xfId="8319" xr:uid="{E51C5F5A-2918-4EFC-A65B-5D48805E7B50}"/>
    <cellStyle name="Normal 7 4 2 4 2 4 2 2" xfId="29307" xr:uid="{AEE836BE-AC0C-42F0-B058-BA795A941A6A}"/>
    <cellStyle name="Normal 7 4 2 4 2 4 2 3" xfId="17508" xr:uid="{8E994062-9D1D-42E4-84D0-87E92BA06183}"/>
    <cellStyle name="Normal 7 4 2 4 2 4 3" xfId="11142" xr:uid="{7390C1E3-9014-425D-9ABA-F644CD2CADAC}"/>
    <cellStyle name="Normal 7 4 2 4 2 4 3 2" xfId="20300" xr:uid="{EA903B15-9F47-4A85-BB28-6A6F44ABA72E}"/>
    <cellStyle name="Normal 7 4 2 4 2 4 4" xfId="13290" xr:uid="{0379CE4A-54F9-491C-88EE-C8BAFC22425D}"/>
    <cellStyle name="Normal 7 4 2 4 2 4 4 2" xfId="23129" xr:uid="{B0439B6F-0592-49A8-92E2-9FF5D9B16041}"/>
    <cellStyle name="Normal 7 4 2 4 2 4 5" xfId="24535" xr:uid="{84545376-B845-42ED-9A55-C0BDE1F14148}"/>
    <cellStyle name="Normal 7 4 2 4 2 4 6" xfId="15558" xr:uid="{675FB090-0339-4A21-BCA3-B9A850C588D7}"/>
    <cellStyle name="Normal 7 4 2 4 2 5" xfId="3656" xr:uid="{00000000-0005-0000-0000-0000700E0000}"/>
    <cellStyle name="Normal 7 4 2 4 2 5 2" xfId="8320" xr:uid="{7D48D8C9-FDBA-4E6E-AB93-25224C8932C6}"/>
    <cellStyle name="Normal 7 4 2 4 2 5 2 2" xfId="29100" xr:uid="{CB82B857-3A27-4495-A3C6-876CC2D1E3D9}"/>
    <cellStyle name="Normal 7 4 2 4 2 5 2 3" xfId="16790" xr:uid="{FFFA1EBD-D95E-45B9-BCF1-8E41DF2EBB9D}"/>
    <cellStyle name="Normal 7 4 2 4 2 5 3" xfId="11143" xr:uid="{6A9F6C6F-1BFB-4309-B62D-371263A7386D}"/>
    <cellStyle name="Normal 7 4 2 4 2 5 3 2" xfId="19527" xr:uid="{521AFE12-D532-42CE-B076-C56916C10FB1}"/>
    <cellStyle name="Normal 7 4 2 4 2 5 4" xfId="12639" xr:uid="{F0854C55-2682-4252-A036-9F1E4E651956}"/>
    <cellStyle name="Normal 7 4 2 4 2 5 4 2" xfId="22356" xr:uid="{F71DAADD-A91C-4B1D-95AC-565CA3B88C86}"/>
    <cellStyle name="Normal 7 4 2 4 2 5 5" xfId="25207" xr:uid="{99791BC0-C66C-49B0-A961-DA393AFDFF4E}"/>
    <cellStyle name="Normal 7 4 2 4 2 5 6" xfId="14574" xr:uid="{ECA3B2C3-A78F-4D0E-A640-08A56C35BF8C}"/>
    <cellStyle name="Normal 7 4 2 4 2 6" xfId="3657" xr:uid="{00000000-0005-0000-0000-0000710E0000}"/>
    <cellStyle name="Normal 7 4 2 4 2 6 2" xfId="11144" xr:uid="{319D4040-E4E4-4E85-9CF4-EB746379A16D}"/>
    <cellStyle name="Normal 7 4 2 4 2 6 2 2" xfId="19309" xr:uid="{41C598B8-5105-4426-B3ED-10AA2B3BB845}"/>
    <cellStyle name="Normal 7 4 2 4 2 6 3" xfId="12441" xr:uid="{F61DB5E7-F0B5-4473-AFB5-9DE67D460F44}"/>
    <cellStyle name="Normal 7 4 2 4 2 6 3 2" xfId="22133" xr:uid="{108D1A06-4E59-46D7-8E68-4CBD279C7FDA}"/>
    <cellStyle name="Normal 7 4 2 4 2 6 4" xfId="26574" xr:uid="{EFC3D01B-1F84-438D-89A5-1309CD93D8D0}"/>
    <cellStyle name="Normal 7 4 2 4 2 6 5" xfId="16577" xr:uid="{A3F90683-8EBA-4A93-AAE3-E1D3D4FE79E8}"/>
    <cellStyle name="Normal 7 4 2 4 2 7" xfId="4686" xr:uid="{D402A2FD-9E44-4679-B0C8-20CD305658BA}"/>
    <cellStyle name="Normal 7 4 2 4 2 7 2" xfId="10045" xr:uid="{C5153CB4-05ED-4076-AB44-9D03339EAC4B}"/>
    <cellStyle name="Normal 7 4 2 4 2 7 2 2" xfId="20655" xr:uid="{04AAE7E0-D81A-4ED1-AC64-D339B034AD9F}"/>
    <cellStyle name="Normal 7 4 2 4 2 7 3" xfId="13587" xr:uid="{61F4096A-7F92-489F-B1AD-6242975E8635}"/>
    <cellStyle name="Normal 7 4 2 4 2 7 3 2" xfId="23484" xr:uid="{69004C92-0AF0-4989-B954-D051A74FE7BD}"/>
    <cellStyle name="Normal 7 4 2 4 2 7 4" xfId="17862" xr:uid="{45C1B46B-29CC-496F-A9A2-000DD8D67197}"/>
    <cellStyle name="Normal 7 4 2 4 2 8" xfId="6317" xr:uid="{5F7894CA-5036-4FDE-83AA-F2C222F0F8B5}"/>
    <cellStyle name="Normal 7 4 2 4 2 8 2" xfId="16226" xr:uid="{72FEDCE8-ABF2-4ADC-8B22-96E4C93B2F2C}"/>
    <cellStyle name="Normal 7 4 2 4 2 9" xfId="9094" xr:uid="{56F759DD-6A74-4DFF-B38F-16790174CE35}"/>
    <cellStyle name="Normal 7 4 2 4 2 9 2" xfId="18986" xr:uid="{F18B3CD0-F2BC-467A-986B-CB09E940AAD7}"/>
    <cellStyle name="Normal 7 4 2 4 3" xfId="3658" xr:uid="{00000000-0005-0000-0000-0000720E0000}"/>
    <cellStyle name="Normal 7 4 2 4 3 2" xfId="3659" xr:uid="{00000000-0005-0000-0000-0000730E0000}"/>
    <cellStyle name="Normal 7 4 2 4 3 2 2" xfId="8321" xr:uid="{3D7B3AC5-2E1B-49DE-987F-304190DC98D8}"/>
    <cellStyle name="Normal 7 4 2 4 3 2 2 2" xfId="25716" xr:uid="{BC6F6C4B-BD8F-4CCD-B91A-18F34D3E1162}"/>
    <cellStyle name="Normal 7 4 2 4 3 2 2 3" xfId="29324" xr:uid="{51BB0C31-9561-4809-9610-18779165386B}"/>
    <cellStyle name="Normal 7 4 2 4 3 2 2 4" xfId="17511" xr:uid="{C4014874-4C19-47E8-AC91-1777E8C0DF4E}"/>
    <cellStyle name="Normal 7 4 2 4 3 2 3" xfId="11146" xr:uid="{8AA61657-E0DF-4FE5-8CA0-013B86E98392}"/>
    <cellStyle name="Normal 7 4 2 4 3 2 3 2" xfId="29541" xr:uid="{F0AF77C9-391E-4B13-8ADA-1EB6B94FCAAC}"/>
    <cellStyle name="Normal 7 4 2 4 3 2 3 3" xfId="20303" xr:uid="{C5953296-6CB3-45FA-8A5B-270813684E4B}"/>
    <cellStyle name="Normal 7 4 2 4 3 2 4" xfId="13293" xr:uid="{F497900F-3FEE-486B-92EE-6C0B16B850E6}"/>
    <cellStyle name="Normal 7 4 2 4 3 2 4 2" xfId="23132" xr:uid="{5CA09514-36C4-4952-80CF-D7754DD7F816}"/>
    <cellStyle name="Normal 7 4 2 4 3 2 5" xfId="24618" xr:uid="{D18A3D0E-0A26-4498-BA8B-DFAB42C9C53A}"/>
    <cellStyle name="Normal 7 4 2 4 3 2 6" xfId="15561" xr:uid="{F10CB2D9-EA96-4180-9D6B-4E0F6FFDB1E1}"/>
    <cellStyle name="Normal 7 4 2 4 3 3" xfId="3660" xr:uid="{00000000-0005-0000-0000-0000740E0000}"/>
    <cellStyle name="Normal 7 4 2 4 3 3 2" xfId="11147" xr:uid="{47666A00-6747-4B69-9E96-FBF54E6E3E2A}"/>
    <cellStyle name="Normal 7 4 2 4 3 3 2 2" xfId="28577" xr:uid="{212CE7C8-4656-47F6-84EA-512601748ADB}"/>
    <cellStyle name="Normal 7 4 2 4 3 3 2 3" xfId="16976" xr:uid="{3E4AF13F-B6BB-4243-8ED2-D0C275DE7C7C}"/>
    <cellStyle name="Normal 7 4 2 4 3 3 3" xfId="11601" xr:uid="{86096D58-7B83-4E46-A526-D4EFB1A09EE8}"/>
    <cellStyle name="Normal 7 4 2 4 3 3 3 2" xfId="19729" xr:uid="{A8944CDC-87A3-40DA-A3C6-5DF96950619E}"/>
    <cellStyle name="Normal 7 4 2 4 3 3 4" xfId="12825" xr:uid="{E9977981-E9EF-4C7B-9FCF-AE409E6DC56A}"/>
    <cellStyle name="Normal 7 4 2 4 3 3 4 2" xfId="22558" xr:uid="{BC2F6060-8AF8-42B0-ABF6-F4EF58AE035E}"/>
    <cellStyle name="Normal 7 4 2 4 3 3 5" xfId="25352" xr:uid="{8DC95A85-5D1C-44BE-AC58-EE261CBC1A09}"/>
    <cellStyle name="Normal 7 4 2 4 3 3 6" xfId="14860" xr:uid="{6F402C25-B42D-43DB-9479-6BB48C57CA8D}"/>
    <cellStyle name="Normal 7 4 2 4 3 4" xfId="4802" xr:uid="{0D7EB9B5-A1A6-4BAF-BA32-64C45A1472F9}"/>
    <cellStyle name="Normal 7 4 2 4 3 4 2" xfId="11145" xr:uid="{8D96D82F-D4D7-4E58-AC9D-50C389F03F7F}"/>
    <cellStyle name="Normal 7 4 2 4 3 4 2 2" xfId="29671" xr:uid="{6DC4C83C-4F5E-4771-850C-34E2A8E5DE15}"/>
    <cellStyle name="Normal 7 4 2 4 3 4 2 3" xfId="20769" xr:uid="{08DFEB3B-2410-41D7-9482-89584A7552EC}"/>
    <cellStyle name="Normal 7 4 2 4 3 4 3" xfId="13668" xr:uid="{4E8B1A0C-115A-465C-A915-E6B6362E6FEC}"/>
    <cellStyle name="Normal 7 4 2 4 3 4 3 2" xfId="23598" xr:uid="{FBC03E9A-D7DD-4DBC-9684-DC7512C7F44B}"/>
    <cellStyle name="Normal 7 4 2 4 3 4 4" xfId="24918" xr:uid="{2E0A5D68-817C-4B10-9151-968D3829ACBD}"/>
    <cellStyle name="Normal 7 4 2 4 3 4 5" xfId="17976" xr:uid="{BBBF81A3-28BE-42AA-9940-0797FBF34614}"/>
    <cellStyle name="Normal 7 4 2 4 3 5" xfId="6431" xr:uid="{A1DC62D9-0ABA-477E-A81C-853B64CACA79}"/>
    <cellStyle name="Normal 7 4 2 4 3 5 2" xfId="27779" xr:uid="{C81CCB7E-DC6B-460C-B2DF-BB8923CA83A2}"/>
    <cellStyle name="Normal 7 4 2 4 3 5 3" xfId="16228" xr:uid="{310B5AD8-D772-4692-BE7B-0119877F06B9}"/>
    <cellStyle name="Normal 7 4 2 4 3 6" xfId="9208" xr:uid="{8AD074AC-9B38-4B15-80C0-905C12B7D205}"/>
    <cellStyle name="Normal 7 4 2 4 3 6 2" xfId="18988" xr:uid="{AF985255-BF5B-46EA-A3C2-AA63A55FEAAB}"/>
    <cellStyle name="Normal 7 4 2 4 3 7" xfId="12241" xr:uid="{0D225D58-758B-4B9E-80DB-021E9CF4C8B7}"/>
    <cellStyle name="Normal 7 4 2 4 3 7 2" xfId="21784" xr:uid="{32825C08-D0EC-4AE9-8D57-9057D6C9DE32}"/>
    <cellStyle name="Normal 7 4 2 4 3 8" xfId="25363" xr:uid="{59290A15-7383-4FA6-9AFE-579E274F04C9}"/>
    <cellStyle name="Normal 7 4 2 4 3 9" xfId="14357" xr:uid="{B54B041F-6382-477C-B592-2E85E9DF7B86}"/>
    <cellStyle name="Normal 7 4 2 4 4" xfId="3661" xr:uid="{00000000-0005-0000-0000-0000750E0000}"/>
    <cellStyle name="Normal 7 4 2 4 4 2" xfId="5166" xr:uid="{D12F5515-AAFC-4702-B51B-CD4AC70B3762}"/>
    <cellStyle name="Normal 7 4 2 4 4 2 2" xfId="8322" xr:uid="{4A4C48F9-E361-4092-B932-B95A1CB874C4}"/>
    <cellStyle name="Normal 7 4 2 4 4 2 2 2" xfId="29928" xr:uid="{9DA13AA6-86ED-4997-9B96-AD61AB06C420}"/>
    <cellStyle name="Normal 7 4 2 4 4 2 2 3" xfId="21133" xr:uid="{ED251F8D-5ED0-4C7B-8A3B-712B38673EB8}"/>
    <cellStyle name="Normal 7 4 2 4 4 2 3" xfId="11148" xr:uid="{9225BD80-1C94-46C8-BD14-7B6F9E0F9532}"/>
    <cellStyle name="Normal 7 4 2 4 4 2 3 2" xfId="23962" xr:uid="{8B3B7055-5AB6-4CD0-8125-50BE81C36567}"/>
    <cellStyle name="Normal 7 4 2 4 4 2 4" xfId="26743" xr:uid="{F160DFF8-9A81-4D07-BAE4-778B19779E22}"/>
    <cellStyle name="Normal 7 4 2 4 4 2 5" xfId="18340" xr:uid="{0FF7E4D3-9E1E-4F7B-8B4C-B3E038A45105}"/>
    <cellStyle name="Normal 7 4 2 4 4 3" xfId="6737" xr:uid="{E57B6DA3-44EF-4129-9CE8-C1F9728A2F3B}"/>
    <cellStyle name="Normal 7 4 2 4 4 3 2" xfId="28574" xr:uid="{EE4CC693-F536-4527-ACA2-A38CADC504C4}"/>
    <cellStyle name="Normal 7 4 2 4 4 3 3" xfId="16229" xr:uid="{92B91BA4-26F6-46B1-A61F-BDA299AB7F79}"/>
    <cellStyle name="Normal 7 4 2 4 4 4" xfId="9533" xr:uid="{F1F11445-6DFD-43A2-BD9E-3860AD172107}"/>
    <cellStyle name="Normal 7 4 2 4 4 4 2" xfId="18989" xr:uid="{07A98DC9-B01D-45CD-B949-AD095191AD27}"/>
    <cellStyle name="Normal 7 4 2 4 4 5" xfId="12242" xr:uid="{738A5407-38D3-452C-B908-F62CEE863298}"/>
    <cellStyle name="Normal 7 4 2 4 4 5 2" xfId="21785" xr:uid="{BD553992-3F91-42CB-B074-71B91B6B0919}"/>
    <cellStyle name="Normal 7 4 2 4 4 6" xfId="25734" xr:uid="{8A5AA540-8305-43B4-B93C-261B887E7475}"/>
    <cellStyle name="Normal 7 4 2 4 4 7" xfId="15562" xr:uid="{D5A12CB1-4986-4420-AD90-96BF64F105AC}"/>
    <cellStyle name="Normal 7 4 2 4 5" xfId="3662" xr:uid="{00000000-0005-0000-0000-0000760E0000}"/>
    <cellStyle name="Normal 7 4 2 4 5 2" xfId="5828" xr:uid="{26A81345-1FAF-4973-AB2E-D66040BF7D9B}"/>
    <cellStyle name="Normal 7 4 2 4 5 2 2" xfId="8323" xr:uid="{EBF89E4C-B7D1-4262-8B8A-A7B744F3A597}"/>
    <cellStyle name="Normal 7 4 2 4 5 2 3" xfId="11149" xr:uid="{1FE2619F-C338-4F55-919D-C26E4B52A690}"/>
    <cellStyle name="Normal 7 4 2 4 5 2 4" xfId="17074" xr:uid="{446EBB26-AF5A-48F9-A957-BD6F3BCA7598}"/>
    <cellStyle name="Normal 7 4 2 4 5 3" xfId="6917" xr:uid="{8B7275A9-3D2B-4190-B166-CB504D933939}"/>
    <cellStyle name="Normal 7 4 2 4 5 3 2" xfId="29370" xr:uid="{969E89CF-1D3B-4D7B-88C9-23FD85867282}"/>
    <cellStyle name="Normal 7 4 2 4 5 3 3" xfId="19851" xr:uid="{BFFE4549-3829-481C-BEF4-0877875DCF91}"/>
    <cellStyle name="Normal 7 4 2 4 5 4" xfId="9713" xr:uid="{68F57196-B5E8-4890-98A1-CFE9CDB84023}"/>
    <cellStyle name="Normal 7 4 2 4 5 4 2" xfId="22680" xr:uid="{6FFF5CF7-C972-4ED6-9B83-9DE8C300A476}"/>
    <cellStyle name="Normal 7 4 2 4 5 5" xfId="24825" xr:uid="{B4FE5775-1A37-48BE-8B53-23059F478A23}"/>
    <cellStyle name="Normal 7 4 2 4 5 6" xfId="15025" xr:uid="{B0AEA011-61BD-4343-B19E-C0E7EB35C166}"/>
    <cellStyle name="Normal 7 4 2 4 6" xfId="3663" xr:uid="{00000000-0005-0000-0000-0000770E0000}"/>
    <cellStyle name="Normal 7 4 2 4 6 2" xfId="8324" xr:uid="{1DAAB997-8CC5-44A6-AF4D-1DD4756259EA}"/>
    <cellStyle name="Normal 7 4 2 4 6 2 2" xfId="29072" xr:uid="{AA48A4B5-46FF-4471-9C86-2C03982A848F}"/>
    <cellStyle name="Normal 7 4 2 4 6 2 3" xfId="16627" xr:uid="{B7E8705A-D4BD-47DD-846B-3FDD702155C6}"/>
    <cellStyle name="Normal 7 4 2 4 6 3" xfId="11150" xr:uid="{147DD43A-A813-4830-9C1E-74BF40DD8B19}"/>
    <cellStyle name="Normal 7 4 2 4 6 3 2" xfId="19364" xr:uid="{D1842BA4-1024-4E99-BAB1-AD43B6566ED8}"/>
    <cellStyle name="Normal 7 4 2 4 6 4" xfId="12476" xr:uid="{F1A118EE-2658-4D69-8148-0C535629845E}"/>
    <cellStyle name="Normal 7 4 2 4 6 4 2" xfId="22193" xr:uid="{7CCA8610-9797-4BBF-B794-0E6422ADF335}"/>
    <cellStyle name="Normal 7 4 2 4 6 5" xfId="24633" xr:uid="{1CAB1E49-E9A2-4A15-B179-5F7796B565D6}"/>
    <cellStyle name="Normal 7 4 2 4 6 6" xfId="14411" xr:uid="{3A9711E8-FA7B-4A25-AAA0-D1181AC05B0C}"/>
    <cellStyle name="Normal 7 4 2 4 7" xfId="3664" xr:uid="{00000000-0005-0000-0000-0000780E0000}"/>
    <cellStyle name="Normal 7 4 2 4 7 2" xfId="8325" xr:uid="{0A6BE062-AB2E-4EA5-A026-1DC8E0E3BC5C}"/>
    <cellStyle name="Normal 7 4 2 4 7 2 2" xfId="19144" xr:uid="{B56568FA-D8FC-4B52-8B69-E5D9CE05DFE1}"/>
    <cellStyle name="Normal 7 4 2 4 7 3" xfId="11151" xr:uid="{2021ED85-80ED-409F-828A-39D1A71F5950}"/>
    <cellStyle name="Normal 7 4 2 4 7 3 2" xfId="21949" xr:uid="{4D92D77D-32A7-461D-BED5-553EF85C707D}"/>
    <cellStyle name="Normal 7 4 2 4 7 4" xfId="26351" xr:uid="{52B207C4-F792-4218-ABD6-023D04192CEA}"/>
    <cellStyle name="Normal 7 4 2 4 7 5" xfId="16393" xr:uid="{3B271194-7172-4769-A540-3F438A1CBB92}"/>
    <cellStyle name="Normal 7 4 2 4 8" xfId="4651" xr:uid="{41592BD2-E63F-4B2E-ABD8-C9FFB4289527}"/>
    <cellStyle name="Normal 7 4 2 4 8 2" xfId="10044" xr:uid="{82A28574-C1B0-4FCA-8E5E-A5482A42B5F6}"/>
    <cellStyle name="Normal 7 4 2 4 8 2 2" xfId="20625" xr:uid="{C5A36057-F1B4-4AFD-A69D-E33D2B2EEFDD}"/>
    <cellStyle name="Normal 7 4 2 4 8 3" xfId="13563" xr:uid="{E0426946-BA17-4EBD-BF9B-60644578AC98}"/>
    <cellStyle name="Normal 7 4 2 4 8 3 2" xfId="23454" xr:uid="{C3B5D7E2-FE35-4CCF-BCF1-514E3D2EB922}"/>
    <cellStyle name="Normal 7 4 2 4 8 4" xfId="17832" xr:uid="{902D2FC4-E048-48D2-96BC-1AFAFC082633}"/>
    <cellStyle name="Normal 7 4 2 4 9" xfId="6316" xr:uid="{C9003087-E940-4817-8C73-92BFB64A8B74}"/>
    <cellStyle name="Normal 7 4 2 4 9 2" xfId="16225" xr:uid="{7642E28C-5528-40CF-93AD-EF58F705E100}"/>
    <cellStyle name="Normal 7 4 2 5" xfId="844" xr:uid="{00000000-0005-0000-0000-00004C030000}"/>
    <cellStyle name="Normal 7 4 2 5 10" xfId="12243" xr:uid="{B2562398-F75E-477C-A6B4-A6D34731F7B1}"/>
    <cellStyle name="Normal 7 4 2 5 10 2" xfId="21786" xr:uid="{F671786E-6C32-4F24-9581-554176A421CE}"/>
    <cellStyle name="Normal 7 4 2 5 11" xfId="25199" xr:uid="{CE00D59B-89C2-4670-8ACD-09F8C01C8816}"/>
    <cellStyle name="Normal 7 4 2 5 12" xfId="14200" xr:uid="{442BCC8F-0D56-44B2-9462-EB3A494B0B84}"/>
    <cellStyle name="Normal 7 4 2 5 2" xfId="845" xr:uid="{00000000-0005-0000-0000-00004D030000}"/>
    <cellStyle name="Normal 7 4 2 5 2 2" xfId="3665" xr:uid="{00000000-0005-0000-0000-0000790E0000}"/>
    <cellStyle name="Normal 7 4 2 5 2 2 2" xfId="5702" xr:uid="{B7BE3806-0DF1-49C6-B80C-020E2C84C386}"/>
    <cellStyle name="Normal 7 4 2 5 2 2 2 2" xfId="8326" xr:uid="{6236094B-85F0-4C4F-B2C8-9DCB2A85C490}"/>
    <cellStyle name="Normal 7 4 2 5 2 2 2 3" xfId="11152" xr:uid="{2AB787A6-C2C2-4970-83CA-AAF5E77894B3}"/>
    <cellStyle name="Normal 7 4 2 5 2 2 2 4" xfId="16232" xr:uid="{0695DF20-01AC-4428-9CD6-08925CA08C1C}"/>
    <cellStyle name="Normal 7 4 2 5 2 2 3" xfId="6740" xr:uid="{115D9BCD-A9B0-4A61-8363-B1B598D4050A}"/>
    <cellStyle name="Normal 7 4 2 5 2 2 3 2" xfId="28425" xr:uid="{566A3E29-2E9E-48B9-9394-F467D7650691}"/>
    <cellStyle name="Normal 7 4 2 5 2 2 3 3" xfId="27697" xr:uid="{DE21CC13-96F3-4B45-8824-1C2AF0B0F272}"/>
    <cellStyle name="Normal 7 4 2 5 2 2 3 4" xfId="18992" xr:uid="{98F52DD4-0A92-4607-B087-15100C37643F}"/>
    <cellStyle name="Normal 7 4 2 5 2 2 4" xfId="9536" xr:uid="{2BB0F8B6-E214-4A68-8B8C-073D621CFA3C}"/>
    <cellStyle name="Normal 7 4 2 5 2 2 4 2" xfId="30057" xr:uid="{A7515D0F-D73B-477C-8572-09A529039823}"/>
    <cellStyle name="Normal 7 4 2 5 2 2 4 3" xfId="21788" xr:uid="{8A67EB0C-5070-434E-A17E-1E6DFB884991}"/>
    <cellStyle name="Normal 7 4 2 5 2 2 5" xfId="25573" xr:uid="{BBBE1D2B-3B1E-4647-97E2-AC53A538C8B0}"/>
    <cellStyle name="Normal 7 4 2 5 2 2 6" xfId="15563" xr:uid="{A9680373-8A39-4DAE-B575-DB300D8C2C73}"/>
    <cellStyle name="Normal 7 4 2 5 2 3" xfId="3666" xr:uid="{00000000-0005-0000-0000-00007A0E0000}"/>
    <cellStyle name="Normal 7 4 2 5 2 3 2" xfId="8327" xr:uid="{28768334-14EC-4AC9-90C8-6F2744256C0C}"/>
    <cellStyle name="Normal 7 4 2 5 2 3 2 2" xfId="27866" xr:uid="{9CADF9C8-AE28-46C1-A276-143AD17A40E0}"/>
    <cellStyle name="Normal 7 4 2 5 2 3 2 3" xfId="16977" xr:uid="{80CDEC6D-13BD-4AC8-AA3E-741F685928F1}"/>
    <cellStyle name="Normal 7 4 2 5 2 3 3" xfId="11153" xr:uid="{2AE16C44-BC35-4416-BC1B-70F4D8038B4F}"/>
    <cellStyle name="Normal 7 4 2 5 2 3 3 2" xfId="19730" xr:uid="{C8A719D7-AA8B-4B66-9155-21033EFFF547}"/>
    <cellStyle name="Normal 7 4 2 5 2 3 4" xfId="12826" xr:uid="{715ED529-857D-4EEF-925D-2ACC84B65842}"/>
    <cellStyle name="Normal 7 4 2 5 2 3 4 2" xfId="22559" xr:uid="{95C92850-4C6C-4F24-A36A-3891B7C0F5D3}"/>
    <cellStyle name="Normal 7 4 2 5 2 3 5" xfId="25475" xr:uid="{8362D1C1-EE39-43A9-8679-399D92C41DA4}"/>
    <cellStyle name="Normal 7 4 2 5 2 3 6" xfId="14862" xr:uid="{98AFF574-5091-440F-94C9-2693A42BDB31}"/>
    <cellStyle name="Normal 7 4 2 5 2 4" xfId="4803" xr:uid="{ED8BA61E-1631-4935-BCA6-53435EABFE03}"/>
    <cellStyle name="Normal 7 4 2 5 2 4 2" xfId="7138" xr:uid="{DFD72A8F-A009-4A2A-B25C-0C87A0F196AD}"/>
    <cellStyle name="Normal 7 4 2 5 2 4 2 2" xfId="29672" xr:uid="{AB1D88AA-96EC-4C16-AE4D-9A560D5EA615}"/>
    <cellStyle name="Normal 7 4 2 5 2 4 2 3" xfId="20770" xr:uid="{D2F39F5E-B3CE-4117-89F9-91286D18EA65}"/>
    <cellStyle name="Normal 7 4 2 5 2 4 3" xfId="10047" xr:uid="{6A9DCC93-6F5A-4EBB-B861-FA30332E4F8B}"/>
    <cellStyle name="Normal 7 4 2 5 2 4 3 2" xfId="23599" xr:uid="{CB9CE5E0-F443-41B7-8FB4-D0D295A84DB2}"/>
    <cellStyle name="Normal 7 4 2 5 2 4 4" xfId="26256" xr:uid="{7DE18500-E50B-4DF6-B4B4-5213880E7F33}"/>
    <cellStyle name="Normal 7 4 2 5 2 4 5" xfId="17977" xr:uid="{8AFE60B2-80F4-45E1-9860-1F1C312B340D}"/>
    <cellStyle name="Normal 7 4 2 5 2 5" xfId="6319" xr:uid="{FC3647AE-ED40-4692-83D5-25EFE7B679A7}"/>
    <cellStyle name="Normal 7 4 2 5 2 5 2" xfId="28721" xr:uid="{B4FE00C2-901B-43CB-94EE-869EF56E6740}"/>
    <cellStyle name="Normal 7 4 2 5 2 5 3" xfId="16231" xr:uid="{BE89749C-9068-4A37-92D5-6DA0F8EC3D17}"/>
    <cellStyle name="Normal 7 4 2 5 2 6" xfId="9096" xr:uid="{6264A26E-0540-4514-8E04-44BF1E8E7E55}"/>
    <cellStyle name="Normal 7 4 2 5 2 6 2" xfId="18991" xr:uid="{2D0F7447-0913-492A-976B-E6ED531DB4EF}"/>
    <cellStyle name="Normal 7 4 2 5 2 7" xfId="12244" xr:uid="{61DE849C-AE1A-45C0-825E-1AD7D20B8895}"/>
    <cellStyle name="Normal 7 4 2 5 2 7 2" xfId="21787" xr:uid="{F3D10303-3B80-4CBB-8716-CEEF00933A4A}"/>
    <cellStyle name="Normal 7 4 2 5 2 8" xfId="24858" xr:uid="{8E9922FC-F788-4F37-910C-66576D8D2876}"/>
    <cellStyle name="Normal 7 4 2 5 2 9" xfId="14358" xr:uid="{E293841B-7F31-476D-95BB-06C3A07FD16D}"/>
    <cellStyle name="Normal 7 4 2 5 3" xfId="3667" xr:uid="{00000000-0005-0000-0000-00007B0E0000}"/>
    <cellStyle name="Normal 7 4 2 5 3 2" xfId="5167" xr:uid="{08877669-C379-447D-8F6C-C6A1B881E42A}"/>
    <cellStyle name="Normal 7 4 2 5 3 2 2" xfId="8328" xr:uid="{A05A8D23-F721-4406-80DA-1B4E5E130C29}"/>
    <cellStyle name="Normal 7 4 2 5 3 2 2 2" xfId="29929" xr:uid="{20A67724-749E-432E-A31B-B68738B66D0E}"/>
    <cellStyle name="Normal 7 4 2 5 3 2 2 3" xfId="21134" xr:uid="{85238AD1-1146-41F4-BC9B-3B7E0B4527C0}"/>
    <cellStyle name="Normal 7 4 2 5 3 2 3" xfId="11154" xr:uid="{C58294FF-10E3-4E71-80AE-1653AD35C6DC}"/>
    <cellStyle name="Normal 7 4 2 5 3 2 3 2" xfId="23963" xr:uid="{667DBA9D-F45D-47BC-BCB0-3E8497496BBF}"/>
    <cellStyle name="Normal 7 4 2 5 3 2 4" xfId="26052" xr:uid="{CEBD6AAB-CFD5-44B6-B71C-D32B763803DA}"/>
    <cellStyle name="Normal 7 4 2 5 3 2 5" xfId="18341" xr:uid="{084F8FAC-76D2-49FB-AC98-F59452482779}"/>
    <cellStyle name="Normal 7 4 2 5 3 3" xfId="6739" xr:uid="{4FD914CF-4B92-4E79-8F54-70DBB995C21A}"/>
    <cellStyle name="Normal 7 4 2 5 3 3 2" xfId="24139" xr:uid="{A3BA6AE4-2A75-4FDC-B207-F95168B5F46A}"/>
    <cellStyle name="Normal 7 4 2 5 3 3 3" xfId="27481" xr:uid="{52D43903-621E-47BB-9FB7-F89FF28E582C}"/>
    <cellStyle name="Normal 7 4 2 5 3 3 4" xfId="16233" xr:uid="{BB6B081B-42C9-4452-8F88-DA3C49B9E660}"/>
    <cellStyle name="Normal 7 4 2 5 3 4" xfId="9535" xr:uid="{D02749BD-BAD0-4266-89BB-6A6396687508}"/>
    <cellStyle name="Normal 7 4 2 5 3 4 2" xfId="24786" xr:uid="{CD98E412-E129-4900-903D-49D776289E4B}"/>
    <cellStyle name="Normal 7 4 2 5 3 4 3" xfId="27398" xr:uid="{285A1CB7-C1C2-429A-81F9-FE9BDCA1ED8D}"/>
    <cellStyle name="Normal 7 4 2 5 3 4 4" xfId="18993" xr:uid="{7B217993-CACC-451B-9F6F-C0CE1E057BE1}"/>
    <cellStyle name="Normal 7 4 2 5 3 5" xfId="12245" xr:uid="{BD798E3F-E45B-45E0-8712-C649CE6BC0AC}"/>
    <cellStyle name="Normal 7 4 2 5 3 5 2" xfId="30058" xr:uid="{9832E5F1-F5A6-4C24-85FF-791E11C9B8DA}"/>
    <cellStyle name="Normal 7 4 2 5 3 5 3" xfId="21789" xr:uid="{E7BE8F42-A296-4D35-99EE-4645064E5FFC}"/>
    <cellStyle name="Normal 7 4 2 5 3 6" xfId="26300" xr:uid="{68A4FF4D-1353-44A5-8328-8330586C5129}"/>
    <cellStyle name="Normal 7 4 2 5 3 7" xfId="15564" xr:uid="{4BEDB6EC-53F1-4370-B3CC-1E434155865E}"/>
    <cellStyle name="Normal 7 4 2 5 4" xfId="3668" xr:uid="{00000000-0005-0000-0000-00007C0E0000}"/>
    <cellStyle name="Normal 7 4 2 5 4 2" xfId="5813" xr:uid="{8E0C499D-0561-41AC-A17C-41C6F9812597}"/>
    <cellStyle name="Normal 7 4 2 5 4 2 2" xfId="8329" xr:uid="{8CB73E26-DD1D-48F4-AF46-5936C1A49382}"/>
    <cellStyle name="Normal 7 4 2 5 4 2 3" xfId="11155" xr:uid="{CA8CA6E4-BD09-4FFE-ADDB-579F54E11C21}"/>
    <cellStyle name="Normal 7 4 2 5 4 2 4" xfId="16234" xr:uid="{FF761154-7614-4692-9093-08E1EDFF2111}"/>
    <cellStyle name="Normal 7 4 2 5 4 3" xfId="6899" xr:uid="{54EE3E3B-B426-4FD6-976B-6B0E785D55F5}"/>
    <cellStyle name="Normal 7 4 2 5 4 3 2" xfId="27080" xr:uid="{43D5C657-C62E-4265-893B-82D3E3E8CEBF}"/>
    <cellStyle name="Normal 7 4 2 5 4 3 3" xfId="18994" xr:uid="{67468972-87C9-43A9-A460-5C3312FD5E35}"/>
    <cellStyle name="Normal 7 4 2 5 4 4" xfId="9695" xr:uid="{DAF53207-30D0-4ADF-BF0A-97BBD39AD3A8}"/>
    <cellStyle name="Normal 7 4 2 5 4 4 2" xfId="21790" xr:uid="{1BBA564A-BDE0-4BD8-8625-722E9B00D7A9}"/>
    <cellStyle name="Normal 7 4 2 5 4 5" xfId="25401" xr:uid="{0857BDB6-8B3C-4523-B76E-684561B8BD3B}"/>
    <cellStyle name="Normal 7 4 2 5 4 6" xfId="15026" xr:uid="{0758FEA4-B9DF-42BA-95A9-B0B24AFF09AE}"/>
    <cellStyle name="Normal 7 4 2 5 5" xfId="3669" xr:uid="{00000000-0005-0000-0000-00007D0E0000}"/>
    <cellStyle name="Normal 7 4 2 5 5 2" xfId="8330" xr:uid="{3BCC4A3D-8466-4D0F-9E34-DEF87257ED2F}"/>
    <cellStyle name="Normal 7 4 2 5 5 2 2" xfId="27092" xr:uid="{C512B851-2FCA-481F-93CB-269356BB3A2C}"/>
    <cellStyle name="Normal 7 4 2 5 5 2 3" xfId="16687" xr:uid="{192FB770-5292-471C-A3C7-6961BAF1263C}"/>
    <cellStyle name="Normal 7 4 2 5 5 3" xfId="11156" xr:uid="{41B8ED81-5FA0-4AC0-8A33-8531F2D9A449}"/>
    <cellStyle name="Normal 7 4 2 5 5 3 2" xfId="19424" xr:uid="{795D8DDD-3BE5-4042-81D6-CFD5D9A7C6D5}"/>
    <cellStyle name="Normal 7 4 2 5 5 4" xfId="12536" xr:uid="{DF22806D-E662-4254-B617-F20A15A73014}"/>
    <cellStyle name="Normal 7 4 2 5 5 4 2" xfId="22253" xr:uid="{F561E6FE-208F-4BAD-8571-7E0942892E71}"/>
    <cellStyle name="Normal 7 4 2 5 5 5" xfId="25273" xr:uid="{DE83A0F9-F7C6-4FF4-92E6-AA21C71A8D80}"/>
    <cellStyle name="Normal 7 4 2 5 5 6" xfId="14471" xr:uid="{9521D2B7-6314-402F-9BD2-606422137B01}"/>
    <cellStyle name="Normal 7 4 2 5 6" xfId="3670" xr:uid="{00000000-0005-0000-0000-00007E0E0000}"/>
    <cellStyle name="Normal 7 4 2 5 6 2" xfId="8331" xr:uid="{A419AECD-9FBC-4CEA-985B-B1B9F23C40B3}"/>
    <cellStyle name="Normal 7 4 2 5 6 2 2" xfId="27731" xr:uid="{72626C1D-1350-4408-B9C2-946788D34131}"/>
    <cellStyle name="Normal 7 4 2 5 6 2 3" xfId="19310" xr:uid="{4EAC5AA4-DD17-471C-AA94-6B75EF7B4E6E}"/>
    <cellStyle name="Normal 7 4 2 5 6 3" xfId="11157" xr:uid="{D610C817-78C9-4CBF-BAC3-7AAC931491BE}"/>
    <cellStyle name="Normal 7 4 2 5 6 3 2" xfId="22134" xr:uid="{2032FC98-AB60-41CC-9D53-07A3F66BFED4}"/>
    <cellStyle name="Normal 7 4 2 5 6 4" xfId="24881" xr:uid="{AE2CB489-9C75-4882-98FE-CD6DB30C9724}"/>
    <cellStyle name="Normal 7 4 2 5 6 5" xfId="16578" xr:uid="{C02DC85D-A2BC-4805-AECC-6E6A9DAE6CA5}"/>
    <cellStyle name="Normal 7 4 2 5 7" xfId="4652" xr:uid="{6D30B836-BADF-4CC8-8BFC-7C5D5238F94F}"/>
    <cellStyle name="Normal 7 4 2 5 7 2" xfId="10046" xr:uid="{B32AE42A-6C15-4EF9-93D0-CAF1ECD0405B}"/>
    <cellStyle name="Normal 7 4 2 5 7 2 2" xfId="20626" xr:uid="{C46ED143-C072-48A0-8815-35FC44223766}"/>
    <cellStyle name="Normal 7 4 2 5 7 3" xfId="13564" xr:uid="{3F3FBCF1-A855-4421-91EB-A55269DA102A}"/>
    <cellStyle name="Normal 7 4 2 5 7 3 2" xfId="23455" xr:uid="{0C5BE6E5-64B6-407A-BB2C-2AF85D2EA4C2}"/>
    <cellStyle name="Normal 7 4 2 5 7 4" xfId="28788" xr:uid="{2E94FF67-A9F8-418F-BA68-FBBE923A7C6E}"/>
    <cellStyle name="Normal 7 4 2 5 7 5" xfId="17833" xr:uid="{F68799A3-D88E-4D68-BD32-1AE557E48D04}"/>
    <cellStyle name="Normal 7 4 2 5 8" xfId="6318" xr:uid="{26560211-AD7B-4486-85EC-72A99D2CDA99}"/>
    <cellStyle name="Normal 7 4 2 5 8 2" xfId="16230" xr:uid="{DA7AA73C-6524-4991-9114-1D4539D8AF2F}"/>
    <cellStyle name="Normal 7 4 2 5 9" xfId="9095" xr:uid="{3393A6B4-DD2F-48E2-8FE4-966AB1A9FD6D}"/>
    <cellStyle name="Normal 7 4 2 5 9 2" xfId="18990" xr:uid="{2BCB3673-6532-4F05-B456-1161F4BBEE0F}"/>
    <cellStyle name="Normal 7 4 2 6" xfId="846" xr:uid="{00000000-0005-0000-0000-00004E030000}"/>
    <cellStyle name="Normal 7 4 2 6 10" xfId="12246" xr:uid="{0E2C374B-3235-4F17-A0BF-B7844A215CF4}"/>
    <cellStyle name="Normal 7 4 2 6 10 2" xfId="21791" xr:uid="{4FF9076C-491C-4616-BA4C-AB7B5BF6F7E4}"/>
    <cellStyle name="Normal 7 4 2 6 11" xfId="25217" xr:uid="{F2B17A74-1407-410C-9CD7-634471A5D006}"/>
    <cellStyle name="Normal 7 4 2 6 12" xfId="14201" xr:uid="{41B88D1C-D0C7-476D-93EF-ABD300EA5F23}"/>
    <cellStyle name="Normal 7 4 2 6 2" xfId="847" xr:uid="{00000000-0005-0000-0000-00004F030000}"/>
    <cellStyle name="Normal 7 4 2 6 2 2" xfId="3671" xr:uid="{00000000-0005-0000-0000-00007F0E0000}"/>
    <cellStyle name="Normal 7 4 2 6 2 2 2" xfId="5703" xr:uid="{A388ED8A-F800-414F-86C8-1CB1B07713BE}"/>
    <cellStyle name="Normal 7 4 2 6 2 2 2 2" xfId="8332" xr:uid="{17C4DFEB-3BAC-4F87-8C2B-9ADF6AA7C650}"/>
    <cellStyle name="Normal 7 4 2 6 2 2 2 3" xfId="11158" xr:uid="{93BE093F-8C75-4299-BF69-030338790EAE}"/>
    <cellStyle name="Normal 7 4 2 6 2 2 2 4" xfId="16237" xr:uid="{0BDBBFDB-5385-4E38-A4C8-159675482CB1}"/>
    <cellStyle name="Normal 7 4 2 6 2 2 3" xfId="6742" xr:uid="{B93B3C7C-27C9-4C9A-92D7-EB4C1E9F1064}"/>
    <cellStyle name="Normal 7 4 2 6 2 2 3 2" xfId="28427" xr:uid="{E8DADD54-89A0-4E93-A1C4-125394FAD288}"/>
    <cellStyle name="Normal 7 4 2 6 2 2 3 3" xfId="29318" xr:uid="{24202A25-9211-4BCA-952F-714730A62F72}"/>
    <cellStyle name="Normal 7 4 2 6 2 2 3 4" xfId="18997" xr:uid="{25F05D93-51EE-45D2-8177-0E2B41FF1903}"/>
    <cellStyle name="Normal 7 4 2 6 2 2 4" xfId="9538" xr:uid="{A5940C92-4590-4CFF-837D-2C7C03933338}"/>
    <cellStyle name="Normal 7 4 2 6 2 2 4 2" xfId="30059" xr:uid="{5EE647EC-543A-4F72-991A-24011246B520}"/>
    <cellStyle name="Normal 7 4 2 6 2 2 4 3" xfId="21793" xr:uid="{8D87BCAE-854D-4C32-94AC-B63DE506BF6A}"/>
    <cellStyle name="Normal 7 4 2 6 2 2 5" xfId="25343" xr:uid="{C99724C1-D082-40CD-B403-3DA5578E0F34}"/>
    <cellStyle name="Normal 7 4 2 6 2 2 6" xfId="15565" xr:uid="{A5289863-2288-487C-9544-E3BBF6FD8648}"/>
    <cellStyle name="Normal 7 4 2 6 2 3" xfId="3672" xr:uid="{00000000-0005-0000-0000-0000800E0000}"/>
    <cellStyle name="Normal 7 4 2 6 2 3 2" xfId="8333" xr:uid="{E53977F4-2DB5-48F2-A4D8-37E906D3A13E}"/>
    <cellStyle name="Normal 7 4 2 6 2 3 2 2" xfId="27802" xr:uid="{4DE82BE2-8FC0-46FF-BA38-2CAFA33B42E7}"/>
    <cellStyle name="Normal 7 4 2 6 2 3 2 3" xfId="16978" xr:uid="{4F0F641B-5508-48C3-BEE6-AC298EF38DE9}"/>
    <cellStyle name="Normal 7 4 2 6 2 3 3" xfId="11159" xr:uid="{AAB5B739-964C-40D3-8494-620BAB2AFDF1}"/>
    <cellStyle name="Normal 7 4 2 6 2 3 3 2" xfId="19731" xr:uid="{58E24224-AF93-4011-9CAF-9BFB664105A7}"/>
    <cellStyle name="Normal 7 4 2 6 2 3 4" xfId="12827" xr:uid="{B2492993-2A7B-4EFD-AC57-8145CFC9535D}"/>
    <cellStyle name="Normal 7 4 2 6 2 3 4 2" xfId="22560" xr:uid="{84DCC780-601E-48D2-8BED-3EF77BBA16BB}"/>
    <cellStyle name="Normal 7 4 2 6 2 3 5" xfId="25740" xr:uid="{83A10078-17E0-4197-9069-6C306FFB8D77}"/>
    <cellStyle name="Normal 7 4 2 6 2 3 6" xfId="14863" xr:uid="{AD12C641-C938-4392-8A2E-D9EBD7012701}"/>
    <cellStyle name="Normal 7 4 2 6 2 4" xfId="4804" xr:uid="{AF64C567-DAC6-495C-81E4-58CAB1C93180}"/>
    <cellStyle name="Normal 7 4 2 6 2 4 2" xfId="7139" xr:uid="{F1DB8E1B-B8B6-44A8-9523-F8765141E7AC}"/>
    <cellStyle name="Normal 7 4 2 6 2 4 2 2" xfId="29673" xr:uid="{F20D1D1B-8E9F-4B65-8940-80F9C7798694}"/>
    <cellStyle name="Normal 7 4 2 6 2 4 2 3" xfId="20771" xr:uid="{DA3DE8A3-D7D0-4BBE-B21E-F698F19AF27A}"/>
    <cellStyle name="Normal 7 4 2 6 2 4 3" xfId="10049" xr:uid="{2CE7CE98-C175-4688-98F7-781100EAA153}"/>
    <cellStyle name="Normal 7 4 2 6 2 4 3 2" xfId="23600" xr:uid="{DFD1015E-41DF-4FE4-9D23-281BB4FB83E8}"/>
    <cellStyle name="Normal 7 4 2 6 2 4 4" xfId="25385" xr:uid="{4C08A4C2-0AB0-4BAD-A370-31536D0299EC}"/>
    <cellStyle name="Normal 7 4 2 6 2 4 5" xfId="17978" xr:uid="{AA0EBBD7-486F-4CA2-B9EA-312016428907}"/>
    <cellStyle name="Normal 7 4 2 6 2 5" xfId="6321" xr:uid="{F49063DE-F98D-4044-845C-82A929D63793}"/>
    <cellStyle name="Normal 7 4 2 6 2 5 2" xfId="27337" xr:uid="{7F28E87B-C927-47A1-85D9-F340E582431C}"/>
    <cellStyle name="Normal 7 4 2 6 2 5 3" xfId="16236" xr:uid="{37F856D9-0EBD-4620-84CA-EFE9A7A8A297}"/>
    <cellStyle name="Normal 7 4 2 6 2 6" xfId="9098" xr:uid="{5A1BB713-C69D-49CF-950F-D0AE587FA73D}"/>
    <cellStyle name="Normal 7 4 2 6 2 6 2" xfId="18996" xr:uid="{197FEB18-A183-4C38-962B-F6EC4868FB5C}"/>
    <cellStyle name="Normal 7 4 2 6 2 7" xfId="12247" xr:uid="{3BD4CFFE-8C68-4B96-BF13-9451B4ACD66F}"/>
    <cellStyle name="Normal 7 4 2 6 2 7 2" xfId="21792" xr:uid="{D520D788-BB23-450F-B461-3A184FCB473D}"/>
    <cellStyle name="Normal 7 4 2 6 2 8" xfId="25685" xr:uid="{FA53762D-0689-43E6-81F5-F73E486960DE}"/>
    <cellStyle name="Normal 7 4 2 6 2 9" xfId="14359" xr:uid="{75749C11-B6D1-4FEC-8978-0934608E3C8D}"/>
    <cellStyle name="Normal 7 4 2 6 3" xfId="3673" xr:uid="{00000000-0005-0000-0000-0000810E0000}"/>
    <cellStyle name="Normal 7 4 2 6 3 2" xfId="5168" xr:uid="{986BD4C5-1463-425F-A0CA-7708F72E8855}"/>
    <cellStyle name="Normal 7 4 2 6 3 2 2" xfId="8334" xr:uid="{D9434074-80B2-4783-B82F-2C934CEF6198}"/>
    <cellStyle name="Normal 7 4 2 6 3 2 2 2" xfId="29930" xr:uid="{568568B8-CCB3-4EC4-93EF-47F872FDD387}"/>
    <cellStyle name="Normal 7 4 2 6 3 2 2 3" xfId="21135" xr:uid="{CEF09383-DBB9-4793-BE47-95BDCED171C2}"/>
    <cellStyle name="Normal 7 4 2 6 3 2 3" xfId="11160" xr:uid="{F68D6C4E-37D1-4204-B0FA-F3C872E94EA9}"/>
    <cellStyle name="Normal 7 4 2 6 3 2 3 2" xfId="23964" xr:uid="{DDC54AB3-F934-4E81-902B-A260818A97C6}"/>
    <cellStyle name="Normal 7 4 2 6 3 2 4" xfId="24832" xr:uid="{464EBA6B-06A9-4E97-9C57-87207BCA3F18}"/>
    <cellStyle name="Normal 7 4 2 6 3 2 5" xfId="18342" xr:uid="{0E5EC24B-A7D7-443B-927D-2E49ED3D0A68}"/>
    <cellStyle name="Normal 7 4 2 6 3 3" xfId="6741" xr:uid="{B9D7750D-6984-436E-AA0B-EF97AA7A43EE}"/>
    <cellStyle name="Normal 7 4 2 6 3 3 2" xfId="27748" xr:uid="{4A5843A8-DB03-4F2E-9CD7-A3467B89DA38}"/>
    <cellStyle name="Normal 7 4 2 6 3 3 3" xfId="27919" xr:uid="{E7D26288-EB4A-46E5-A19E-ECF66BB61AEE}"/>
    <cellStyle name="Normal 7 4 2 6 3 3 4" xfId="16238" xr:uid="{9B7C1112-CF77-44E6-8900-3593F849B259}"/>
    <cellStyle name="Normal 7 4 2 6 3 4" xfId="9537" xr:uid="{8FB057A1-207B-4338-9289-DF4EFD1DA57B}"/>
    <cellStyle name="Normal 7 4 2 6 3 4 2" xfId="27067" xr:uid="{0993BFD6-9531-4F05-9B50-BAB7293F8749}"/>
    <cellStyle name="Normal 7 4 2 6 3 4 3" xfId="27072" xr:uid="{96627A91-CD21-43A8-A77F-4D0EEBB91F1A}"/>
    <cellStyle name="Normal 7 4 2 6 3 4 4" xfId="18998" xr:uid="{8571F1BD-0A23-4EEB-911E-ECBBD572C49C}"/>
    <cellStyle name="Normal 7 4 2 6 3 5" xfId="12248" xr:uid="{4C973DCB-FD07-4907-BB1D-5BB709772E9E}"/>
    <cellStyle name="Normal 7 4 2 6 3 5 2" xfId="30060" xr:uid="{F631D8C4-8D52-450E-8A68-E36B2CCF5E4F}"/>
    <cellStyle name="Normal 7 4 2 6 3 5 3" xfId="21794" xr:uid="{426749AC-2A92-4DBA-B75D-9F12AD21DE57}"/>
    <cellStyle name="Normal 7 4 2 6 3 6" xfId="24522" xr:uid="{867B9ACA-9CAC-4F1E-9B94-C5F6A48F974F}"/>
    <cellStyle name="Normal 7 4 2 6 3 7" xfId="15566" xr:uid="{CDBE45A3-26AB-46AD-AE05-58604EC5A1D3}"/>
    <cellStyle name="Normal 7 4 2 6 4" xfId="3674" xr:uid="{00000000-0005-0000-0000-0000820E0000}"/>
    <cellStyle name="Normal 7 4 2 6 4 2" xfId="5796" xr:uid="{CB729CBE-8BE2-4BD4-A445-40A285684D37}"/>
    <cellStyle name="Normal 7 4 2 6 4 2 2" xfId="8335" xr:uid="{2AB6EDE3-EE8E-4E4C-A4A6-B3751AAD8C60}"/>
    <cellStyle name="Normal 7 4 2 6 4 2 3" xfId="11161" xr:uid="{0DE8A031-80FB-4A6C-AE0A-2F5491A75BA9}"/>
    <cellStyle name="Normal 7 4 2 6 4 2 4" xfId="16239" xr:uid="{FDBC8E6B-2FD9-476F-8DC4-0FE89BE7586C}"/>
    <cellStyle name="Normal 7 4 2 6 4 3" xfId="6881" xr:uid="{0400424C-3059-4F6C-922E-8634BED6C9BB}"/>
    <cellStyle name="Normal 7 4 2 6 4 3 2" xfId="27932" xr:uid="{9E451C39-1113-49E3-AA8C-198DD117222E}"/>
    <cellStyle name="Normal 7 4 2 6 4 3 3" xfId="18999" xr:uid="{B6AB24F4-F662-44B1-8BAE-091B4950B603}"/>
    <cellStyle name="Normal 7 4 2 6 4 4" xfId="9677" xr:uid="{E5C33718-255F-4A01-BE73-BA798C624110}"/>
    <cellStyle name="Normal 7 4 2 6 4 4 2" xfId="21795" xr:uid="{E0F0ECF0-10F5-46EE-8FF2-53741B7D2FEB}"/>
    <cellStyle name="Normal 7 4 2 6 4 5" xfId="25698" xr:uid="{49C5AD3A-8A7B-4B81-ABCE-12E20ABCE39B}"/>
    <cellStyle name="Normal 7 4 2 6 4 6" xfId="15027" xr:uid="{B79C4E3D-82CB-4303-B345-3A8EA3AAE9FF}"/>
    <cellStyle name="Normal 7 4 2 6 5" xfId="3675" xr:uid="{00000000-0005-0000-0000-0000830E0000}"/>
    <cellStyle name="Normal 7 4 2 6 5 2" xfId="8336" xr:uid="{5580E753-5CF4-4908-AD0D-3E42B92EDACB}"/>
    <cellStyle name="Normal 7 4 2 6 5 2 2" xfId="29209" xr:uid="{D3793E3C-A8AD-4268-BE70-1C4EB9D25F6B}"/>
    <cellStyle name="Normal 7 4 2 6 5 2 3" xfId="16750" xr:uid="{E994883D-A7BA-46F5-9C31-68A4FC551803}"/>
    <cellStyle name="Normal 7 4 2 6 5 3" xfId="11162" xr:uid="{287A1A79-BE3E-49ED-AD30-FC139375D8C8}"/>
    <cellStyle name="Normal 7 4 2 6 5 3 2" xfId="19487" xr:uid="{A928B419-6977-41E9-B963-2A2E45FEBAAB}"/>
    <cellStyle name="Normal 7 4 2 6 5 4" xfId="12599" xr:uid="{43D2E3FB-2128-425A-8543-0FEF9681E2CF}"/>
    <cellStyle name="Normal 7 4 2 6 5 4 2" xfId="22316" xr:uid="{A264197B-A058-40F3-900A-552660CE4D6A}"/>
    <cellStyle name="Normal 7 4 2 6 5 5" xfId="26390" xr:uid="{6CD3CE0C-316B-48A1-A807-73493FAC142E}"/>
    <cellStyle name="Normal 7 4 2 6 5 6" xfId="14534" xr:uid="{AF6DD4A0-4462-4540-8DFE-10BC56CA6BC5}"/>
    <cellStyle name="Normal 7 4 2 6 6" xfId="3676" xr:uid="{00000000-0005-0000-0000-0000840E0000}"/>
    <cellStyle name="Normal 7 4 2 6 6 2" xfId="8337" xr:uid="{EC1CFF1D-0418-44B4-8F29-7FE6F8F3B2C7}"/>
    <cellStyle name="Normal 7 4 2 6 6 2 2" xfId="27677" xr:uid="{F5B9D2A2-2524-449E-9D35-DE34C9664C9B}"/>
    <cellStyle name="Normal 7 4 2 6 6 2 3" xfId="19311" xr:uid="{A7C2C305-2F78-4488-B9E2-21C9599067A6}"/>
    <cellStyle name="Normal 7 4 2 6 6 3" xfId="11163" xr:uid="{04D20314-FE56-4405-9204-600D70597256}"/>
    <cellStyle name="Normal 7 4 2 6 6 3 2" xfId="22135" xr:uid="{63DEDFED-435C-46DC-8512-A0831382B1BA}"/>
    <cellStyle name="Normal 7 4 2 6 6 4" xfId="24447" xr:uid="{78FF198C-C6CA-4C87-89A4-3A049DC50ED7}"/>
    <cellStyle name="Normal 7 4 2 6 6 5" xfId="16579" xr:uid="{28147296-24BE-49D6-8829-670EB2F6C2E9}"/>
    <cellStyle name="Normal 7 4 2 6 7" xfId="4653" xr:uid="{8E5061D5-E9F3-4E16-A9EA-535C8E145648}"/>
    <cellStyle name="Normal 7 4 2 6 7 2" xfId="10048" xr:uid="{8DB6FE94-894A-453F-B688-E26399092B22}"/>
    <cellStyle name="Normal 7 4 2 6 7 2 2" xfId="20627" xr:uid="{9218DC43-D454-42C5-891F-68221804025A}"/>
    <cellStyle name="Normal 7 4 2 6 7 3" xfId="13565" xr:uid="{BDD425B7-0944-46F5-9685-36D8A03EAA02}"/>
    <cellStyle name="Normal 7 4 2 6 7 3 2" xfId="23456" xr:uid="{82C44AC7-059F-4448-A3AA-31DD7028F0E8}"/>
    <cellStyle name="Normal 7 4 2 6 7 4" xfId="28811" xr:uid="{30CA0023-294A-4CE0-B54C-A93C522FEE3C}"/>
    <cellStyle name="Normal 7 4 2 6 7 5" xfId="17834" xr:uid="{7383B47B-8596-4DDE-8D39-E55B3AE8A900}"/>
    <cellStyle name="Normal 7 4 2 6 8" xfId="6320" xr:uid="{C3B8786C-1CC9-4968-84D5-017CA264A9F8}"/>
    <cellStyle name="Normal 7 4 2 6 8 2" xfId="16235" xr:uid="{28A86CBA-CD4C-4E45-B5A4-0B0B4505E9C8}"/>
    <cellStyle name="Normal 7 4 2 6 9" xfId="9097" xr:uid="{A0907E67-F132-4981-B9E8-E2689638DA9C}"/>
    <cellStyle name="Normal 7 4 2 6 9 2" xfId="18995" xr:uid="{7BA9A8E0-2440-4D43-BAEC-4AAC18026C7D}"/>
    <cellStyle name="Normal 7 4 2 7" xfId="848" xr:uid="{00000000-0005-0000-0000-000050030000}"/>
    <cellStyle name="Normal 7 4 2 7 10" xfId="14202" xr:uid="{4B3D1982-5551-4799-9C46-1236AA319591}"/>
    <cellStyle name="Normal 7 4 2 7 2" xfId="849" xr:uid="{00000000-0005-0000-0000-000051030000}"/>
    <cellStyle name="Normal 7 4 2 7 2 2" xfId="3677" xr:uid="{00000000-0005-0000-0000-0000850E0000}"/>
    <cellStyle name="Normal 7 4 2 7 2 2 2" xfId="5705" xr:uid="{C071A107-E90B-4B5F-A6C2-A24933D3C900}"/>
    <cellStyle name="Normal 7 4 2 7 2 2 2 2" xfId="8338" xr:uid="{E3895A03-56AD-402D-9F93-AE00C4B48560}"/>
    <cellStyle name="Normal 7 4 2 7 2 2 2 3" xfId="11164" xr:uid="{C6D87C38-377C-469B-B3F1-2CF59CE198B0}"/>
    <cellStyle name="Normal 7 4 2 7 2 2 2 4" xfId="17075" xr:uid="{E8A364F1-6E99-4789-BDF3-F707DA70317C}"/>
    <cellStyle name="Normal 7 4 2 7 2 2 3" xfId="6744" xr:uid="{A00D0717-CF2F-4204-B459-95B654B3264E}"/>
    <cellStyle name="Normal 7 4 2 7 2 2 3 2" xfId="28477" xr:uid="{B6DC7F0C-D3AE-47D5-81BB-4FD2A1D76803}"/>
    <cellStyle name="Normal 7 4 2 7 2 2 3 3" xfId="19852" xr:uid="{CE41D95F-2D09-4842-8F27-7F40BDEA0086}"/>
    <cellStyle name="Normal 7 4 2 7 2 2 4" xfId="9540" xr:uid="{B677C932-F8EA-4F65-91B2-A5168864E525}"/>
    <cellStyle name="Normal 7 4 2 7 2 2 4 2" xfId="22681" xr:uid="{A5DCDA7F-9997-4D9E-B324-7B74DE1BFD23}"/>
    <cellStyle name="Normal 7 4 2 7 2 2 5" xfId="25093" xr:uid="{F96F8DC2-EBCC-415A-B369-CA22C4C47F25}"/>
    <cellStyle name="Normal 7 4 2 7 2 2 6" xfId="15028" xr:uid="{633B684F-25E7-4FDC-BA96-166246687426}"/>
    <cellStyle name="Normal 7 4 2 7 2 3" xfId="5421" xr:uid="{EC51CBB8-2879-47EA-97F2-9A9E699EB0CF}"/>
    <cellStyle name="Normal 7 4 2 7 2 3 2" xfId="7141" xr:uid="{CD3D31B2-75DB-4643-9AFF-68B61DAA0585}"/>
    <cellStyle name="Normal 7 4 2 7 2 3 3" xfId="10051" xr:uid="{77A4C5A9-3AEE-405F-9669-3AB44863BBD2}"/>
    <cellStyle name="Normal 7 4 2 7 2 3 4" xfId="16241" xr:uid="{F75B31BC-8D8B-4BB0-A9B3-7228825596BB}"/>
    <cellStyle name="Normal 7 4 2 7 2 4" xfId="5548" xr:uid="{5FDC8EFC-96CB-4441-8A37-C1A5DFC3F841}"/>
    <cellStyle name="Normal 7 4 2 7 2 4 2" xfId="27552" xr:uid="{2BC9C30C-B340-4F34-8A84-5B37F52162DB}"/>
    <cellStyle name="Normal 7 4 2 7 2 4 3" xfId="28070" xr:uid="{179C19FC-D85C-418B-8C18-1A0BFAFD18A9}"/>
    <cellStyle name="Normal 7 4 2 7 2 4 4" xfId="19001" xr:uid="{E87EA51F-EE39-457A-8B27-3E2C43A25D04}"/>
    <cellStyle name="Normal 7 4 2 7 2 5" xfId="6323" xr:uid="{89E2D06A-C162-4F8A-AAFF-4CDE0757F2B3}"/>
    <cellStyle name="Normal 7 4 2 7 2 5 2" xfId="30061" xr:uid="{5B8B2BCE-A6D4-477E-BF4C-B56F74AF20D6}"/>
    <cellStyle name="Normal 7 4 2 7 2 5 3" xfId="21797" xr:uid="{68F323CB-AF2B-4D2F-9D6F-3EDA334AC7A0}"/>
    <cellStyle name="Normal 7 4 2 7 2 6" xfId="9100" xr:uid="{24C4FDC4-6C4F-4A2F-BE76-916D9391CCE8}"/>
    <cellStyle name="Normal 7 4 2 7 2 7" xfId="14360" xr:uid="{B8A88062-7DE9-4A14-9EFC-AC590D3844B6}"/>
    <cellStyle name="Normal 7 4 2 7 3" xfId="3678" xr:uid="{00000000-0005-0000-0000-0000860E0000}"/>
    <cellStyle name="Normal 7 4 2 7 3 2" xfId="5704" xr:uid="{601638DC-E37F-478D-9C8C-13B1ED94C46B}"/>
    <cellStyle name="Normal 7 4 2 7 3 2 2" xfId="8339" xr:uid="{919AD500-BC49-4981-A2B0-5EFCCD20A6AA}"/>
    <cellStyle name="Normal 7 4 2 7 3 2 3" xfId="11165" xr:uid="{79844962-1863-42CB-BD67-0057DB37D914}"/>
    <cellStyle name="Normal 7 4 2 7 3 2 4" xfId="16242" xr:uid="{5519F535-0213-4731-BC20-78383A4BEC3F}"/>
    <cellStyle name="Normal 7 4 2 7 3 3" xfId="6743" xr:uid="{A69ED1DF-2524-449F-9D23-9D9EE291744A}"/>
    <cellStyle name="Normal 7 4 2 7 3 3 2" xfId="28913" xr:uid="{13415109-5CCD-40DF-AEE9-842B8E329BCC}"/>
    <cellStyle name="Normal 7 4 2 7 3 3 3" xfId="27043" xr:uid="{8AB4707E-E696-46EC-9138-9AB79AAD6B80}"/>
    <cellStyle name="Normal 7 4 2 7 3 3 4" xfId="19002" xr:uid="{0BD3EE6F-FE04-42E3-8A40-B99D68B32A1B}"/>
    <cellStyle name="Normal 7 4 2 7 3 4" xfId="9539" xr:uid="{7E781B31-B181-4C9D-AB78-C5DAE3DA3BF2}"/>
    <cellStyle name="Normal 7 4 2 7 3 4 2" xfId="30062" xr:uid="{F534E161-7F49-420C-9D97-0DD5BCEDCC36}"/>
    <cellStyle name="Normal 7 4 2 7 3 4 3" xfId="21798" xr:uid="{35DB1A3F-C68D-4701-9E5C-907BD9B10C9A}"/>
    <cellStyle name="Normal 7 4 2 7 3 5" xfId="24455" xr:uid="{2CB8CBC4-62FD-4197-BEE1-CF77D56DC0B1}"/>
    <cellStyle name="Normal 7 4 2 7 3 6" xfId="14864" xr:uid="{D7B77D2B-503B-4E37-9F0D-99947D7F6D4E}"/>
    <cellStyle name="Normal 7 4 2 7 4" xfId="3679" xr:uid="{00000000-0005-0000-0000-0000870E0000}"/>
    <cellStyle name="Normal 7 4 2 7 4 2" xfId="5778" xr:uid="{57479692-805B-4ADE-AC9C-07FE60186ED4}"/>
    <cellStyle name="Normal 7 4 2 7 4 2 2" xfId="8340" xr:uid="{BBFBAE76-DA7F-4CD6-9DD4-93C154045F08}"/>
    <cellStyle name="Normal 7 4 2 7 4 2 3" xfId="11166" xr:uid="{C3C89032-47A5-4F69-9BC8-5D221E65E40D}"/>
    <cellStyle name="Normal 7 4 2 7 4 3" xfId="6863" xr:uid="{0970A140-5785-4EA6-8067-9B8656A32B01}"/>
    <cellStyle name="Normal 7 4 2 7 4 3 2" xfId="22136" xr:uid="{F8868245-2074-42EF-837E-8759F71DAD42}"/>
    <cellStyle name="Normal 7 4 2 7 4 4" xfId="9659" xr:uid="{A4D3D21F-A735-4986-BD38-C3AD28A83391}"/>
    <cellStyle name="Normal 7 4 2 7 4 5" xfId="16580" xr:uid="{B3F7E453-F93F-48FC-98EE-B384E27FA5B4}"/>
    <cellStyle name="Normal 7 4 2 7 5" xfId="4654" xr:uid="{558C9896-8D0A-4EC3-97F0-6017D0581754}"/>
    <cellStyle name="Normal 7 4 2 7 5 2" xfId="7140" xr:uid="{64F14011-DE0F-422B-A778-B863210E290C}"/>
    <cellStyle name="Normal 7 4 2 7 5 2 2" xfId="29600" xr:uid="{456F5C6C-772A-4BCB-9144-274E1685138C}"/>
    <cellStyle name="Normal 7 4 2 7 5 2 3" xfId="20628" xr:uid="{3ED48B1D-20F1-46E3-8C1E-7EC76EB6F38D}"/>
    <cellStyle name="Normal 7 4 2 7 5 3" xfId="10050" xr:uid="{8233F85A-2396-4D57-B7D4-F0DEEFD91B0A}"/>
    <cellStyle name="Normal 7 4 2 7 5 3 2" xfId="23457" xr:uid="{C6CB7D5C-37B9-4CE9-A7F6-F15B1C83CFA4}"/>
    <cellStyle name="Normal 7 4 2 7 5 4" xfId="24188" xr:uid="{225EBB90-EDBA-483D-910F-C30122D8B68A}"/>
    <cellStyle name="Normal 7 4 2 7 5 5" xfId="17835" xr:uid="{85CCD057-0B57-424D-94CC-0D19BCDD4806}"/>
    <cellStyle name="Normal 7 4 2 7 6" xfId="5547" xr:uid="{3505F1B3-9CB9-4EA9-83CB-60AC78DC896F}"/>
    <cellStyle name="Normal 7 4 2 7 6 2" xfId="27291" xr:uid="{78CC4C2A-88BD-4829-AAC6-159B6BCB7361}"/>
    <cellStyle name="Normal 7 4 2 7 6 3" xfId="27448" xr:uid="{9AC22752-B3B4-40D0-85D3-7C2FC9CBCBDE}"/>
    <cellStyle name="Normal 7 4 2 7 6 4" xfId="16240" xr:uid="{F1C5A562-0294-4FB8-A025-929BD46FA06F}"/>
    <cellStyle name="Normal 7 4 2 7 7" xfId="6322" xr:uid="{2B87B88E-B626-4BA8-8580-B7B4D177C70D}"/>
    <cellStyle name="Normal 7 4 2 7 7 2" xfId="27371" xr:uid="{97BFE3E9-D561-4907-BEEC-84EE790F2B65}"/>
    <cellStyle name="Normal 7 4 2 7 7 3" xfId="19000" xr:uid="{8D0272E5-8906-440D-8531-EF5BC7433E27}"/>
    <cellStyle name="Normal 7 4 2 7 8" xfId="9099" xr:uid="{E7DC1628-C6F2-4723-A05C-226C04E9F308}"/>
    <cellStyle name="Normal 7 4 2 7 8 2" xfId="21796" xr:uid="{E23D4391-CD57-4016-8AB0-FD408C3F90F6}"/>
    <cellStyle name="Normal 7 4 2 7 9" xfId="25809" xr:uid="{45CA0BFA-55AB-401A-A674-76E2370283D0}"/>
    <cellStyle name="Normal 7 4 2 8" xfId="850" xr:uid="{00000000-0005-0000-0000-000052030000}"/>
    <cellStyle name="Normal 7 4 2 8 10" xfId="14203" xr:uid="{AEA2276E-3A51-4208-88ED-4BCB73A45B76}"/>
    <cellStyle name="Normal 7 4 2 8 2" xfId="851" xr:uid="{00000000-0005-0000-0000-000053030000}"/>
    <cellStyle name="Normal 7 4 2 8 2 2" xfId="3680" xr:uid="{00000000-0005-0000-0000-0000880E0000}"/>
    <cellStyle name="Normal 7 4 2 8 2 2 2" xfId="5707" xr:uid="{B699BCA1-3E9C-46D1-A008-A7D8E7A426A7}"/>
    <cellStyle name="Normal 7 4 2 8 2 2 2 2" xfId="8341" xr:uid="{2E24181E-2D69-4804-AD9A-1DA05144AC3F}"/>
    <cellStyle name="Normal 7 4 2 8 2 2 2 3" xfId="11167" xr:uid="{65010200-73DB-4C56-9C3B-164D5678A8E3}"/>
    <cellStyle name="Normal 7 4 2 8 2 2 2 4" xfId="17076" xr:uid="{5A914989-4918-44C0-9CC0-9F406E1886C8}"/>
    <cellStyle name="Normal 7 4 2 8 2 2 3" xfId="6746" xr:uid="{A6BE8E9B-2EE3-4A70-9802-37A811E8AC00}"/>
    <cellStyle name="Normal 7 4 2 8 2 2 3 2" xfId="29371" xr:uid="{E0AA8F4E-1CCE-4D40-BFD6-B315E12EAE60}"/>
    <cellStyle name="Normal 7 4 2 8 2 2 3 3" xfId="19853" xr:uid="{A5D7EAB2-EAAF-4BC6-97A9-5B18A6C1EF6D}"/>
    <cellStyle name="Normal 7 4 2 8 2 2 4" xfId="9542" xr:uid="{CF385043-645C-4627-9853-078C1FCECDF1}"/>
    <cellStyle name="Normal 7 4 2 8 2 2 4 2" xfId="22682" xr:uid="{C64AC73D-504D-407A-A9C5-E2900AAEDB8B}"/>
    <cellStyle name="Normal 7 4 2 8 2 2 5" xfId="26352" xr:uid="{08B51EDF-16EF-4485-B508-EDDEAABBEE48}"/>
    <cellStyle name="Normal 7 4 2 8 2 2 6" xfId="15029" xr:uid="{64E54E1C-CE63-4F42-AFD4-94544566A3DB}"/>
    <cellStyle name="Normal 7 4 2 8 2 3" xfId="5422" xr:uid="{4C13DCC9-ED64-4C0C-BD62-5ABD6A91AE5D}"/>
    <cellStyle name="Normal 7 4 2 8 2 3 2" xfId="7143" xr:uid="{84CDE715-2671-4C9D-8F17-3FADF02E53B0}"/>
    <cellStyle name="Normal 7 4 2 8 2 3 3" xfId="10053" xr:uid="{404745A1-0140-4ECF-BCA6-F3125429D1C2}"/>
    <cellStyle name="Normal 7 4 2 8 2 3 4" xfId="16244" xr:uid="{5EB2CBAA-7FB4-422E-9C92-0E621C25B82F}"/>
    <cellStyle name="Normal 7 4 2 8 2 4" xfId="5550" xr:uid="{0AD8BB09-5341-461A-A927-C07173F5E11E}"/>
    <cellStyle name="Normal 7 4 2 8 2 4 2" xfId="27086" xr:uid="{22464CFE-B3A2-4EAC-A18E-885259EB7B6C}"/>
    <cellStyle name="Normal 7 4 2 8 2 4 3" xfId="27381" xr:uid="{D5E4722B-35D1-4E5C-84FC-EB804CC71CFD}"/>
    <cellStyle name="Normal 7 4 2 8 2 4 4" xfId="19004" xr:uid="{A2DF2C58-A2A5-4138-AE1D-9ED218045B4C}"/>
    <cellStyle name="Normal 7 4 2 8 2 5" xfId="6325" xr:uid="{44D7ADD9-C07B-4631-9E7B-040BAC3ECB92}"/>
    <cellStyle name="Normal 7 4 2 8 2 5 2" xfId="30063" xr:uid="{4A26B95D-7392-4F0C-8D73-745A743F8FAE}"/>
    <cellStyle name="Normal 7 4 2 8 2 5 3" xfId="21800" xr:uid="{5E86FD84-4A10-41F1-B7DF-3BA7DA8BEA30}"/>
    <cellStyle name="Normal 7 4 2 8 2 6" xfId="9102" xr:uid="{6E7622FC-BDB1-4672-BE73-11C5D2489F9A}"/>
    <cellStyle name="Normal 7 4 2 8 2 7" xfId="14361" xr:uid="{5C348D46-2B2A-4191-B6C7-61B2CF65958E}"/>
    <cellStyle name="Normal 7 4 2 8 3" xfId="3681" xr:uid="{00000000-0005-0000-0000-0000890E0000}"/>
    <cellStyle name="Normal 7 4 2 8 3 2" xfId="5706" xr:uid="{3B15F1AA-2410-4FBC-9FC2-819F18744A86}"/>
    <cellStyle name="Normal 7 4 2 8 3 2 2" xfId="8342" xr:uid="{94FC137B-A6EB-4D27-8B50-8F896AE90227}"/>
    <cellStyle name="Normal 7 4 2 8 3 2 3" xfId="11168" xr:uid="{E8DC3C0A-9DDD-4D7E-97C1-70FD4634EB55}"/>
    <cellStyle name="Normal 7 4 2 8 3 2 4" xfId="16245" xr:uid="{D1C5C126-1030-43D9-B984-C06254D8E961}"/>
    <cellStyle name="Normal 7 4 2 8 3 3" xfId="6745" xr:uid="{F441EB09-D082-4314-BBD4-EF89AAAB4F1C}"/>
    <cellStyle name="Normal 7 4 2 8 3 3 2" xfId="28231" xr:uid="{86108757-4B0A-4095-84F3-8B9765BB84ED}"/>
    <cellStyle name="Normal 7 4 2 8 3 3 3" xfId="28208" xr:uid="{B810D87F-9646-4D81-BFDA-B55519AAEFFE}"/>
    <cellStyle name="Normal 7 4 2 8 3 3 4" xfId="19005" xr:uid="{C3935FED-9DA5-4A9C-9DF4-985AFF44BEC8}"/>
    <cellStyle name="Normal 7 4 2 8 3 4" xfId="9541" xr:uid="{7B5FA9F0-5F12-442F-BDAE-1402D8297EA2}"/>
    <cellStyle name="Normal 7 4 2 8 3 4 2" xfId="30064" xr:uid="{77BC50DD-28AC-44D1-9F91-7858CC32F5E7}"/>
    <cellStyle name="Normal 7 4 2 8 3 4 3" xfId="21801" xr:uid="{09AE4BE9-D5C6-4917-ACA4-AF8042056BAD}"/>
    <cellStyle name="Normal 7 4 2 8 3 5" xfId="26246" xr:uid="{2E013B43-E5B4-4988-9166-1985F3A169D1}"/>
    <cellStyle name="Normal 7 4 2 8 3 6" xfId="14865" xr:uid="{87D3CF0A-2151-4C47-8477-8ED20F8E1227}"/>
    <cellStyle name="Normal 7 4 2 8 4" xfId="3682" xr:uid="{00000000-0005-0000-0000-00008A0E0000}"/>
    <cellStyle name="Normal 7 4 2 8 4 2" xfId="5763" xr:uid="{B94D7D51-63BF-4A8B-8516-43CA90FAB1DB}"/>
    <cellStyle name="Normal 7 4 2 8 4 2 2" xfId="8343" xr:uid="{49C0C048-7633-475F-9F3B-92D273583112}"/>
    <cellStyle name="Normal 7 4 2 8 4 2 3" xfId="11169" xr:uid="{876C062A-F6C0-4352-B06F-19425B6C1AEC}"/>
    <cellStyle name="Normal 7 4 2 8 4 3" xfId="6845" xr:uid="{B8EB8CC9-F45D-436A-8FCB-1639E2450F06}"/>
    <cellStyle name="Normal 7 4 2 8 4 3 2" xfId="22137" xr:uid="{02955794-4B9E-444B-B8B6-841FFFA841B1}"/>
    <cellStyle name="Normal 7 4 2 8 4 4" xfId="9641" xr:uid="{8F6DF7A6-C4E5-48EE-A96E-1037D55AFD25}"/>
    <cellStyle name="Normal 7 4 2 8 4 5" xfId="16581" xr:uid="{9CBEEE99-16EA-4BA7-A6E6-60AD29FCB6CA}"/>
    <cellStyle name="Normal 7 4 2 8 5" xfId="4655" xr:uid="{892E1D62-1B01-4AF7-B3BE-3D9BFFEAA953}"/>
    <cellStyle name="Normal 7 4 2 8 5 2" xfId="7142" xr:uid="{EEB69993-92CA-45DA-8CF4-B9CF4D0D7C20}"/>
    <cellStyle name="Normal 7 4 2 8 5 2 2" xfId="29601" xr:uid="{3B63D72A-6384-43AD-85AE-781228183F92}"/>
    <cellStyle name="Normal 7 4 2 8 5 2 3" xfId="20629" xr:uid="{93DF3A2A-6683-43C0-A74B-94BB104FCEC8}"/>
    <cellStyle name="Normal 7 4 2 8 5 3" xfId="10052" xr:uid="{4658A680-C4FA-4D83-A58B-958FFF62D491}"/>
    <cellStyle name="Normal 7 4 2 8 5 3 2" xfId="23458" xr:uid="{F445D1FD-6F20-404C-BDE5-C3CB2C05E7AC}"/>
    <cellStyle name="Normal 7 4 2 8 5 4" xfId="26112" xr:uid="{15B63483-4C97-427F-8659-AD888D3687BB}"/>
    <cellStyle name="Normal 7 4 2 8 5 5" xfId="17836" xr:uid="{7511B059-82C0-433F-B8D3-3D1C1E55844C}"/>
    <cellStyle name="Normal 7 4 2 8 6" xfId="5549" xr:uid="{A4E19F56-C5FF-4880-8629-013BD05C6492}"/>
    <cellStyle name="Normal 7 4 2 8 6 2" xfId="27778" xr:uid="{DA4F9860-AD02-49E7-9D89-7A23F645C685}"/>
    <cellStyle name="Normal 7 4 2 8 6 3" xfId="27752" xr:uid="{DC62D3AA-1A24-4AE6-9592-8CE4529C090F}"/>
    <cellStyle name="Normal 7 4 2 8 6 4" xfId="16243" xr:uid="{9EBA7999-B992-43C1-A0BE-7B895F495011}"/>
    <cellStyle name="Normal 7 4 2 8 7" xfId="6324" xr:uid="{9D774AAB-91F9-4830-A3A5-EC014E39898B}"/>
    <cellStyle name="Normal 7 4 2 8 7 2" xfId="27827" xr:uid="{AA249ED6-FD46-49DB-8097-B6187C1BC4BE}"/>
    <cellStyle name="Normal 7 4 2 8 7 3" xfId="19003" xr:uid="{ACAEBCF3-6C9D-4012-BE65-334466EFB117}"/>
    <cellStyle name="Normal 7 4 2 8 8" xfId="9101" xr:uid="{7BE45300-43ED-4D7D-ABD0-A40D290894E8}"/>
    <cellStyle name="Normal 7 4 2 8 8 2" xfId="21799" xr:uid="{3ACB876E-6E95-4ADB-BCCA-F4108BB8B6A5}"/>
    <cellStyle name="Normal 7 4 2 8 9" xfId="25442" xr:uid="{A0D334E7-993F-411C-83C2-1652E7F609E5}"/>
    <cellStyle name="Normal 7 4 2 9" xfId="852" xr:uid="{00000000-0005-0000-0000-000054030000}"/>
    <cellStyle name="Normal 7 4 2 9 10" xfId="14196" xr:uid="{0895F1DD-6BB2-425E-81DC-7317D7CA7BB9}"/>
    <cellStyle name="Normal 7 4 2 9 2" xfId="3683" xr:uid="{00000000-0005-0000-0000-00008B0E0000}"/>
    <cellStyle name="Normal 7 4 2 9 2 2" xfId="5708" xr:uid="{142BC6CB-FBBC-43D5-A80C-D7F8DD22586A}"/>
    <cellStyle name="Normal 7 4 2 9 2 2 2" xfId="8344" xr:uid="{2055CFA1-A52B-408E-A685-F189E5F7BC8B}"/>
    <cellStyle name="Normal 7 4 2 9 2 2 3" xfId="11170" xr:uid="{506BB74F-0A3F-4B2B-A80B-01DCF1B424F0}"/>
    <cellStyle name="Normal 7 4 2 9 2 2 4" xfId="17512" xr:uid="{6541D6BC-2E94-4025-A0B0-E3C9338C2D39}"/>
    <cellStyle name="Normal 7 4 2 9 2 3" xfId="6747" xr:uid="{F21CA3A1-8846-48F1-921C-5869577DC674}"/>
    <cellStyle name="Normal 7 4 2 9 2 3 2" xfId="29230" xr:uid="{6D7544CA-7D12-44DD-9DEC-B3F9FA894FC7}"/>
    <cellStyle name="Normal 7 4 2 9 2 3 3" xfId="29542" xr:uid="{4AD988DE-6D9D-4A3E-88E1-ABF7690D9EA9}"/>
    <cellStyle name="Normal 7 4 2 9 2 3 4" xfId="20304" xr:uid="{25CB25A2-6BC7-4978-9F9B-89968FDA54C7}"/>
    <cellStyle name="Normal 7 4 2 9 2 4" xfId="9543" xr:uid="{6895C789-D37F-4DE6-93D7-87D4B3E4A75C}"/>
    <cellStyle name="Normal 7 4 2 9 2 4 2" xfId="30087" xr:uid="{8003A6AD-78D7-4CF1-A29B-8A2C01F86640}"/>
    <cellStyle name="Normal 7 4 2 9 2 4 3" xfId="23133" xr:uid="{346EC209-83DC-4517-8570-2076456B52F1}"/>
    <cellStyle name="Normal 7 4 2 9 2 5" xfId="26277" xr:uid="{05D1A986-EF23-4391-9CAC-41F27BCBD472}"/>
    <cellStyle name="Normal 7 4 2 9 2 6" xfId="15567" xr:uid="{ADA5E39C-C41A-4310-AC44-9637D8928FDC}"/>
    <cellStyle name="Normal 7 4 2 9 3" xfId="3684" xr:uid="{00000000-0005-0000-0000-00008C0E0000}"/>
    <cellStyle name="Normal 7 4 2 9 3 2" xfId="5745" xr:uid="{601D001E-BCFC-4281-9162-0139AF2DE576}"/>
    <cellStyle name="Normal 7 4 2 9 3 2 2" xfId="8345" xr:uid="{A7C916EC-69B4-41F9-8CAA-DC6966F18E44}"/>
    <cellStyle name="Normal 7 4 2 9 3 2 3" xfId="11171" xr:uid="{B352C125-204D-40F5-B161-5E196ECE9975}"/>
    <cellStyle name="Normal 7 4 2 9 3 3" xfId="6819" xr:uid="{A7555E92-DEBB-496D-A706-0104F9EEA024}"/>
    <cellStyle name="Normal 7 4 2 9 3 3 2" xfId="19723" xr:uid="{06D13441-22E7-4BB9-AB56-D822C9C21AA9}"/>
    <cellStyle name="Normal 7 4 2 9 3 4" xfId="9615" xr:uid="{FB19AAF3-B75A-41CA-B960-70EA566936F9}"/>
    <cellStyle name="Normal 7 4 2 9 3 4 2" xfId="22552" xr:uid="{C59904A8-51DC-4706-8B72-181022ED4594}"/>
    <cellStyle name="Normal 7 4 2 9 3 5" xfId="26262" xr:uid="{2436E137-B628-4C3E-942F-660DBFE34FEF}"/>
    <cellStyle name="Normal 7 4 2 9 3 6" xfId="14852" xr:uid="{67E24F97-0E9F-4BAE-826F-48584ADF7579}"/>
    <cellStyle name="Normal 7 4 2 9 4" xfId="3685" xr:uid="{00000000-0005-0000-0000-00008D0E0000}"/>
    <cellStyle name="Normal 7 4 2 9 4 2" xfId="8346" xr:uid="{87BD7DF9-62FA-40FC-8ADC-474447EF6F10}"/>
    <cellStyle name="Normal 7 4 2 9 4 2 2" xfId="27365" xr:uid="{69C35BEB-A263-4B70-8FEE-E587A3A3918C}"/>
    <cellStyle name="Normal 7 4 2 9 4 2 3" xfId="19306" xr:uid="{B62DBF34-60B4-42DC-B7C5-FC8B6C1A260D}"/>
    <cellStyle name="Normal 7 4 2 9 4 3" xfId="11172" xr:uid="{960564E0-77DC-47CF-9A88-C2CC0C2A7634}"/>
    <cellStyle name="Normal 7 4 2 9 4 3 2" xfId="22130" xr:uid="{63E910D4-10E2-40BC-93ED-6D9502BDAFDB}"/>
    <cellStyle name="Normal 7 4 2 9 4 4" xfId="25132" xr:uid="{0FC13EB0-AA97-486F-8C4C-C0CE2952FFDF}"/>
    <cellStyle name="Normal 7 4 2 9 4 5" xfId="16574" xr:uid="{E91A2BFB-C7DB-4EA1-AEA7-A3DEB717C253}"/>
    <cellStyle name="Normal 7 4 2 9 5" xfId="4683" xr:uid="{FF9B9A02-DE82-454E-9A4B-936DE4A22708}"/>
    <cellStyle name="Normal 7 4 2 9 5 2" xfId="7144" xr:uid="{974C6CD7-7198-49C7-A431-21B493624C09}"/>
    <cellStyle name="Normal 7 4 2 9 5 2 2" xfId="20652" xr:uid="{45704E0C-6763-4EB4-A394-CA3387C3445A}"/>
    <cellStyle name="Normal 7 4 2 9 5 3" xfId="10054" xr:uid="{E2A4278E-A2E7-4BD8-827D-8B34CD252B24}"/>
    <cellStyle name="Normal 7 4 2 9 5 3 2" xfId="23481" xr:uid="{F18C3D39-6FDD-499B-80B9-81658F2156BD}"/>
    <cellStyle name="Normal 7 4 2 9 5 4" xfId="28512" xr:uid="{9651E546-EC1C-4C96-89BA-63F5504B2C9B}"/>
    <cellStyle name="Normal 7 4 2 9 5 5" xfId="17859" xr:uid="{179A83F5-9527-4370-926B-D2BC38B2E2C4}"/>
    <cellStyle name="Normal 7 4 2 9 6" xfId="6326" xr:uid="{5F741828-8CFC-41E0-B9DD-A9BCE06A5D8D}"/>
    <cellStyle name="Normal 7 4 2 9 6 2" xfId="16246" xr:uid="{34562877-88A1-4F37-880C-5889C2FAF7E7}"/>
    <cellStyle name="Normal 7 4 2 9 7" xfId="9103" xr:uid="{B48C69A6-A468-4815-8E72-E0FE6C804C7E}"/>
    <cellStyle name="Normal 7 4 2 9 7 2" xfId="19006" xr:uid="{64879CA5-D365-4ECE-92D4-9A17E7877024}"/>
    <cellStyle name="Normal 7 4 2 9 8" xfId="12249" xr:uid="{8235FCCF-5E16-4635-B0E8-28BDD3FA2394}"/>
    <cellStyle name="Normal 7 4 2 9 8 2" xfId="21802" xr:uid="{95BE0F33-C4A9-429A-8703-9B817EFFF9BD}"/>
    <cellStyle name="Normal 7 4 2 9 9" xfId="24750" xr:uid="{82DF6AAA-7947-4161-B58D-D3C09196707E}"/>
    <cellStyle name="Normal 7 4 20" xfId="24738" xr:uid="{AC42FE6C-3FC1-4A1B-982E-8211E9B6E832}"/>
    <cellStyle name="Normal 7 4 21" xfId="13961" xr:uid="{531DEDDA-DE55-4F76-9ED7-85ED2BF331DC}"/>
    <cellStyle name="Normal 7 4 3" xfId="853" xr:uid="{00000000-0005-0000-0000-000055030000}"/>
    <cellStyle name="Normal 7 4 3 10" xfId="6327" xr:uid="{AB678E2B-D3C4-41E6-A9C7-F1FF309B5DC7}"/>
    <cellStyle name="Normal 7 4 3 10 2" xfId="16247" xr:uid="{2786FA20-5809-4F78-A17C-9E13BF5BE9F7}"/>
    <cellStyle name="Normal 7 4 3 11" xfId="9104" xr:uid="{3D13135C-34C3-43E5-843D-2C19F2A91F91}"/>
    <cellStyle name="Normal 7 4 3 11 2" xfId="19007" xr:uid="{4806256F-5391-4009-BDDA-A8722A7EACBD}"/>
    <cellStyle name="Normal 7 4 3 12" xfId="12250" xr:uid="{8296712E-5168-462B-A2DB-A179D3980886}"/>
    <cellStyle name="Normal 7 4 3 12 2" xfId="21803" xr:uid="{1ADC9CEA-B9B1-4ADC-A326-0FE8E8405776}"/>
    <cellStyle name="Normal 7 4 3 13" xfId="24798" xr:uid="{90142BA0-804D-4055-ADFC-658488747A14}"/>
    <cellStyle name="Normal 7 4 3 14" xfId="13980" xr:uid="{9882A143-FE86-44F6-BB35-16AA682D8550}"/>
    <cellStyle name="Normal 7 4 3 2" xfId="854" xr:uid="{00000000-0005-0000-0000-000056030000}"/>
    <cellStyle name="Normal 7 4 3 2 10" xfId="9105" xr:uid="{A3771DE8-1C2F-4870-83B6-AF9DFA3C1D97}"/>
    <cellStyle name="Normal 7 4 3 2 10 2" xfId="19008" xr:uid="{9B4AD3E0-C5DE-4813-B1ED-4D47A821D84B}"/>
    <cellStyle name="Normal 7 4 3 2 11" xfId="12251" xr:uid="{3996A661-0E45-4680-9C73-7FE7BB940174}"/>
    <cellStyle name="Normal 7 4 3 2 11 2" xfId="21804" xr:uid="{748C81C9-A969-4551-8994-A3791C1DEB89}"/>
    <cellStyle name="Normal 7 4 3 2 12" xfId="24086" xr:uid="{01AB2A01-77CA-4DD3-A6C6-B5C8E6329B30}"/>
    <cellStyle name="Normal 7 4 3 2 13" xfId="14040" xr:uid="{B9FC7533-70C2-4EB4-BA67-10C62F1370D3}"/>
    <cellStyle name="Normal 7 4 3 2 2" xfId="855" xr:uid="{00000000-0005-0000-0000-000057030000}"/>
    <cellStyle name="Normal 7 4 3 2 2 10" xfId="12252" xr:uid="{1B2E898E-1144-4505-A23D-BE849D9267F1}"/>
    <cellStyle name="Normal 7 4 3 2 2 10 2" xfId="21805" xr:uid="{75DAB4D4-8B0F-4C1C-86F5-E7898C8F3A53}"/>
    <cellStyle name="Normal 7 4 3 2 2 11" xfId="24269" xr:uid="{B1AE05A5-0B82-408B-8017-DA5C664E0DA2}"/>
    <cellStyle name="Normal 7 4 3 2 2 12" xfId="14205" xr:uid="{28B330FE-4301-4FF1-B6B8-FDA9D116ADD1}"/>
    <cellStyle name="Normal 7 4 3 2 2 2" xfId="3686" xr:uid="{00000000-0005-0000-0000-00008E0E0000}"/>
    <cellStyle name="Normal 7 4 3 2 2 2 2" xfId="3687" xr:uid="{00000000-0005-0000-0000-00008F0E0000}"/>
    <cellStyle name="Normal 7 4 3 2 2 2 2 2" xfId="8347" xr:uid="{4ABF9C36-EC0A-4BF1-B9AF-9466E098238E}"/>
    <cellStyle name="Normal 7 4 3 2 2 2 2 2 2" xfId="28980" xr:uid="{D735BF58-80C8-4856-ADF7-AB41C32F4EDD}"/>
    <cellStyle name="Normal 7 4 3 2 2 2 2 2 3" xfId="28923" xr:uid="{738BC163-18A6-4080-B890-5D3B2DD3DB47}"/>
    <cellStyle name="Normal 7 4 3 2 2 2 2 2 4" xfId="17514" xr:uid="{1EA08E1A-57E5-470F-9DC3-BF76C33948B3}"/>
    <cellStyle name="Normal 7 4 3 2 2 2 2 3" xfId="11174" xr:uid="{C7F10891-BBB1-4834-9DFA-FB35F51B09C0}"/>
    <cellStyle name="Normal 7 4 3 2 2 2 2 3 2" xfId="29543" xr:uid="{FF5C7C6E-33B4-498E-AD5B-541F9A9AE960}"/>
    <cellStyle name="Normal 7 4 3 2 2 2 2 3 3" xfId="20306" xr:uid="{3429F071-F384-48AA-8A19-C8C8530D935F}"/>
    <cellStyle name="Normal 7 4 3 2 2 2 2 4" xfId="13295" xr:uid="{9F62D428-0CE1-481E-BD15-A57412352621}"/>
    <cellStyle name="Normal 7 4 3 2 2 2 2 4 2" xfId="23135" xr:uid="{857AC455-DF37-4656-B6F3-A6623C841354}"/>
    <cellStyle name="Normal 7 4 3 2 2 2 2 5" xfId="24477" xr:uid="{F2C6F700-5809-49BC-A49A-0D68FB1EAB06}"/>
    <cellStyle name="Normal 7 4 3 2 2 2 2 6" xfId="15569" xr:uid="{E5016DC7-A114-4EFA-9EE5-BD9FA8B63A9A}"/>
    <cellStyle name="Normal 7 4 3 2 2 2 3" xfId="4953" xr:uid="{B92AD85B-9FF5-4FB7-BA6B-704AD8BD1F0F}"/>
    <cellStyle name="Normal 7 4 3 2 2 2 3 2" xfId="11173" xr:uid="{B16FD4A8-5604-4D5A-BC33-9EB7982E5F1A}"/>
    <cellStyle name="Normal 7 4 3 2 2 2 3 2 2" xfId="29786" xr:uid="{4C68CAE1-9534-4326-9DAF-6480CF054F2E}"/>
    <cellStyle name="Normal 7 4 3 2 2 2 3 2 3" xfId="20920" xr:uid="{0C762408-D8D8-4B25-8E94-4B0A33F82B87}"/>
    <cellStyle name="Normal 7 4 3 2 2 2 3 3" xfId="13812" xr:uid="{CD36A61B-685D-471C-AA99-0FA2820F3FA3}"/>
    <cellStyle name="Normal 7 4 3 2 2 2 3 3 2" xfId="23749" xr:uid="{EDD304D4-EDEF-451F-8FB1-BE3773C6F838}"/>
    <cellStyle name="Normal 7 4 3 2 2 2 3 4" xfId="24647" xr:uid="{E62A0045-75A8-4FFA-8B4C-1B759F3D3095}"/>
    <cellStyle name="Normal 7 4 3 2 2 2 3 5" xfId="18127" xr:uid="{8F8B99FF-029C-4774-BB3B-8EC1E1E19EDE}"/>
    <cellStyle name="Normal 7 4 3 2 2 2 4" xfId="6435" xr:uid="{BF1604D8-A8F2-406E-8BE7-FF1804F6C4AA}"/>
    <cellStyle name="Normal 7 4 3 2 2 2 4 2" xfId="29157" xr:uid="{3BFCC4F6-D0C2-4747-9F78-7916DB22C7EE}"/>
    <cellStyle name="Normal 7 4 3 2 2 2 4 3" xfId="16981" xr:uid="{FFDD483B-795D-4159-9283-0D2424E74E16}"/>
    <cellStyle name="Normal 7 4 3 2 2 2 5" xfId="9212" xr:uid="{965A948F-1221-41AB-9B47-AAE1B77C2F3B}"/>
    <cellStyle name="Normal 7 4 3 2 2 2 5 2" xfId="19734" xr:uid="{7EFEBFD4-21EC-48B6-A051-FE264826D96C}"/>
    <cellStyle name="Normal 7 4 3 2 2 2 6" xfId="12830" xr:uid="{0515033B-902B-4A29-A46A-256674AA638E}"/>
    <cellStyle name="Normal 7 4 3 2 2 2 6 2" xfId="22563" xr:uid="{5D4943B6-FE52-4D27-8459-561084E33941}"/>
    <cellStyle name="Normal 7 4 3 2 2 2 7" xfId="25280" xr:uid="{C0994720-BBF1-4CED-AFD6-1424C1A9C96F}"/>
    <cellStyle name="Normal 7 4 3 2 2 2 8" xfId="14868" xr:uid="{8B909FEB-CA90-4819-9ED5-236261A0A8D3}"/>
    <cellStyle name="Normal 7 4 3 2 2 3" xfId="3688" xr:uid="{00000000-0005-0000-0000-0000900E0000}"/>
    <cellStyle name="Normal 7 4 3 2 2 3 2" xfId="5169" xr:uid="{90E23BC7-0FC3-4C40-9B3E-05AE18006B49}"/>
    <cellStyle name="Normal 7 4 3 2 2 3 2 2" xfId="8348" xr:uid="{E919E5BA-8DF3-4928-9D86-868F40C8A5D0}"/>
    <cellStyle name="Normal 7 4 3 2 2 3 2 2 2" xfId="29931" xr:uid="{A96C9374-0E21-4FE3-B0AC-87AE1282891D}"/>
    <cellStyle name="Normal 7 4 3 2 2 3 2 2 3" xfId="21136" xr:uid="{43B5AF15-8EBF-4AE9-8E4D-2FCA609CD7E3}"/>
    <cellStyle name="Normal 7 4 3 2 2 3 2 3" xfId="11175" xr:uid="{DF37B463-4D68-491B-ADA6-30FEAC3DDB78}"/>
    <cellStyle name="Normal 7 4 3 2 2 3 2 3 2" xfId="23965" xr:uid="{08AE80C4-2998-4B16-A3AD-DBEAF1C32803}"/>
    <cellStyle name="Normal 7 4 3 2 2 3 2 4" xfId="28098" xr:uid="{7FB0E483-22C6-4D26-AFDF-3192EE64061A}"/>
    <cellStyle name="Normal 7 4 3 2 2 3 2 5" xfId="18343" xr:uid="{C17E34ED-CB2A-48AD-B8B5-495C2FEC2B9F}"/>
    <cellStyle name="Normal 7 4 3 2 2 3 3" xfId="6750" xr:uid="{8984722D-4B9D-4C94-A956-A664E4821832}"/>
    <cellStyle name="Normal 7 4 3 2 2 3 3 2" xfId="29234" xr:uid="{194FC833-CE83-4D61-A999-343ACD98A750}"/>
    <cellStyle name="Normal 7 4 3 2 2 3 3 3" xfId="17515" xr:uid="{FBAA9DF0-863A-419C-BD67-A3BB8D0543AF}"/>
    <cellStyle name="Normal 7 4 3 2 2 3 4" xfId="9546" xr:uid="{EED579AB-F6FC-4564-8B56-905A514836E3}"/>
    <cellStyle name="Normal 7 4 3 2 2 3 4 2" xfId="20307" xr:uid="{62FEC753-D6DE-45FE-8486-60AD50E65B1C}"/>
    <cellStyle name="Normal 7 4 3 2 2 3 5" xfId="13296" xr:uid="{432EC076-9C0F-49E9-B339-D72F466E9E9B}"/>
    <cellStyle name="Normal 7 4 3 2 2 3 5 2" xfId="23136" xr:uid="{A5022198-EED4-4DD1-9B0B-E1C6BB93E182}"/>
    <cellStyle name="Normal 7 4 3 2 2 3 6" xfId="25652" xr:uid="{BD518DB9-A3FE-4D32-AE84-37E06383C255}"/>
    <cellStyle name="Normal 7 4 3 2 2 3 7" xfId="15570" xr:uid="{46A33D0B-031D-4D4D-9B3A-A80905E46006}"/>
    <cellStyle name="Normal 7 4 3 2 2 4" xfId="3689" xr:uid="{00000000-0005-0000-0000-0000910E0000}"/>
    <cellStyle name="Normal 7 4 3 2 2 4 2" xfId="8349" xr:uid="{B7F8A566-2914-4250-B71C-FE2EF2786F6C}"/>
    <cellStyle name="Normal 7 4 3 2 2 4 2 2" xfId="26977" xr:uid="{816D5967-FAB1-4764-90D1-3F125E6610D5}"/>
    <cellStyle name="Normal 7 4 3 2 2 4 2 3" xfId="17513" xr:uid="{DCE3DE6B-C0BA-46C8-A552-AB983FD0138A}"/>
    <cellStyle name="Normal 7 4 3 2 2 4 3" xfId="11176" xr:uid="{8B818892-32E2-4AB8-90C9-26683442037F}"/>
    <cellStyle name="Normal 7 4 3 2 2 4 3 2" xfId="20305" xr:uid="{C3333FD5-2CC8-41F1-AB89-4846FDC101B9}"/>
    <cellStyle name="Normal 7 4 3 2 2 4 4" xfId="13294" xr:uid="{B08133D8-2748-4213-A119-498AC5008139}"/>
    <cellStyle name="Normal 7 4 3 2 2 4 4 2" xfId="23134" xr:uid="{1E0C6880-84D2-4924-A63E-4C7C7D8AD99A}"/>
    <cellStyle name="Normal 7 4 3 2 2 4 5" xfId="25166" xr:uid="{BB8CD90C-F380-4B3B-BA3D-AC4B6EFC64DF}"/>
    <cellStyle name="Normal 7 4 3 2 2 4 6" xfId="15568" xr:uid="{F3940E8B-359D-4290-815E-0BFCCFDF851E}"/>
    <cellStyle name="Normal 7 4 3 2 2 5" xfId="3690" xr:uid="{00000000-0005-0000-0000-0000920E0000}"/>
    <cellStyle name="Normal 7 4 3 2 2 5 2" xfId="8350" xr:uid="{2C0D8C41-0223-4EEA-B360-D34A85AA3FB0}"/>
    <cellStyle name="Normal 7 4 3 2 2 5 2 2" xfId="28256" xr:uid="{FA5EE25D-39A0-41AC-B61A-6BF234E1BFD3}"/>
    <cellStyle name="Normal 7 4 3 2 2 5 2 3" xfId="16816" xr:uid="{3845DA28-0474-477F-953E-5FB0DB8D1606}"/>
    <cellStyle name="Normal 7 4 3 2 2 5 3" xfId="11177" xr:uid="{0B765C82-6651-49C7-94A6-9FD6C5DDFC83}"/>
    <cellStyle name="Normal 7 4 3 2 2 5 3 2" xfId="19553" xr:uid="{90FFC71C-F459-4134-A89C-6E8109CD31BA}"/>
    <cellStyle name="Normal 7 4 3 2 2 5 4" xfId="12665" xr:uid="{1BA659DB-F392-4A9A-A480-C7621E03CE15}"/>
    <cellStyle name="Normal 7 4 3 2 2 5 4 2" xfId="22382" xr:uid="{8421F637-CD58-40A3-A050-5151EB7CF5C0}"/>
    <cellStyle name="Normal 7 4 3 2 2 5 5" xfId="25122" xr:uid="{FACC5D8E-A7BE-42F7-AA9C-4F3E10FD98DE}"/>
    <cellStyle name="Normal 7 4 3 2 2 5 6" xfId="14601" xr:uid="{B8393599-209F-432A-B298-E79E58E2E05C}"/>
    <cellStyle name="Normal 7 4 3 2 2 6" xfId="3691" xr:uid="{00000000-0005-0000-0000-0000930E0000}"/>
    <cellStyle name="Normal 7 4 3 2 2 6 2" xfId="11178" xr:uid="{41D419B3-1589-4B91-ABF2-9296B640834D}"/>
    <cellStyle name="Normal 7 4 3 2 2 6 2 2" xfId="19313" xr:uid="{81CB12B5-690D-4CD1-9639-E4EA6898C613}"/>
    <cellStyle name="Normal 7 4 3 2 2 6 3" xfId="12443" xr:uid="{0D229C1A-7EAB-49EF-A862-66648811BC33}"/>
    <cellStyle name="Normal 7 4 3 2 2 6 3 2" xfId="22139" xr:uid="{11CE756A-92FA-44C6-A94A-7D1E445D30AC}"/>
    <cellStyle name="Normal 7 4 3 2 2 6 4" xfId="26662" xr:uid="{117FE7DC-910A-47EB-91A8-8490F49B015C}"/>
    <cellStyle name="Normal 7 4 3 2 2 6 5" xfId="16583" xr:uid="{0133FBAC-DC74-454B-9350-200BCD1F5F38}"/>
    <cellStyle name="Normal 7 4 3 2 2 7" xfId="4688" xr:uid="{17CA0C7A-B9DE-4DE0-994E-E90D9843A090}"/>
    <cellStyle name="Normal 7 4 3 2 2 7 2" xfId="10057" xr:uid="{6CC095BA-B354-40E7-B433-37C38257124F}"/>
    <cellStyle name="Normal 7 4 3 2 2 7 2 2" xfId="20657" xr:uid="{FCF336B7-A75F-4B81-A09A-A4F9BD7AE6A0}"/>
    <cellStyle name="Normal 7 4 3 2 2 7 3" xfId="13589" xr:uid="{AEA0E176-099B-4588-A16C-8835D5B2E25A}"/>
    <cellStyle name="Normal 7 4 3 2 2 7 3 2" xfId="23486" xr:uid="{5675E1F5-FFF5-4444-BF69-94CAE6C86EAD}"/>
    <cellStyle name="Normal 7 4 3 2 2 7 4" xfId="17864" xr:uid="{2B257571-22D4-4B75-BF31-1F4A156C3FE9}"/>
    <cellStyle name="Normal 7 4 3 2 2 8" xfId="6329" xr:uid="{C206F80B-EF95-4D5F-8F4F-1541B5D55149}"/>
    <cellStyle name="Normal 7 4 3 2 2 8 2" xfId="16249" xr:uid="{5FE0F3A7-5F48-4C5F-A441-4C7D12D6392F}"/>
    <cellStyle name="Normal 7 4 3 2 2 9" xfId="9106" xr:uid="{EE618FB3-3BBF-451C-A44E-E78F8C56C320}"/>
    <cellStyle name="Normal 7 4 3 2 2 9 2" xfId="19009" xr:uid="{305B3D9F-B00C-4C94-B904-5B59420CAEDD}"/>
    <cellStyle name="Normal 7 4 3 2 3" xfId="3692" xr:uid="{00000000-0005-0000-0000-0000940E0000}"/>
    <cellStyle name="Normal 7 4 3 2 3 2" xfId="3693" xr:uid="{00000000-0005-0000-0000-0000950E0000}"/>
    <cellStyle name="Normal 7 4 3 2 3 2 2" xfId="8351" xr:uid="{54CE1C73-BF07-4173-9129-F1CF30324877}"/>
    <cellStyle name="Normal 7 4 3 2 3 2 2 2" xfId="26933" xr:uid="{56A55C0C-84F1-4D90-975E-4D5ED9961E08}"/>
    <cellStyle name="Normal 7 4 3 2 3 2 2 3" xfId="28789" xr:uid="{EBBA5CE9-E691-4CB2-B4BE-A24F7665A66F}"/>
    <cellStyle name="Normal 7 4 3 2 3 2 2 4" xfId="17516" xr:uid="{7B5CEC74-B221-4D58-AC27-CC55192CC013}"/>
    <cellStyle name="Normal 7 4 3 2 3 2 3" xfId="11180" xr:uid="{891C0CAF-9767-442B-A47F-2A5DF686C97A}"/>
    <cellStyle name="Normal 7 4 3 2 3 2 3 2" xfId="29544" xr:uid="{EA068BBC-5C39-45FD-BD25-66735CB63AFD}"/>
    <cellStyle name="Normal 7 4 3 2 3 2 3 3" xfId="20308" xr:uid="{4120B162-AA10-44AB-B4ED-721F11F8D277}"/>
    <cellStyle name="Normal 7 4 3 2 3 2 4" xfId="13297" xr:uid="{A621AEAC-7DE5-4BA7-9CD8-B6D61ECF8A1E}"/>
    <cellStyle name="Normal 7 4 3 2 3 2 4 2" xfId="23137" xr:uid="{80508B0D-1C59-4B65-81B3-56BF0E3E93F2}"/>
    <cellStyle name="Normal 7 4 3 2 3 2 5" xfId="24863" xr:uid="{2C27C129-92C0-4981-9C02-E94BD49E8698}"/>
    <cellStyle name="Normal 7 4 3 2 3 2 6" xfId="15571" xr:uid="{0C15565F-751C-4CD0-8758-5F60D0A17854}"/>
    <cellStyle name="Normal 7 4 3 2 3 3" xfId="3694" xr:uid="{00000000-0005-0000-0000-0000960E0000}"/>
    <cellStyle name="Normal 7 4 3 2 3 3 2" xfId="11181" xr:uid="{0954FB45-C8DB-4EED-9489-1584B3AED676}"/>
    <cellStyle name="Normal 7 4 3 2 3 3 2 2" xfId="29332" xr:uid="{AA10FF51-B046-4C56-8751-20886C99FBA5}"/>
    <cellStyle name="Normal 7 4 3 2 3 3 2 3" xfId="16980" xr:uid="{966FC129-1580-4FBA-9C98-6C591E0C1A47}"/>
    <cellStyle name="Normal 7 4 3 2 3 3 3" xfId="11603" xr:uid="{64B8D347-B386-4BA5-BF4B-383E052F8B3C}"/>
    <cellStyle name="Normal 7 4 3 2 3 3 3 2" xfId="19733" xr:uid="{68A33F8E-A452-4A0C-A3FC-0F753CC72EAA}"/>
    <cellStyle name="Normal 7 4 3 2 3 3 4" xfId="12829" xr:uid="{589A2729-20B7-4B64-A11F-D7D9452E2462}"/>
    <cellStyle name="Normal 7 4 3 2 3 3 4 2" xfId="22562" xr:uid="{6865A54F-61FE-47D1-B45D-0893EEC15DD5}"/>
    <cellStyle name="Normal 7 4 3 2 3 3 5" xfId="25824" xr:uid="{56386DDE-6F0C-49E3-9A38-CE0F210F0144}"/>
    <cellStyle name="Normal 7 4 3 2 3 3 6" xfId="14867" xr:uid="{EDBF5033-B292-4B40-9514-71071754DFE8}"/>
    <cellStyle name="Normal 7 4 3 2 3 4" xfId="4806" xr:uid="{2899B848-DEF4-4F8F-B46D-B39F5C2F89BD}"/>
    <cellStyle name="Normal 7 4 3 2 3 4 2" xfId="11179" xr:uid="{5F87055C-B715-4DAB-95E5-D772E836FF31}"/>
    <cellStyle name="Normal 7 4 3 2 3 4 2 2" xfId="29675" xr:uid="{61B0E0B5-D76E-4149-A67C-2FD4440C492F}"/>
    <cellStyle name="Normal 7 4 3 2 3 4 2 3" xfId="20773" xr:uid="{61BE2488-759F-4C89-AB0B-A4A77310F79E}"/>
    <cellStyle name="Normal 7 4 3 2 3 4 3" xfId="13670" xr:uid="{2598A6CF-DA69-4F26-AEF0-8C6AA91B78B4}"/>
    <cellStyle name="Normal 7 4 3 2 3 4 3 2" xfId="23602" xr:uid="{EEF82D5F-3F45-4C42-A309-A4B862FB88F4}"/>
    <cellStyle name="Normal 7 4 3 2 3 4 4" xfId="24084" xr:uid="{EE389096-D229-4213-B0AE-A4D08FB0D194}"/>
    <cellStyle name="Normal 7 4 3 2 3 4 5" xfId="17980" xr:uid="{B97E5E0F-62D2-42F2-AD97-9B003C8C8E31}"/>
    <cellStyle name="Normal 7 4 3 2 3 5" xfId="6434" xr:uid="{50EA1A66-148D-4F63-9D83-BB11B28324AA}"/>
    <cellStyle name="Normal 7 4 3 2 3 5 2" xfId="26929" xr:uid="{8E0E77CA-E7B9-405B-9279-A393F0D04BF8}"/>
    <cellStyle name="Normal 7 4 3 2 3 5 3" xfId="16250" xr:uid="{58DF9AF0-7BDD-4838-B457-5D814EA29387}"/>
    <cellStyle name="Normal 7 4 3 2 3 6" xfId="9211" xr:uid="{3321800C-7436-4F17-9153-4155D0ABD22E}"/>
    <cellStyle name="Normal 7 4 3 2 3 6 2" xfId="19010" xr:uid="{649993E5-42B2-4399-961D-1398495C2155}"/>
    <cellStyle name="Normal 7 4 3 2 3 7" xfId="12253" xr:uid="{915A9044-9584-44C7-B1E5-4272094FC69C}"/>
    <cellStyle name="Normal 7 4 3 2 3 7 2" xfId="21806" xr:uid="{E89D3761-63D7-40F3-8355-61A7EE8B97D1}"/>
    <cellStyle name="Normal 7 4 3 2 3 8" xfId="25089" xr:uid="{38C2A244-D66F-4FDC-BD6D-BA053D6C89AD}"/>
    <cellStyle name="Normal 7 4 3 2 3 9" xfId="14363" xr:uid="{2AA58D18-66E6-4624-B08A-8A969584FFD0}"/>
    <cellStyle name="Normal 7 4 3 2 4" xfId="3695" xr:uid="{00000000-0005-0000-0000-0000970E0000}"/>
    <cellStyle name="Normal 7 4 3 2 4 2" xfId="5170" xr:uid="{4D50899C-29C9-45DF-9B50-D6457CCF9AE9}"/>
    <cellStyle name="Normal 7 4 3 2 4 2 2" xfId="8352" xr:uid="{DB78EF35-1A39-49B3-B7B2-9E01643A8700}"/>
    <cellStyle name="Normal 7 4 3 2 4 2 2 2" xfId="29932" xr:uid="{97773D86-11A7-4C63-AEB4-5BADE0F8BFA8}"/>
    <cellStyle name="Normal 7 4 3 2 4 2 2 3" xfId="21137" xr:uid="{C47BD470-C127-45F9-A4CF-935A2C226BB2}"/>
    <cellStyle name="Normal 7 4 3 2 4 2 3" xfId="11182" xr:uid="{7947BF95-EC13-44B7-98AD-11DE79F099D6}"/>
    <cellStyle name="Normal 7 4 3 2 4 2 3 2" xfId="23966" xr:uid="{311BE410-1B4B-4BE4-AF01-9B608C060BC0}"/>
    <cellStyle name="Normal 7 4 3 2 4 2 4" xfId="24808" xr:uid="{0EB6D1CC-E507-4E04-BFB2-3D9C293C6AFF}"/>
    <cellStyle name="Normal 7 4 3 2 4 2 5" xfId="18344" xr:uid="{6C694CE4-0445-4283-A232-806C339A6966}"/>
    <cellStyle name="Normal 7 4 3 2 4 3" xfId="6749" xr:uid="{84FA8F00-01BB-4546-AE10-FFC06E90CE87}"/>
    <cellStyle name="Normal 7 4 3 2 4 3 2" xfId="27569" xr:uid="{B13C5871-EF78-4395-B75A-638D8EAC4638}"/>
    <cellStyle name="Normal 7 4 3 2 4 3 3" xfId="17517" xr:uid="{E57F31D4-8516-4752-8460-78C762B52B6B}"/>
    <cellStyle name="Normal 7 4 3 2 4 4" xfId="9545" xr:uid="{0C408029-5EAE-4E9D-BDF8-C97922B4AB1F}"/>
    <cellStyle name="Normal 7 4 3 2 4 4 2" xfId="20309" xr:uid="{AFF5F93C-9553-453B-8E11-9784C8FF7606}"/>
    <cellStyle name="Normal 7 4 3 2 4 5" xfId="13298" xr:uid="{4491EE76-C2D1-4916-96BD-CD41E3BFEECA}"/>
    <cellStyle name="Normal 7 4 3 2 4 5 2" xfId="23138" xr:uid="{28527AEE-84A7-4060-A352-9ADC7E06CFEC}"/>
    <cellStyle name="Normal 7 4 3 2 4 6" xfId="25192" xr:uid="{7175B5FD-C801-4800-AFD5-DC07322E5DD3}"/>
    <cellStyle name="Normal 7 4 3 2 4 7" xfId="15572" xr:uid="{B2C71029-1BFD-49BB-B364-7839A1F8A98C}"/>
    <cellStyle name="Normal 7 4 3 2 5" xfId="3696" xr:uid="{00000000-0005-0000-0000-0000980E0000}"/>
    <cellStyle name="Normal 7 4 3 2 5 2" xfId="5849" xr:uid="{12D7615F-2513-41EF-B2C2-617317F489FB}"/>
    <cellStyle name="Normal 7 4 3 2 5 2 2" xfId="8353" xr:uid="{14405CCE-586A-4E22-AC8F-842895FE63EE}"/>
    <cellStyle name="Normal 7 4 3 2 5 2 3" xfId="11183" xr:uid="{DCD16F90-0B82-400A-88AE-8B915A098B72}"/>
    <cellStyle name="Normal 7 4 3 2 5 2 4" xfId="17078" xr:uid="{2D5F876B-3C72-443E-A545-1C907849B536}"/>
    <cellStyle name="Normal 7 4 3 2 5 3" xfId="6944" xr:uid="{35E9DA48-5D2F-4808-BCFB-2475C9E585F7}"/>
    <cellStyle name="Normal 7 4 3 2 5 3 2" xfId="29373" xr:uid="{FCBB2E97-10B5-414D-827C-6BD7D095292C}"/>
    <cellStyle name="Normal 7 4 3 2 5 3 3" xfId="19855" xr:uid="{3845A857-2300-4C1C-9A16-7FC441A4B807}"/>
    <cellStyle name="Normal 7 4 3 2 5 4" xfId="9740" xr:uid="{F08FB70A-89F4-4609-A920-2AD1D91B2C74}"/>
    <cellStyle name="Normal 7 4 3 2 5 4 2" xfId="22684" xr:uid="{CFBF4496-D29F-4B92-A41B-F3C4D5DEC8FA}"/>
    <cellStyle name="Normal 7 4 3 2 5 5" xfId="26134" xr:uid="{528F3B0A-DE64-479C-B1E5-AD18087DFD74}"/>
    <cellStyle name="Normal 7 4 3 2 5 6" xfId="15031" xr:uid="{11D8FDE0-8BAE-46F1-8800-449BD55EE91A}"/>
    <cellStyle name="Normal 7 4 3 2 6" xfId="3697" xr:uid="{00000000-0005-0000-0000-0000990E0000}"/>
    <cellStyle name="Normal 7 4 3 2 6 2" xfId="8354" xr:uid="{07A6A028-0C6E-4A4A-816B-C4D9408B33B5}"/>
    <cellStyle name="Normal 7 4 3 2 6 2 2" xfId="27576" xr:uid="{7FE9B720-68EC-499C-A06E-085A67B5EC60}"/>
    <cellStyle name="Normal 7 4 3 2 6 2 3" xfId="16714" xr:uid="{620D29A5-606D-4E89-9E73-6E8BF328E301}"/>
    <cellStyle name="Normal 7 4 3 2 6 3" xfId="11184" xr:uid="{6CB0A322-3397-4C9A-9224-CAE5DDC43CB0}"/>
    <cellStyle name="Normal 7 4 3 2 6 3 2" xfId="19451" xr:uid="{75506B3D-8216-4D7F-B01A-424078FCB498}"/>
    <cellStyle name="Normal 7 4 3 2 6 4" xfId="12563" xr:uid="{97ABCDF1-9A55-4AE4-960E-D2E23D3DF070}"/>
    <cellStyle name="Normal 7 4 3 2 6 4 2" xfId="22280" xr:uid="{A8F64D59-97DA-411F-B841-7E4AEB2A67FA}"/>
    <cellStyle name="Normal 7 4 3 2 6 5" xfId="24970" xr:uid="{F0A3D5F6-860D-4ADC-96A1-154712B50135}"/>
    <cellStyle name="Normal 7 4 3 2 6 6" xfId="14498" xr:uid="{679D5C34-8C05-4D88-A19A-48C1C40EC3AE}"/>
    <cellStyle name="Normal 7 4 3 2 7" xfId="3698" xr:uid="{00000000-0005-0000-0000-00009A0E0000}"/>
    <cellStyle name="Normal 7 4 3 2 7 2" xfId="8355" xr:uid="{E1EE11C0-08BC-45DB-A26E-16394E88F0F0}"/>
    <cellStyle name="Normal 7 4 3 2 7 2 2" xfId="19171" xr:uid="{1D34944A-17C5-4FB8-845C-5EFC61A70E3A}"/>
    <cellStyle name="Normal 7 4 3 2 7 3" xfId="11185" xr:uid="{B0CF104A-8593-4321-AD90-D667D7E1730A}"/>
    <cellStyle name="Normal 7 4 3 2 7 3 2" xfId="21976" xr:uid="{6CE8623A-BCDD-4661-8ACD-CCF579F3E5A2}"/>
    <cellStyle name="Normal 7 4 3 2 7 4" xfId="26396" xr:uid="{DAB7B7AD-1B21-42F7-9169-7AA7BA587C7A}"/>
    <cellStyle name="Normal 7 4 3 2 7 5" xfId="16420" xr:uid="{C61176D7-4002-4BF7-823E-29803C0371D6}"/>
    <cellStyle name="Normal 7 4 3 2 8" xfId="4657" xr:uid="{6151591A-60B2-4C81-83DB-C06A58EA2650}"/>
    <cellStyle name="Normal 7 4 3 2 8 2" xfId="10056" xr:uid="{B26EC4D7-88D1-4675-B6D6-34082CAB4C64}"/>
    <cellStyle name="Normal 7 4 3 2 8 2 2" xfId="20631" xr:uid="{5A26A320-1BFC-4BEA-88D1-950C6439BDCF}"/>
    <cellStyle name="Normal 7 4 3 2 8 3" xfId="13567" xr:uid="{A49226AA-19DC-41F5-9848-0CCEFC130E10}"/>
    <cellStyle name="Normal 7 4 3 2 8 3 2" xfId="23460" xr:uid="{D79E7B24-8134-4C0A-9EC3-FD06DDF7A63A}"/>
    <cellStyle name="Normal 7 4 3 2 8 4" xfId="17838" xr:uid="{19F14007-DD0B-4270-BCE6-B297FFD360D5}"/>
    <cellStyle name="Normal 7 4 3 2 9" xfId="6328" xr:uid="{8690AD25-FA87-4D88-AFB7-A092DC4A97E7}"/>
    <cellStyle name="Normal 7 4 3 2 9 2" xfId="16248" xr:uid="{3C3E8157-2BF3-4CA1-A3DB-EE1675E463A4}"/>
    <cellStyle name="Normal 7 4 3 3" xfId="856" xr:uid="{00000000-0005-0000-0000-000058030000}"/>
    <cellStyle name="Normal 7 4 3 3 10" xfId="12254" xr:uid="{44856E81-2DD0-4BEE-848B-BE5545C942AA}"/>
    <cellStyle name="Normal 7 4 3 3 10 2" xfId="21807" xr:uid="{3190F967-C8EA-40E9-A8B9-34E1A6EA00C1}"/>
    <cellStyle name="Normal 7 4 3 3 11" xfId="24146" xr:uid="{A02724E5-1FD9-4BF1-BBE5-55DD77BA4EE6}"/>
    <cellStyle name="Normal 7 4 3 3 12" xfId="14204" xr:uid="{14A329AC-4B37-4BFE-9976-8807595B8227}"/>
    <cellStyle name="Normal 7 4 3 3 2" xfId="3699" xr:uid="{00000000-0005-0000-0000-00009B0E0000}"/>
    <cellStyle name="Normal 7 4 3 3 2 2" xfId="3700" xr:uid="{00000000-0005-0000-0000-00009C0E0000}"/>
    <cellStyle name="Normal 7 4 3 3 2 2 2" xfId="8356" xr:uid="{BCBE3FA1-9C0C-4E87-98E7-C1BE67827625}"/>
    <cellStyle name="Normal 7 4 3 3 2 2 2 2" xfId="27049" xr:uid="{07E5CA48-4481-484A-8F67-A0AFEB8C8410}"/>
    <cellStyle name="Normal 7 4 3 3 2 2 2 3" xfId="29141" xr:uid="{948D6075-0367-48A8-A414-781BA2483382}"/>
    <cellStyle name="Normal 7 4 3 3 2 2 2 4" xfId="17519" xr:uid="{B0320539-F720-4983-9911-1E2BC7ABD1E2}"/>
    <cellStyle name="Normal 7 4 3 3 2 2 3" xfId="11187" xr:uid="{8810E06C-BF6F-4374-85B6-F893A8488290}"/>
    <cellStyle name="Normal 7 4 3 3 2 2 3 2" xfId="29545" xr:uid="{5F61C414-939D-4CA0-848A-CADBB262DE23}"/>
    <cellStyle name="Normal 7 4 3 3 2 2 3 3" xfId="20311" xr:uid="{8D914B0C-47C2-444F-B4A2-991D9B373BD9}"/>
    <cellStyle name="Normal 7 4 3 3 2 2 4" xfId="13300" xr:uid="{B14DBF51-9D01-410D-9DCE-9F6735DD1BE6}"/>
    <cellStyle name="Normal 7 4 3 3 2 2 4 2" xfId="23140" xr:uid="{17359DDA-CF0B-40C3-972B-28C1958BD5FA}"/>
    <cellStyle name="Normal 7 4 3 3 2 2 5" xfId="25765" xr:uid="{3377FA97-97A4-42B1-98D0-B14A4D76234F}"/>
    <cellStyle name="Normal 7 4 3 3 2 2 6" xfId="15574" xr:uid="{765BF29D-6D38-4842-B1DA-B9B00446A9B3}"/>
    <cellStyle name="Normal 7 4 3 3 2 3" xfId="4954" xr:uid="{ACABB3E2-E83D-462F-A1D4-0CA93FD9E457}"/>
    <cellStyle name="Normal 7 4 3 3 2 3 2" xfId="11186" xr:uid="{1C93EBFB-CC04-43ED-A9FE-45BDFCC8917C}"/>
    <cellStyle name="Normal 7 4 3 3 2 3 2 2" xfId="29787" xr:uid="{911F37E7-6A28-4401-ADCE-44997DFF6A38}"/>
    <cellStyle name="Normal 7 4 3 3 2 3 2 3" xfId="20921" xr:uid="{9B9F1BFC-14FF-41B7-A20B-21C8A80CEAF9}"/>
    <cellStyle name="Normal 7 4 3 3 2 3 3" xfId="13813" xr:uid="{48972BC3-6A29-4B27-BBD9-E70B8A3F82B3}"/>
    <cellStyle name="Normal 7 4 3 3 2 3 3 2" xfId="23750" xr:uid="{9805199C-80A5-4CA2-B8E6-CEFBF5BFDC8E}"/>
    <cellStyle name="Normal 7 4 3 3 2 3 4" xfId="24225" xr:uid="{3B4239EC-BCE7-4F66-A313-98394F519433}"/>
    <cellStyle name="Normal 7 4 3 3 2 3 5" xfId="18128" xr:uid="{AD4BBCDD-22E1-47B0-9405-A5FE694F84EE}"/>
    <cellStyle name="Normal 7 4 3 3 2 4" xfId="6436" xr:uid="{FD637810-7B6A-4EC8-B380-AFDD9AC0D9D4}"/>
    <cellStyle name="Normal 7 4 3 3 2 4 2" xfId="28779" xr:uid="{E5C7E4D8-97C2-42DE-BBA2-77B5031E6166}"/>
    <cellStyle name="Normal 7 4 3 3 2 4 3" xfId="16982" xr:uid="{517481E2-E7EE-4F04-96E7-E5CCEE1C3251}"/>
    <cellStyle name="Normal 7 4 3 3 2 5" xfId="9213" xr:uid="{9B3EFA67-52FE-4B11-B0C9-45D2D6941B95}"/>
    <cellStyle name="Normal 7 4 3 3 2 5 2" xfId="19735" xr:uid="{4B732EB8-5E8A-4127-B716-5240DEE9000E}"/>
    <cellStyle name="Normal 7 4 3 3 2 6" xfId="12831" xr:uid="{6B873EDF-97C2-4BF7-AEB6-67D5283DC9FE}"/>
    <cellStyle name="Normal 7 4 3 3 2 6 2" xfId="22564" xr:uid="{0FCFA750-F87B-43B9-B1B9-31EE88465A85}"/>
    <cellStyle name="Normal 7 4 3 3 2 7" xfId="26314" xr:uid="{044DA8E4-4872-4881-85F2-7BF527C68D64}"/>
    <cellStyle name="Normal 7 4 3 3 2 8" xfId="14869" xr:uid="{CFEA9C11-9114-4DA4-A5FE-EEFC9FD3ECB1}"/>
    <cellStyle name="Normal 7 4 3 3 3" xfId="3701" xr:uid="{00000000-0005-0000-0000-00009D0E0000}"/>
    <cellStyle name="Normal 7 4 3 3 3 2" xfId="5171" xr:uid="{CA08808C-2AB7-4CCF-AB8E-D9007AAC39B1}"/>
    <cellStyle name="Normal 7 4 3 3 3 2 2" xfId="8357" xr:uid="{000869B3-5E1E-4F22-9797-00FF33F42899}"/>
    <cellStyle name="Normal 7 4 3 3 3 2 2 2" xfId="29933" xr:uid="{94E8CFD1-F9D1-4254-B07F-2732B43C1C78}"/>
    <cellStyle name="Normal 7 4 3 3 3 2 2 3" xfId="21138" xr:uid="{95CE38D1-4ABC-4148-B416-602C226DD222}"/>
    <cellStyle name="Normal 7 4 3 3 3 2 3" xfId="11188" xr:uid="{D545D5A6-D9FB-4AC9-A495-5A1CC8A6D8A5}"/>
    <cellStyle name="Normal 7 4 3 3 3 2 3 2" xfId="23967" xr:uid="{903EB3A6-AE68-490C-BEEA-78CFE0B42739}"/>
    <cellStyle name="Normal 7 4 3 3 3 2 4" xfId="26543" xr:uid="{485E1FE6-C923-4821-94D2-8BFE81CBF670}"/>
    <cellStyle name="Normal 7 4 3 3 3 2 5" xfId="18345" xr:uid="{76AA0AFF-76F6-4D34-A65E-9B6B393DC39D}"/>
    <cellStyle name="Normal 7 4 3 3 3 3" xfId="6751" xr:uid="{01727BC6-D5E6-4F6A-8A35-0872CFBF3468}"/>
    <cellStyle name="Normal 7 4 3 3 3 3 2" xfId="28270" xr:uid="{6CFCBDAF-04A0-44A6-91CA-750FC8106FF7}"/>
    <cellStyle name="Normal 7 4 3 3 3 3 3" xfId="17520" xr:uid="{2747065F-AF4B-4B3C-9719-1DFAE1BD52C8}"/>
    <cellStyle name="Normal 7 4 3 3 3 4" xfId="9547" xr:uid="{6C6F686C-71B4-4518-B75C-6ED0D6823996}"/>
    <cellStyle name="Normal 7 4 3 3 3 4 2" xfId="20312" xr:uid="{C88F8992-50AD-41FA-BFB4-B9699B375FC0}"/>
    <cellStyle name="Normal 7 4 3 3 3 5" xfId="13301" xr:uid="{358CA028-7AA9-4E7D-ADB9-EA627F9807E6}"/>
    <cellStyle name="Normal 7 4 3 3 3 5 2" xfId="23141" xr:uid="{91474E58-26EC-4046-ACBF-68081A4C885F}"/>
    <cellStyle name="Normal 7 4 3 3 3 6" xfId="26344" xr:uid="{020F3AE5-7A32-4B22-ACA6-80BB8EAD7EE8}"/>
    <cellStyle name="Normal 7 4 3 3 3 7" xfId="15575" xr:uid="{5124E5EB-5B5E-4258-9C2E-EE678123EDE9}"/>
    <cellStyle name="Normal 7 4 3 3 4" xfId="3702" xr:uid="{00000000-0005-0000-0000-00009E0E0000}"/>
    <cellStyle name="Normal 7 4 3 3 4 2" xfId="8358" xr:uid="{A85D19F3-A47F-4E82-86D4-2CD14232984B}"/>
    <cellStyle name="Normal 7 4 3 3 4 2 2" xfId="27593" xr:uid="{B36C76E9-17CC-4516-9C2C-2D3FD5DB0A59}"/>
    <cellStyle name="Normal 7 4 3 3 4 2 3" xfId="17518" xr:uid="{2281A09B-098F-4860-A0BB-2CD5DF914E67}"/>
    <cellStyle name="Normal 7 4 3 3 4 3" xfId="11189" xr:uid="{58D56052-427F-41ED-908A-F5696431A90F}"/>
    <cellStyle name="Normal 7 4 3 3 4 3 2" xfId="20310" xr:uid="{5DE68CE8-060C-4FC6-9622-3CE50C83A4A3}"/>
    <cellStyle name="Normal 7 4 3 3 4 4" xfId="13299" xr:uid="{3FE8055F-01B1-47D0-96E2-309815398446}"/>
    <cellStyle name="Normal 7 4 3 3 4 4 2" xfId="23139" xr:uid="{4E6F00C1-8954-4380-83DC-2EB4FD01E4A0}"/>
    <cellStyle name="Normal 7 4 3 3 4 5" xfId="26070" xr:uid="{FA3611A4-8A26-43E2-BA60-2CCCB74C6AB9}"/>
    <cellStyle name="Normal 7 4 3 3 4 6" xfId="15573" xr:uid="{63EB202F-1D54-478E-BAEC-84F76D7E1584}"/>
    <cellStyle name="Normal 7 4 3 3 5" xfId="3703" xr:uid="{00000000-0005-0000-0000-00009F0E0000}"/>
    <cellStyle name="Normal 7 4 3 3 5 2" xfId="8359" xr:uid="{BC2B11EA-D32B-4DE6-BB32-7C2773817B58}"/>
    <cellStyle name="Normal 7 4 3 3 5 2 2" xfId="27162" xr:uid="{623C8182-9547-4E29-9B1B-65B98DF124F9}"/>
    <cellStyle name="Normal 7 4 3 3 5 2 3" xfId="16757" xr:uid="{B5DF446A-58FC-4DB3-B95A-AEDBC7AD2CD9}"/>
    <cellStyle name="Normal 7 4 3 3 5 3" xfId="11190" xr:uid="{A552504F-D1CE-4900-996F-9CAB69775AE4}"/>
    <cellStyle name="Normal 7 4 3 3 5 3 2" xfId="19494" xr:uid="{8F88243A-0FFA-4D6E-8750-5BB1D46442C0}"/>
    <cellStyle name="Normal 7 4 3 3 5 4" xfId="12606" xr:uid="{62CA569E-6926-4092-954E-16228DD2FAE0}"/>
    <cellStyle name="Normal 7 4 3 3 5 4 2" xfId="22323" xr:uid="{29D32E37-7C4B-4EC4-BF53-C28F7EDDC984}"/>
    <cellStyle name="Normal 7 4 3 3 5 5" xfId="26178" xr:uid="{BC0BA84C-FB96-44D7-A566-A75D59FD1CE2}"/>
    <cellStyle name="Normal 7 4 3 3 5 6" xfId="14541" xr:uid="{E429BDEA-C271-482B-86BC-BD3BD9133272}"/>
    <cellStyle name="Normal 7 4 3 3 6" xfId="3704" xr:uid="{00000000-0005-0000-0000-0000A00E0000}"/>
    <cellStyle name="Normal 7 4 3 3 6 2" xfId="11191" xr:uid="{D8BEFFCE-81C3-44C1-850C-B001BED587E9}"/>
    <cellStyle name="Normal 7 4 3 3 6 2 2" xfId="19312" xr:uid="{13C3409B-0828-4A9D-BC81-E2CB655C399E}"/>
    <cellStyle name="Normal 7 4 3 3 6 3" xfId="12442" xr:uid="{6464CB62-7A87-4F1A-B123-3586716416F0}"/>
    <cellStyle name="Normal 7 4 3 3 6 3 2" xfId="22138" xr:uid="{6ED60F11-FCA7-4306-85DC-94949A560016}"/>
    <cellStyle name="Normal 7 4 3 3 6 4" xfId="24583" xr:uid="{868AD197-A3C2-4871-B1C3-7494E9AABE06}"/>
    <cellStyle name="Normal 7 4 3 3 6 5" xfId="16582" xr:uid="{41838C13-EFD2-4227-B9F4-D52EEE77EEC4}"/>
    <cellStyle name="Normal 7 4 3 3 7" xfId="4687" xr:uid="{043889E7-D807-4F6F-B0E9-50C47D648D1A}"/>
    <cellStyle name="Normal 7 4 3 3 7 2" xfId="10058" xr:uid="{126DCE27-419D-43A0-AC63-1B2354FE73EE}"/>
    <cellStyle name="Normal 7 4 3 3 7 2 2" xfId="20656" xr:uid="{1871844C-3E84-4CD2-A6B4-318DB64F74DA}"/>
    <cellStyle name="Normal 7 4 3 3 7 3" xfId="13588" xr:uid="{9D9BF663-1543-4474-A929-D0B3A8EC213A}"/>
    <cellStyle name="Normal 7 4 3 3 7 3 2" xfId="23485" xr:uid="{4AE433F7-EB15-4AA2-9216-F22404D2D96B}"/>
    <cellStyle name="Normal 7 4 3 3 7 4" xfId="17863" xr:uid="{4BC6223A-D60A-40E9-99A9-ECB6D1B1EA07}"/>
    <cellStyle name="Normal 7 4 3 3 8" xfId="6330" xr:uid="{B84F7A8F-BD9A-46E2-AB63-AE9530253867}"/>
    <cellStyle name="Normal 7 4 3 3 8 2" xfId="16251" xr:uid="{D2485B20-BA94-48AB-B73B-826F294FE630}"/>
    <cellStyle name="Normal 7 4 3 3 9" xfId="9107" xr:uid="{90EF23A2-B127-4C73-AA1F-B409963DE404}"/>
    <cellStyle name="Normal 7 4 3 3 9 2" xfId="19011" xr:uid="{EE61BE8E-CFAA-404E-816D-0C1EAD55543A}"/>
    <cellStyle name="Normal 7 4 3 4" xfId="3705" xr:uid="{00000000-0005-0000-0000-0000A10E0000}"/>
    <cellStyle name="Normal 7 4 3 4 2" xfId="3706" xr:uid="{00000000-0005-0000-0000-0000A20E0000}"/>
    <cellStyle name="Normal 7 4 3 4 2 2" xfId="8360" xr:uid="{E18D56BF-38C3-4F2B-B7B6-FCC247EB7ED8}"/>
    <cellStyle name="Normal 7 4 3 4 2 2 2" xfId="24827" xr:uid="{2AA7B016-4EF4-4339-83C7-04BDB092D47D}"/>
    <cellStyle name="Normal 7 4 3 4 2 2 3" xfId="26898" xr:uid="{7997E9A2-DBF8-4DC3-B4B0-DD32337DEC1C}"/>
    <cellStyle name="Normal 7 4 3 4 2 2 4" xfId="17521" xr:uid="{6B5FA7D3-7040-4FE0-84A9-8E1AE8BB1477}"/>
    <cellStyle name="Normal 7 4 3 4 2 3" xfId="11193" xr:uid="{EBF190EF-70DA-4643-93A9-B20F4EF5971D}"/>
    <cellStyle name="Normal 7 4 3 4 2 3 2" xfId="29546" xr:uid="{F08BED05-FADE-4A5E-8FED-4EA97DB15583}"/>
    <cellStyle name="Normal 7 4 3 4 2 3 3" xfId="20313" xr:uid="{5D1578AC-0210-4A38-A08B-6904E322A137}"/>
    <cellStyle name="Normal 7 4 3 4 2 4" xfId="13302" xr:uid="{882A5A3D-8BC0-4796-A657-65DF3C3322F1}"/>
    <cellStyle name="Normal 7 4 3 4 2 4 2" xfId="23142" xr:uid="{F322C4B7-4664-402E-8D96-7AD3539E8CCD}"/>
    <cellStyle name="Normal 7 4 3 4 2 5" xfId="24679" xr:uid="{ABCBB452-D966-4BA8-AEBE-F57824911117}"/>
    <cellStyle name="Normal 7 4 3 4 2 6" xfId="15576" xr:uid="{80D493BD-B427-4CBD-87B7-0329B52B26CD}"/>
    <cellStyle name="Normal 7 4 3 4 3" xfId="3707" xr:uid="{00000000-0005-0000-0000-0000A30E0000}"/>
    <cellStyle name="Normal 7 4 3 4 3 2" xfId="11194" xr:uid="{01693333-C7F0-41D7-82E1-94811F08D20D}"/>
    <cellStyle name="Normal 7 4 3 4 3 2 2" xfId="27014" xr:uid="{31B2AE22-12D8-4E58-8EEF-B5E7F2570FE2}"/>
    <cellStyle name="Normal 7 4 3 4 3 2 3" xfId="16979" xr:uid="{3E4C9FEC-4FB9-4591-B70D-356100C0CAC6}"/>
    <cellStyle name="Normal 7 4 3 4 3 3" xfId="11602" xr:uid="{59DFA150-9137-453D-A661-EBA395744E09}"/>
    <cellStyle name="Normal 7 4 3 4 3 3 2" xfId="19732" xr:uid="{7634D6E9-2A9E-4FCB-B60C-8169F6656D53}"/>
    <cellStyle name="Normal 7 4 3 4 3 4" xfId="12828" xr:uid="{7461B910-F9D8-4F04-B8E9-1F06445EEA82}"/>
    <cellStyle name="Normal 7 4 3 4 3 4 2" xfId="22561" xr:uid="{0BE3B2BD-9C08-4C75-9632-3C08CB81B2E2}"/>
    <cellStyle name="Normal 7 4 3 4 3 5" xfId="26022" xr:uid="{EDED9058-9811-463F-A061-74349B56E698}"/>
    <cellStyle name="Normal 7 4 3 4 3 6" xfId="14866" xr:uid="{BEEB0011-B6F4-49C4-BF8E-CF9AE5802837}"/>
    <cellStyle name="Normal 7 4 3 4 4" xfId="4805" xr:uid="{390E7E6B-6AFF-4AAC-992F-96125DBF0399}"/>
    <cellStyle name="Normal 7 4 3 4 4 2" xfId="11192" xr:uid="{5DD4E5AE-26DB-42A9-8EB7-F82CB1546AE2}"/>
    <cellStyle name="Normal 7 4 3 4 4 2 2" xfId="29674" xr:uid="{1643B3B9-C07F-42F9-8863-6D391D5DF775}"/>
    <cellStyle name="Normal 7 4 3 4 4 2 3" xfId="20772" xr:uid="{D74B44AD-7621-4118-AF6B-301ABA3C8AD8}"/>
    <cellStyle name="Normal 7 4 3 4 4 3" xfId="13669" xr:uid="{32C24189-261B-41B2-90E4-2AAC551AA090}"/>
    <cellStyle name="Normal 7 4 3 4 4 3 2" xfId="23601" xr:uid="{1F8F322F-E242-45CE-B9E7-02151E82AA34}"/>
    <cellStyle name="Normal 7 4 3 4 4 4" xfId="26093" xr:uid="{F4C30F99-A041-4B34-93FD-635DC36323D8}"/>
    <cellStyle name="Normal 7 4 3 4 4 5" xfId="17979" xr:uid="{9F2C0B83-F2E3-4702-ACD0-B3B80BB554DA}"/>
    <cellStyle name="Normal 7 4 3 4 5" xfId="6433" xr:uid="{86D686A7-0A80-46E3-BD22-31BF314397EE}"/>
    <cellStyle name="Normal 7 4 3 4 5 2" xfId="26891" xr:uid="{E859F905-6538-433C-9439-B22368F6770F}"/>
    <cellStyle name="Normal 7 4 3 4 5 3" xfId="16252" xr:uid="{E2D08B97-7BDA-4E44-BD2A-E4978040578E}"/>
    <cellStyle name="Normal 7 4 3 4 6" xfId="9210" xr:uid="{0075E893-D123-49AE-BC0C-FC221C71576A}"/>
    <cellStyle name="Normal 7 4 3 4 6 2" xfId="19012" xr:uid="{B11B31C8-C215-41F3-AD1E-340ADB2EFF62}"/>
    <cellStyle name="Normal 7 4 3 4 7" xfId="12255" xr:uid="{C7309FD6-9482-4226-884D-DBFB89510794}"/>
    <cellStyle name="Normal 7 4 3 4 7 2" xfId="21808" xr:uid="{161822C3-D820-47E4-AD7B-34EB306A31A4}"/>
    <cellStyle name="Normal 7 4 3 4 8" xfId="24089" xr:uid="{9A5CDFBF-BA38-4735-A0D6-17F0C90D690D}"/>
    <cellStyle name="Normal 7 4 3 4 9" xfId="14362" xr:uid="{58D900E2-EA55-4913-B421-17390797BA2B}"/>
    <cellStyle name="Normal 7 4 3 5" xfId="3708" xr:uid="{00000000-0005-0000-0000-0000A40E0000}"/>
    <cellStyle name="Normal 7 4 3 5 2" xfId="5172" xr:uid="{64569F7E-7B06-4D90-8AE4-82497B707441}"/>
    <cellStyle name="Normal 7 4 3 5 2 2" xfId="8361" xr:uid="{849AB7F5-7369-4593-8E8C-CEE4EFFC315D}"/>
    <cellStyle name="Normal 7 4 3 5 2 2 2" xfId="29934" xr:uid="{45B7D50F-6F08-4E41-A8F0-1E38B8EFA610}"/>
    <cellStyle name="Normal 7 4 3 5 2 2 3" xfId="21139" xr:uid="{51C7AFB7-040C-4255-8714-D01BB1B9F4F7}"/>
    <cellStyle name="Normal 7 4 3 5 2 3" xfId="11195" xr:uid="{04B863E3-5C6C-4168-8023-55FA8E36292F}"/>
    <cellStyle name="Normal 7 4 3 5 2 3 2" xfId="23968" xr:uid="{89DE8DFF-8BBE-4866-9649-577DD226930C}"/>
    <cellStyle name="Normal 7 4 3 5 2 4" xfId="25235" xr:uid="{72815838-F621-4F2A-9E84-B8C4252BAA8C}"/>
    <cellStyle name="Normal 7 4 3 5 2 5" xfId="18346" xr:uid="{6DDAC4CA-A4D8-4489-A243-10646331FB8F}"/>
    <cellStyle name="Normal 7 4 3 5 3" xfId="6748" xr:uid="{CDEF3F81-0AB3-4790-B0D9-C0CC398792ED}"/>
    <cellStyle name="Normal 7 4 3 5 3 2" xfId="27306" xr:uid="{694FCAD5-8689-4A39-8038-081BD201217F}"/>
    <cellStyle name="Normal 7 4 3 5 3 3" xfId="16253" xr:uid="{DBB74843-FAF4-44B2-9626-510332C5C96E}"/>
    <cellStyle name="Normal 7 4 3 5 4" xfId="9544" xr:uid="{CC856FB6-0CFA-4378-B106-41B0B360FE9C}"/>
    <cellStyle name="Normal 7 4 3 5 4 2" xfId="19013" xr:uid="{F2A8506D-3E9B-4232-BBD4-7D0C1722683C}"/>
    <cellStyle name="Normal 7 4 3 5 5" xfId="12256" xr:uid="{2D88A5D2-7A40-440D-B9CD-E96A18EE4D70}"/>
    <cellStyle name="Normal 7 4 3 5 5 2" xfId="21809" xr:uid="{489EFA8E-B5DF-472D-A430-1051639B1D8E}"/>
    <cellStyle name="Normal 7 4 3 5 6" xfId="25120" xr:uid="{37D2A9FC-B058-42EF-9F22-0082E350CB22}"/>
    <cellStyle name="Normal 7 4 3 5 7" xfId="15577" xr:uid="{117E28B8-0E8E-4BED-B098-CA59850A2920}"/>
    <cellStyle name="Normal 7 4 3 6" xfId="3709" xr:uid="{00000000-0005-0000-0000-0000A50E0000}"/>
    <cellStyle name="Normal 7 4 3 6 2" xfId="5750" xr:uid="{79223000-241E-4F31-B90D-A77F94A9819B}"/>
    <cellStyle name="Normal 7 4 3 6 2 2" xfId="8362" xr:uid="{39C981D7-780D-49C2-8D9C-BF0CC4227819}"/>
    <cellStyle name="Normal 7 4 3 6 2 3" xfId="11196" xr:uid="{3E9EE976-6903-44D6-A1CC-DFAB8E846F54}"/>
    <cellStyle name="Normal 7 4 3 6 2 4" xfId="17077" xr:uid="{5752EDDC-6FC3-48F5-9C9E-365B6B3A0735}"/>
    <cellStyle name="Normal 7 4 3 6 3" xfId="6826" xr:uid="{D331615E-7631-4694-8EE2-4C29AB329E7E}"/>
    <cellStyle name="Normal 7 4 3 6 3 2" xfId="29372" xr:uid="{E4CA853E-1B94-4968-B75A-3F131F5298EA}"/>
    <cellStyle name="Normal 7 4 3 6 3 3" xfId="19854" xr:uid="{6AB8BFA2-3C34-4F17-8FB6-FF63A08D5C61}"/>
    <cellStyle name="Normal 7 4 3 6 4" xfId="9622" xr:uid="{4968BC1B-57CF-4925-BA80-441430137F55}"/>
    <cellStyle name="Normal 7 4 3 6 4 2" xfId="22683" xr:uid="{C2BFD468-62C9-4336-8FB3-26CBB96FA062}"/>
    <cellStyle name="Normal 7 4 3 6 5" xfId="25693" xr:uid="{88B553BB-F64B-459E-BC6E-5AD30C2DFC4F}"/>
    <cellStyle name="Normal 7 4 3 6 6" xfId="15030" xr:uid="{F2AFCC3F-204B-44D0-B101-30CB3995DD60}"/>
    <cellStyle name="Normal 7 4 3 7" xfId="3710" xr:uid="{00000000-0005-0000-0000-0000A60E0000}"/>
    <cellStyle name="Normal 7 4 3 7 2" xfId="8363" xr:uid="{C62EF8C3-189A-46CE-B274-E3583DA31D18}"/>
    <cellStyle name="Normal 7 4 3 7 2 2" xfId="27894" xr:uid="{6CC13192-2451-41D8-B312-E175B7F5B51B}"/>
    <cellStyle name="Normal 7 4 3 7 2 3" xfId="16654" xr:uid="{BB84FD79-ADD6-4420-A9A4-4E4E9AC9A42E}"/>
    <cellStyle name="Normal 7 4 3 7 3" xfId="11197" xr:uid="{986CBD7E-41FF-4250-8244-B34C87AFFD67}"/>
    <cellStyle name="Normal 7 4 3 7 3 2" xfId="19391" xr:uid="{3FFB26E3-A0C9-4640-B525-0FF786BABCF6}"/>
    <cellStyle name="Normal 7 4 3 7 4" xfId="12503" xr:uid="{D2DFACCD-BAED-4DCA-A7DE-67E54819D2FE}"/>
    <cellStyle name="Normal 7 4 3 7 4 2" xfId="22220" xr:uid="{E82A0394-0342-4CB5-AABC-AFB2CD1B0A14}"/>
    <cellStyle name="Normal 7 4 3 7 5" xfId="24419" xr:uid="{CD245C93-9BEA-4EC5-895E-D2B107C39840}"/>
    <cellStyle name="Normal 7 4 3 7 6" xfId="14438" xr:uid="{F8BDCD0A-D118-4BBC-9C9D-FB52E0C71523}"/>
    <cellStyle name="Normal 7 4 3 8" xfId="3711" xr:uid="{00000000-0005-0000-0000-0000A70E0000}"/>
    <cellStyle name="Normal 7 4 3 8 2" xfId="8364" xr:uid="{135CB10B-131E-4C40-89CD-544E26935913}"/>
    <cellStyle name="Normal 7 4 3 8 2 2" xfId="19111" xr:uid="{E77B0E99-6C32-4D4E-A549-01022734E4BA}"/>
    <cellStyle name="Normal 7 4 3 8 3" xfId="11198" xr:uid="{ACA72D8F-830F-4D82-A23C-98D4561C7C1E}"/>
    <cellStyle name="Normal 7 4 3 8 3 2" xfId="21916" xr:uid="{E7D2F453-1318-46AD-AE27-3A53E07AB025}"/>
    <cellStyle name="Normal 7 4 3 8 4" xfId="24193" xr:uid="{9132D356-E7ED-4D0B-91E6-353289659FD5}"/>
    <cellStyle name="Normal 7 4 3 8 5" xfId="16360" xr:uid="{30998C8D-B3B5-4F98-8EA5-7B1DD3F8C055}"/>
    <cellStyle name="Normal 7 4 3 9" xfId="4656" xr:uid="{A968FEBC-E5FB-4142-B47C-A06B0981A5E5}"/>
    <cellStyle name="Normal 7 4 3 9 2" xfId="10055" xr:uid="{37A86778-7BD9-4FF1-805B-648B454F814A}"/>
    <cellStyle name="Normal 7 4 3 9 2 2" xfId="20630" xr:uid="{E465563D-6133-4F1A-9997-A1B8D29A82BA}"/>
    <cellStyle name="Normal 7 4 3 9 3" xfId="13566" xr:uid="{E252395B-45FF-44D6-B578-AFD3FAA3EC72}"/>
    <cellStyle name="Normal 7 4 3 9 3 2" xfId="23459" xr:uid="{73C2EC23-B6C6-410A-A3FD-F5395480223B}"/>
    <cellStyle name="Normal 7 4 3 9 4" xfId="17837" xr:uid="{CA27D28D-1BA0-491F-85BD-EB2FB6A32B1B}"/>
    <cellStyle name="Normal 7 4 4" xfId="857" xr:uid="{00000000-0005-0000-0000-000059030000}"/>
    <cellStyle name="Normal 7 4 4 10" xfId="6331" xr:uid="{FFE174FC-F0D9-4633-B218-BD67307B5435}"/>
    <cellStyle name="Normal 7 4 4 10 2" xfId="16254" xr:uid="{B9B26E06-3481-4417-90DC-5AA20940191B}"/>
    <cellStyle name="Normal 7 4 4 11" xfId="9108" xr:uid="{2B723829-2D2F-4227-ADA5-AA6453E454EC}"/>
    <cellStyle name="Normal 7 4 4 11 2" xfId="19014" xr:uid="{27D88C49-FDFC-4327-ABFE-276A3D66459A}"/>
    <cellStyle name="Normal 7 4 4 12" xfId="12257" xr:uid="{050CF1A7-E09B-4B8B-9803-868BFD998636}"/>
    <cellStyle name="Normal 7 4 4 12 2" xfId="21810" xr:uid="{19174FEB-BB44-4A46-BCC3-7223BC1EC0E7}"/>
    <cellStyle name="Normal 7 4 4 13" xfId="26440" xr:uid="{6CE5248A-65E8-4EF7-9C56-FF7D1DDDC888}"/>
    <cellStyle name="Normal 7 4 4 14" xfId="13987" xr:uid="{3BA61BAB-1C9E-4429-8F83-6DFECDEFA41B}"/>
    <cellStyle name="Normal 7 4 4 2" xfId="858" xr:uid="{00000000-0005-0000-0000-00005A030000}"/>
    <cellStyle name="Normal 7 4 4 2 10" xfId="9109" xr:uid="{E5F2D103-AF2D-4089-AD66-76F51AFA5F9F}"/>
    <cellStyle name="Normal 7 4 4 2 10 2" xfId="19015" xr:uid="{679C8D05-1FD6-4865-B2E4-20D4305F4447}"/>
    <cellStyle name="Normal 7 4 4 2 11" xfId="12258" xr:uid="{DF0E5634-9918-4844-B404-299CFCD357E4}"/>
    <cellStyle name="Normal 7 4 4 2 11 2" xfId="21811" xr:uid="{B4F2192A-FBF4-42B7-BD8D-BBD001E30DFB}"/>
    <cellStyle name="Normal 7 4 4 2 12" xfId="24787" xr:uid="{188D02E0-0F05-4C08-9539-C8F040861D0D}"/>
    <cellStyle name="Normal 7 4 4 2 13" xfId="14047" xr:uid="{6A0EC7D5-05B8-4A46-AF38-0A44FCD0A1EA}"/>
    <cellStyle name="Normal 7 4 4 2 2" xfId="3712" xr:uid="{00000000-0005-0000-0000-0000A80E0000}"/>
    <cellStyle name="Normal 7 4 4 2 2 10" xfId="14608" xr:uid="{F8255F6D-8D94-466D-AE06-70F0AC940BDF}"/>
    <cellStyle name="Normal 7 4 4 2 2 2" xfId="3713" xr:uid="{00000000-0005-0000-0000-0000A90E0000}"/>
    <cellStyle name="Normal 7 4 4 2 2 2 2" xfId="3714" xr:uid="{00000000-0005-0000-0000-0000AA0E0000}"/>
    <cellStyle name="Normal 7 4 4 2 2 2 2 2" xfId="8365" xr:uid="{02C7EF9E-434C-456E-B758-6CA6356A75BD}"/>
    <cellStyle name="Normal 7 4 4 2 2 2 2 2 2" xfId="28463" xr:uid="{FE0E272D-904C-42D5-B98E-F6A059B11AA1}"/>
    <cellStyle name="Normal 7 4 4 2 2 2 2 2 3" xfId="17524" xr:uid="{3F48840D-6242-4BD6-831F-F70D8E094FA7}"/>
    <cellStyle name="Normal 7 4 4 2 2 2 2 3" xfId="11201" xr:uid="{5B3E5115-3BBA-4AA4-B0C7-2F303B128B55}"/>
    <cellStyle name="Normal 7 4 4 2 2 2 2 3 2" xfId="20316" xr:uid="{D6FDBA84-8ACF-4F37-9D15-0F11442F1B66}"/>
    <cellStyle name="Normal 7 4 4 2 2 2 2 4" xfId="13305" xr:uid="{39020624-A06B-448B-B349-83013696D063}"/>
    <cellStyle name="Normal 7 4 4 2 2 2 2 4 2" xfId="23145" xr:uid="{905B0DC0-B944-4063-81FE-117D554B5ECA}"/>
    <cellStyle name="Normal 7 4 4 2 2 2 2 5" xfId="26428" xr:uid="{993B2F57-66F8-4B08-9EF2-3EEAB6B27CB9}"/>
    <cellStyle name="Normal 7 4 4 2 2 2 2 6" xfId="15580" xr:uid="{A889909D-0C6F-4977-8875-AA7EDE562D86}"/>
    <cellStyle name="Normal 7 4 4 2 2 2 3" xfId="4956" xr:uid="{2FFDFEC5-28E0-4168-B171-E3E5E2FF8325}"/>
    <cellStyle name="Normal 7 4 4 2 2 2 3 2" xfId="11200" xr:uid="{038BD8B0-2701-4FBA-B16C-1F631E6E0D33}"/>
    <cellStyle name="Normal 7 4 4 2 2 2 3 2 2" xfId="29789" xr:uid="{A4632A8E-667C-4FF1-89F7-23D01C0488D3}"/>
    <cellStyle name="Normal 7 4 4 2 2 2 3 2 3" xfId="20923" xr:uid="{4A4DE301-8B28-4742-9214-23CA738B3D74}"/>
    <cellStyle name="Normal 7 4 4 2 2 2 3 3" xfId="13815" xr:uid="{21508C48-E163-48B0-BA05-5E3E56F9AE0F}"/>
    <cellStyle name="Normal 7 4 4 2 2 2 3 3 2" xfId="23752" xr:uid="{A7A35641-BEA0-4694-8204-25A7D0D9E157}"/>
    <cellStyle name="Normal 7 4 4 2 2 2 3 4" xfId="26635" xr:uid="{3B2914E8-211A-494E-BD31-B7942C9EB3F6}"/>
    <cellStyle name="Normal 7 4 4 2 2 2 3 5" xfId="18130" xr:uid="{F581D386-9D43-4D00-9A03-7A98AC0D4EC6}"/>
    <cellStyle name="Normal 7 4 4 2 2 2 4" xfId="6439" xr:uid="{0FC0A936-2102-4FB9-81AF-20E15E96CCFD}"/>
    <cellStyle name="Normal 7 4 4 2 2 2 4 2" xfId="29084" xr:uid="{ED3DD74B-FD54-4BFA-9622-1A91A33A4D02}"/>
    <cellStyle name="Normal 7 4 4 2 2 2 4 3" xfId="16985" xr:uid="{152BD8A1-FD4D-4E88-82FD-1298B3C95352}"/>
    <cellStyle name="Normal 7 4 4 2 2 2 5" xfId="9216" xr:uid="{CF54BA6A-A3FE-4042-8409-B3F8E21A1692}"/>
    <cellStyle name="Normal 7 4 4 2 2 2 5 2" xfId="19738" xr:uid="{3C9B29AC-D240-498D-9DC3-3EED7036BB3B}"/>
    <cellStyle name="Normal 7 4 4 2 2 2 6" xfId="12834" xr:uid="{88756FB2-F185-45F9-A640-0F555CC47083}"/>
    <cellStyle name="Normal 7 4 4 2 2 2 6 2" xfId="22567" xr:uid="{D6E85D62-6952-4BEE-98F5-C0533A5A047A}"/>
    <cellStyle name="Normal 7 4 4 2 2 2 7" xfId="24476" xr:uid="{B81C9C3C-D61E-481C-832F-53CE5FA57BF9}"/>
    <cellStyle name="Normal 7 4 4 2 2 2 8" xfId="14872" xr:uid="{39E6738B-1393-4D83-A1CD-8EBC01F443EA}"/>
    <cellStyle name="Normal 7 4 4 2 2 3" xfId="3715" xr:uid="{00000000-0005-0000-0000-0000AB0E0000}"/>
    <cellStyle name="Normal 7 4 4 2 2 3 2" xfId="5173" xr:uid="{11366F3D-134F-4BBF-A8F8-236287FB7DBD}"/>
    <cellStyle name="Normal 7 4 4 2 2 3 2 2" xfId="11862" xr:uid="{15BA2E39-C363-48FA-B376-4AE43854C5A0}"/>
    <cellStyle name="Normal 7 4 4 2 2 3 2 2 2" xfId="21140" xr:uid="{B2F32D90-7988-470A-A45F-2DDB37080D2E}"/>
    <cellStyle name="Normal 7 4 4 2 2 3 2 3" xfId="13917" xr:uid="{8DA30A6A-CFB3-430E-9338-AD102DC05D4E}"/>
    <cellStyle name="Normal 7 4 4 2 2 3 2 3 2" xfId="23969" xr:uid="{8D7365FB-E68A-40BB-911F-1DAC0B9B76AC}"/>
    <cellStyle name="Normal 7 4 4 2 2 3 2 4" xfId="29089" xr:uid="{042CD90A-D506-4494-BCA4-F300B0889ED4}"/>
    <cellStyle name="Normal 7 4 4 2 2 3 2 5" xfId="18347" xr:uid="{878F81EB-8245-47BC-A939-58ACAE566508}"/>
    <cellStyle name="Normal 7 4 4 2 2 3 3" xfId="11202" xr:uid="{B0C8B2A8-90D3-4238-A32F-BE0F87E13FCD}"/>
    <cellStyle name="Normal 7 4 4 2 2 3 3 2" xfId="17525" xr:uid="{2153FD75-D2CB-40CC-A0C3-728B9F9EDB1E}"/>
    <cellStyle name="Normal 7 4 4 2 2 3 4" xfId="11698" xr:uid="{E588BD0A-EDEA-4047-A9F9-ABBD9F045D94}"/>
    <cellStyle name="Normal 7 4 4 2 2 3 4 2" xfId="20317" xr:uid="{3C72380E-61E6-42D9-AEAA-06BD914B5F74}"/>
    <cellStyle name="Normal 7 4 4 2 2 3 5" xfId="13306" xr:uid="{1BCF938B-4872-4D72-9EC4-4A4F747B6B57}"/>
    <cellStyle name="Normal 7 4 4 2 2 3 5 2" xfId="23146" xr:uid="{7244AACD-F25B-4F3C-AA9F-596D42A2FC99}"/>
    <cellStyle name="Normal 7 4 4 2 2 3 6" xfId="24405" xr:uid="{C8ACE271-3161-4FEF-A735-0ED7EE618987}"/>
    <cellStyle name="Normal 7 4 4 2 2 3 7" xfId="15581" xr:uid="{4D630A91-09FC-4CBA-931E-67A8CBF78A21}"/>
    <cellStyle name="Normal 7 4 4 2 2 4" xfId="3716" xr:uid="{00000000-0005-0000-0000-0000AC0E0000}"/>
    <cellStyle name="Normal 7 4 4 2 2 4 2" xfId="11203" xr:uid="{8625EAD1-CCEE-42CC-B979-CBE809D47C31}"/>
    <cellStyle name="Normal 7 4 4 2 2 4 2 2" xfId="28394" xr:uid="{90DEFA10-15E2-465C-977E-FFB1751EF627}"/>
    <cellStyle name="Normal 7 4 4 2 2 4 2 3" xfId="17523" xr:uid="{DB26DFA5-E599-4E63-94F5-938B53A47EAE}"/>
    <cellStyle name="Normal 7 4 4 2 2 4 3" xfId="11697" xr:uid="{52EB4DFE-8858-48B6-8713-E24400A9599F}"/>
    <cellStyle name="Normal 7 4 4 2 2 4 3 2" xfId="20315" xr:uid="{72490CAF-E84B-404A-9C22-5307B179FFF2}"/>
    <cellStyle name="Normal 7 4 4 2 2 4 4" xfId="13304" xr:uid="{6FA29DFD-2E23-4F45-8A0A-5BE82DCC64EA}"/>
    <cellStyle name="Normal 7 4 4 2 2 4 4 2" xfId="23144" xr:uid="{D575082B-DF6D-4B58-AC03-79E82EDD515A}"/>
    <cellStyle name="Normal 7 4 4 2 2 4 5" xfId="25667" xr:uid="{E0CA0CCF-7AC9-48C0-A558-CA3216755718}"/>
    <cellStyle name="Normal 7 4 4 2 2 4 6" xfId="15579" xr:uid="{DA3042C7-7E53-4DEE-9A01-2933E3CDB88C}"/>
    <cellStyle name="Normal 7 4 4 2 2 5" xfId="4830" xr:uid="{9F86F9DE-3F4D-42E1-A42E-36C720A40514}"/>
    <cellStyle name="Normal 7 4 4 2 2 5 2" xfId="11199" xr:uid="{226313CC-0EF5-4ED5-AFFF-4B5347D01BB2}"/>
    <cellStyle name="Normal 7 4 4 2 2 5 2 2" xfId="29691" xr:uid="{7608C755-D62B-43C3-859E-B2C347D0B7FC}"/>
    <cellStyle name="Normal 7 4 4 2 2 5 2 3" xfId="20797" xr:uid="{A092D542-02C7-4D8B-8640-1F54CE607532}"/>
    <cellStyle name="Normal 7 4 4 2 2 5 3" xfId="13689" xr:uid="{ABAA4FB5-949F-4EB8-82E8-8AE4D43F1BEB}"/>
    <cellStyle name="Normal 7 4 4 2 2 5 3 2" xfId="23626" xr:uid="{D608C3CB-513A-4337-B5C2-E757BC3BE71F}"/>
    <cellStyle name="Normal 7 4 4 2 2 5 4" xfId="24448" xr:uid="{304A10A8-680C-40BA-A3AC-D9EDCE303E1F}"/>
    <cellStyle name="Normal 7 4 4 2 2 5 5" xfId="18004" xr:uid="{DDDDE5B5-D28D-4B9A-BE27-28E8DAC38E37}"/>
    <cellStyle name="Normal 7 4 4 2 2 6" xfId="5956" xr:uid="{A6AEAEB9-55C4-4119-A923-1EB1D6547AC1}"/>
    <cellStyle name="Normal 7 4 4 2 2 6 2" xfId="27114" xr:uid="{71F257A7-0A13-4646-AA8D-981DA10A770E}"/>
    <cellStyle name="Normal 7 4 4 2 2 6 3" xfId="16256" xr:uid="{C8399BD5-FF35-4AA9-A361-B532038B88EF}"/>
    <cellStyle name="Normal 7 4 4 2 2 7" xfId="8702" xr:uid="{7431596E-11E1-4AC8-B961-A63973D95EE8}"/>
    <cellStyle name="Normal 7 4 4 2 2 7 2" xfId="19016" xr:uid="{5452748F-4D9D-4626-92A7-42628F78F6EC}"/>
    <cellStyle name="Normal 7 4 4 2 2 8" xfId="12259" xr:uid="{07FFC93A-B6AE-4844-898A-19DB4A450825}"/>
    <cellStyle name="Normal 7 4 4 2 2 8 2" xfId="21812" xr:uid="{251E6982-EEDE-48B2-96CC-CE031BA9C365}"/>
    <cellStyle name="Normal 7 4 4 2 2 9" xfId="25655" xr:uid="{9B602412-ECE0-45DC-8863-5772928FFBCC}"/>
    <cellStyle name="Normal 7 4 4 2 3" xfId="3717" xr:uid="{00000000-0005-0000-0000-0000AD0E0000}"/>
    <cellStyle name="Normal 7 4 4 2 3 2" xfId="3718" xr:uid="{00000000-0005-0000-0000-0000AE0E0000}"/>
    <cellStyle name="Normal 7 4 4 2 3 2 2" xfId="8366" xr:uid="{18AC89F3-C092-4BA3-9E03-3F1571F26E6D}"/>
    <cellStyle name="Normal 7 4 4 2 3 2 2 2" xfId="29130" xr:uid="{0115EFDD-7C3E-4D74-99AF-D75E8C9BFE1D}"/>
    <cellStyle name="Normal 7 4 4 2 3 2 2 3" xfId="17526" xr:uid="{4D718716-8613-470F-8407-062DCFD428E7}"/>
    <cellStyle name="Normal 7 4 4 2 3 2 3" xfId="11205" xr:uid="{2A313521-915D-40B8-9D9F-79BAE160D541}"/>
    <cellStyle name="Normal 7 4 4 2 3 2 3 2" xfId="20318" xr:uid="{FF2CCFDD-2C5D-4DA0-82A8-EAB52E7865B3}"/>
    <cellStyle name="Normal 7 4 4 2 3 2 4" xfId="13307" xr:uid="{669CC7D4-B719-42AF-B159-74B26F73DCBF}"/>
    <cellStyle name="Normal 7 4 4 2 3 2 4 2" xfId="23147" xr:uid="{08A07198-F046-49D0-B2AF-D7509B986986}"/>
    <cellStyle name="Normal 7 4 4 2 3 2 5" xfId="25691" xr:uid="{9618F90D-E9CB-4310-B8C6-EFCD756C4870}"/>
    <cellStyle name="Normal 7 4 4 2 3 2 6" xfId="15582" xr:uid="{F26104E3-81B9-4671-8DB5-896545CD69C1}"/>
    <cellStyle name="Normal 7 4 4 2 3 3" xfId="4955" xr:uid="{C28A0B49-B4A7-4EDB-A751-2C90CF65E81F}"/>
    <cellStyle name="Normal 7 4 4 2 3 3 2" xfId="11204" xr:uid="{41C040EE-5007-47F8-A737-6DBEF8B709AB}"/>
    <cellStyle name="Normal 7 4 4 2 3 3 2 2" xfId="29788" xr:uid="{A0D88C1B-794F-4802-A7D1-B07ECE09E90A}"/>
    <cellStyle name="Normal 7 4 4 2 3 3 2 3" xfId="20922" xr:uid="{8387A85C-6027-48EF-AD86-C2309D1AAAC9}"/>
    <cellStyle name="Normal 7 4 4 2 3 3 3" xfId="13814" xr:uid="{C2435B7D-5874-4278-B012-7FA5684F6E80}"/>
    <cellStyle name="Normal 7 4 4 2 3 3 3 2" xfId="23751" xr:uid="{64E8C692-FAA9-4E79-AB33-6A8BFA11C88E}"/>
    <cellStyle name="Normal 7 4 4 2 3 3 4" xfId="24407" xr:uid="{80EEE694-28BF-4995-9FB0-1DDE917D996D}"/>
    <cellStyle name="Normal 7 4 4 2 3 3 5" xfId="18129" xr:uid="{59018BF3-4D8C-497B-903F-E99BFF0FA83D}"/>
    <cellStyle name="Normal 7 4 4 2 3 4" xfId="6438" xr:uid="{6CC64C90-500E-4369-AC2A-A33DA618807B}"/>
    <cellStyle name="Normal 7 4 4 2 3 4 2" xfId="28410" xr:uid="{D83D15C8-E59D-42A2-ACC7-E441DFC2059C}"/>
    <cellStyle name="Normal 7 4 4 2 3 4 3" xfId="16984" xr:uid="{22D53343-134F-4B4C-B512-EFBBD37FE0DF}"/>
    <cellStyle name="Normal 7 4 4 2 3 5" xfId="9215" xr:uid="{CE86948D-FBBF-4848-8341-CDA6403BE598}"/>
    <cellStyle name="Normal 7 4 4 2 3 5 2" xfId="19737" xr:uid="{769A2FF6-D20B-4E41-8B4B-F9CAFC870747}"/>
    <cellStyle name="Normal 7 4 4 2 3 6" xfId="12833" xr:uid="{C70E9AAD-4B37-4274-B7B4-3132084FE05A}"/>
    <cellStyle name="Normal 7 4 4 2 3 6 2" xfId="22566" xr:uid="{211BB422-ABEF-4F01-9BBD-556BB9E876B8}"/>
    <cellStyle name="Normal 7 4 4 2 3 7" xfId="24259" xr:uid="{1E74EC0A-9AAF-433E-A27A-1CF3F761BE53}"/>
    <cellStyle name="Normal 7 4 4 2 3 8" xfId="14871" xr:uid="{1B30330F-4F6E-4CDE-AAB8-30434D55A720}"/>
    <cellStyle name="Normal 7 4 4 2 4" xfId="3719" xr:uid="{00000000-0005-0000-0000-0000AF0E0000}"/>
    <cellStyle name="Normal 7 4 4 2 4 2" xfId="5174" xr:uid="{67770C2E-9345-4339-AA60-09FD182BAFBF}"/>
    <cellStyle name="Normal 7 4 4 2 4 2 2" xfId="8367" xr:uid="{8F218E4B-5EA7-423A-B648-9A78D9F8A770}"/>
    <cellStyle name="Normal 7 4 4 2 4 2 2 2" xfId="21141" xr:uid="{DE3BD3E7-42AE-4071-8DAC-BAB8802652CF}"/>
    <cellStyle name="Normal 7 4 4 2 4 2 3" xfId="11206" xr:uid="{373F080B-C646-4FD1-B35C-CE9232618BAC}"/>
    <cellStyle name="Normal 7 4 4 2 4 2 3 2" xfId="23970" xr:uid="{E5221458-A078-4DC2-BE43-11CBF05F3A01}"/>
    <cellStyle name="Normal 7 4 4 2 4 2 4" xfId="26985" xr:uid="{500495A1-D820-4043-AC97-20EE66E2FCA7}"/>
    <cellStyle name="Normal 7 4 4 2 4 2 5" xfId="18348" xr:uid="{D3749EFD-D1A5-442E-886E-9CCC64CE840F}"/>
    <cellStyle name="Normal 7 4 4 2 4 3" xfId="6753" xr:uid="{C83D21EC-D003-4CF0-A6A0-BB318E027CDD}"/>
    <cellStyle name="Normal 7 4 4 2 4 3 2" xfId="17527" xr:uid="{FD820221-A9B9-4D9B-8CE1-6A25CB59628C}"/>
    <cellStyle name="Normal 7 4 4 2 4 4" xfId="9549" xr:uid="{4FDCFFF5-A56B-4517-99D3-E19F8C8B4108}"/>
    <cellStyle name="Normal 7 4 4 2 4 4 2" xfId="20319" xr:uid="{114A7124-48F2-43DC-BF28-679604D22533}"/>
    <cellStyle name="Normal 7 4 4 2 4 5" xfId="13308" xr:uid="{42FC29ED-C4A5-45BE-8ECF-F37C83F77730}"/>
    <cellStyle name="Normal 7 4 4 2 4 5 2" xfId="23148" xr:uid="{C58627BA-6491-4F9E-B315-6F9EDCA97BD2}"/>
    <cellStyle name="Normal 7 4 4 2 4 6" xfId="24098" xr:uid="{0577C707-364F-46ED-B3C1-47DA8EB2FCDC}"/>
    <cellStyle name="Normal 7 4 4 2 4 7" xfId="15583" xr:uid="{4E8161A8-250E-4676-9BE7-C8053A9AC01C}"/>
    <cellStyle name="Normal 7 4 4 2 5" xfId="3720" xr:uid="{00000000-0005-0000-0000-0000B00E0000}"/>
    <cellStyle name="Normal 7 4 4 2 5 2" xfId="8368" xr:uid="{0A37C35F-1D3A-4731-8E93-33A9C5536196}"/>
    <cellStyle name="Normal 7 4 4 2 5 2 2" xfId="27413" xr:uid="{996F3D3F-C063-4C48-967E-362BBA45CBBF}"/>
    <cellStyle name="Normal 7 4 4 2 5 2 3" xfId="17522" xr:uid="{7C30DC51-87B8-44F9-99D3-63C29D42EFA2}"/>
    <cellStyle name="Normal 7 4 4 2 5 3" xfId="11207" xr:uid="{43E897F7-E225-4D98-BD4E-B4853B498BAF}"/>
    <cellStyle name="Normal 7 4 4 2 5 3 2" xfId="20314" xr:uid="{9233D6E3-8DFB-440B-8CB1-BB0A0169CD92}"/>
    <cellStyle name="Normal 7 4 4 2 5 4" xfId="13303" xr:uid="{1F11D12A-861A-4BAC-9824-F3F658172355}"/>
    <cellStyle name="Normal 7 4 4 2 5 4 2" xfId="23143" xr:uid="{4EB63054-9F56-4759-B79B-2CB170B52E8F}"/>
    <cellStyle name="Normal 7 4 4 2 5 5" xfId="26220" xr:uid="{CCD7E65F-8851-4887-A30E-83DD781A065C}"/>
    <cellStyle name="Normal 7 4 4 2 5 6" xfId="15578" xr:uid="{9C7F1A07-5818-4117-9770-34FEB653C8A1}"/>
    <cellStyle name="Normal 7 4 4 2 6" xfId="3721" xr:uid="{00000000-0005-0000-0000-0000B10E0000}"/>
    <cellStyle name="Normal 7 4 4 2 6 2" xfId="8369" xr:uid="{F8C2762C-C6D2-4374-9AD8-A8260E7CD4B8}"/>
    <cellStyle name="Normal 7 4 4 2 6 2 2" xfId="28362" xr:uid="{99E8CEAA-75D4-4F55-99E1-3DEA4B66A400}"/>
    <cellStyle name="Normal 7 4 4 2 6 2 3" xfId="16721" xr:uid="{9B5C4C54-42C8-4820-B463-5126B64CFCC8}"/>
    <cellStyle name="Normal 7 4 4 2 6 3" xfId="11208" xr:uid="{BDF04265-55DE-44F3-BD5A-1F6D1E9CBC9A}"/>
    <cellStyle name="Normal 7 4 4 2 6 3 2" xfId="19458" xr:uid="{B7BCA111-DA61-4144-9A50-DC9A864ED1F8}"/>
    <cellStyle name="Normal 7 4 4 2 6 4" xfId="12570" xr:uid="{30DB701D-2963-42DC-B502-AF7EC06AA75E}"/>
    <cellStyle name="Normal 7 4 4 2 6 4 2" xfId="22287" xr:uid="{594C8A96-8C8E-4F61-94CF-C352EFB0FD1E}"/>
    <cellStyle name="Normal 7 4 4 2 6 5" xfId="25427" xr:uid="{C863A60B-913A-4141-ACC0-C5F0FA0AC5B4}"/>
    <cellStyle name="Normal 7 4 4 2 6 6" xfId="14505" xr:uid="{3B291671-4913-4FD9-9696-1E5040D3EB77}"/>
    <cellStyle name="Normal 7 4 4 2 7" xfId="3722" xr:uid="{00000000-0005-0000-0000-0000B20E0000}"/>
    <cellStyle name="Normal 7 4 4 2 7 2" xfId="11209" xr:uid="{6D58D4AF-25DA-46BD-BB03-8195B004D3FC}"/>
    <cellStyle name="Normal 7 4 4 2 7 2 2" xfId="19178" xr:uid="{F002D6D8-3122-4E17-A09A-65B83B699E90}"/>
    <cellStyle name="Normal 7 4 4 2 7 3" xfId="12355" xr:uid="{C0B816CA-DA61-456D-9A33-CDDE53A81CB5}"/>
    <cellStyle name="Normal 7 4 4 2 7 3 2" xfId="21983" xr:uid="{DAF33455-2EE2-45B7-8FAE-64524C04902E}"/>
    <cellStyle name="Normal 7 4 4 2 7 4" xfId="24137" xr:uid="{0E2F8FC6-F266-4106-A1A8-85BF580410AD}"/>
    <cellStyle name="Normal 7 4 4 2 7 5" xfId="16427" xr:uid="{160DDD44-3245-4795-8396-9341067AC80B}"/>
    <cellStyle name="Normal 7 4 4 2 8" xfId="4392" xr:uid="{353ACB79-1760-4B8C-AE5D-F2A1290E2C64}"/>
    <cellStyle name="Normal 7 4 4 2 8 2" xfId="10060" xr:uid="{19EE134B-B5B2-40E0-B184-CEB77F89A30A}"/>
    <cellStyle name="Normal 7 4 4 2 8 2 2" xfId="20416" xr:uid="{6ACF85BF-09EC-4B31-9AAB-45987CCBDE58}"/>
    <cellStyle name="Normal 7 4 4 2 8 3" xfId="13396" xr:uid="{25E152EF-09CF-4D27-8266-0B8F668488E3}"/>
    <cellStyle name="Normal 7 4 4 2 8 3 2" xfId="23245" xr:uid="{01C9486D-4B4A-498C-97F7-C60377CAB9F9}"/>
    <cellStyle name="Normal 7 4 4 2 8 4" xfId="17623" xr:uid="{3757D42D-7CD7-4CA7-9CD0-6031FC03DD78}"/>
    <cellStyle name="Normal 7 4 4 2 9" xfId="6332" xr:uid="{AC692755-7D59-45B0-9605-D5E7AF42A560}"/>
    <cellStyle name="Normal 7 4 4 2 9 2" xfId="16255" xr:uid="{4CEB7D28-2C45-4D7D-99AD-0D51D3BEEE3C}"/>
    <cellStyle name="Normal 7 4 4 3" xfId="3723" xr:uid="{00000000-0005-0000-0000-0000B30E0000}"/>
    <cellStyle name="Normal 7 4 4 3 10" xfId="12260" xr:uid="{C0BA0988-4A9C-4181-A08B-BC38CF624C74}"/>
    <cellStyle name="Normal 7 4 4 3 10 2" xfId="21813" xr:uid="{A0A881EF-DDDF-4A84-9396-4860C632EE7C}"/>
    <cellStyle name="Normal 7 4 4 3 11" xfId="25275" xr:uid="{10AFDBA4-2F7D-43A8-857A-94C52DCB4C2F}"/>
    <cellStyle name="Normal 7 4 4 3 12" xfId="14206" xr:uid="{54127FE8-A94D-4DBB-9079-8E78EBEF9DC0}"/>
    <cellStyle name="Normal 7 4 4 3 2" xfId="3724" xr:uid="{00000000-0005-0000-0000-0000B40E0000}"/>
    <cellStyle name="Normal 7 4 4 3 2 2" xfId="3725" xr:uid="{00000000-0005-0000-0000-0000B50E0000}"/>
    <cellStyle name="Normal 7 4 4 3 2 2 2" xfId="8370" xr:uid="{60F3AC00-8A9C-4E0D-8995-9D44D58665E1}"/>
    <cellStyle name="Normal 7 4 4 3 2 2 2 2" xfId="29299" xr:uid="{06C2D89B-6863-44F0-9CF0-730E856067CE}"/>
    <cellStyle name="Normal 7 4 4 3 2 2 2 3" xfId="17529" xr:uid="{6A73F7FF-105B-4519-AFD0-03FAF29375C3}"/>
    <cellStyle name="Normal 7 4 4 3 2 2 3" xfId="11212" xr:uid="{A72BEE93-56A5-4433-83C0-D3C02F982592}"/>
    <cellStyle name="Normal 7 4 4 3 2 2 3 2" xfId="20321" xr:uid="{FDE9F7F6-4E2D-4509-8FD5-10ED9047B5B8}"/>
    <cellStyle name="Normal 7 4 4 3 2 2 4" xfId="13310" xr:uid="{E0F015BD-4652-4395-BF4A-2BC92C91FC68}"/>
    <cellStyle name="Normal 7 4 4 3 2 2 4 2" xfId="23150" xr:uid="{AE508E56-8768-4C07-A362-8AC9F227D024}"/>
    <cellStyle name="Normal 7 4 4 3 2 2 5" xfId="25162" xr:uid="{FBE3C338-8F1D-4C11-ABC2-50E8904A35D5}"/>
    <cellStyle name="Normal 7 4 4 3 2 2 6" xfId="15585" xr:uid="{2AE41C1C-5E4D-409E-B28D-DE98289E6ADA}"/>
    <cellStyle name="Normal 7 4 4 3 2 3" xfId="4957" xr:uid="{89FD3009-1E8B-4844-822B-2AB13A5A3EFA}"/>
    <cellStyle name="Normal 7 4 4 3 2 3 2" xfId="11211" xr:uid="{77217B92-2F9A-444A-8710-1226CB0EDF46}"/>
    <cellStyle name="Normal 7 4 4 3 2 3 2 2" xfId="29790" xr:uid="{A10500B8-1F8F-4A0D-B9B8-02A63070D252}"/>
    <cellStyle name="Normal 7 4 4 3 2 3 2 3" xfId="20924" xr:uid="{C440F878-9C78-4EC3-8B2E-E453D3148FAB}"/>
    <cellStyle name="Normal 7 4 4 3 2 3 3" xfId="13816" xr:uid="{4B1CED2E-4551-4C0D-95C9-8A0B37357641}"/>
    <cellStyle name="Normal 7 4 4 3 2 3 3 2" xfId="23753" xr:uid="{DB23138C-1EC1-4FAF-AB9F-52D3AD111606}"/>
    <cellStyle name="Normal 7 4 4 3 2 3 4" xfId="24643" xr:uid="{EB5F073D-B1EC-488D-93E2-7FD4860B749D}"/>
    <cellStyle name="Normal 7 4 4 3 2 3 5" xfId="18131" xr:uid="{B7EA9D4F-47B1-43D2-B308-ACB1633D1855}"/>
    <cellStyle name="Normal 7 4 4 3 2 4" xfId="6440" xr:uid="{EEE80563-A735-4505-A2E3-83F82829E0CD}"/>
    <cellStyle name="Normal 7 4 4 3 2 4 2" xfId="29233" xr:uid="{A4E4D938-2F82-4F49-86D1-78C690A041D1}"/>
    <cellStyle name="Normal 7 4 4 3 2 4 3" xfId="16986" xr:uid="{93CF0D1E-259A-40CF-AC66-9AEC7A3812F2}"/>
    <cellStyle name="Normal 7 4 4 3 2 5" xfId="9217" xr:uid="{57978C07-F305-48D3-8BEB-D230EF7DA3A6}"/>
    <cellStyle name="Normal 7 4 4 3 2 5 2" xfId="19739" xr:uid="{73C01ECF-C780-4754-8479-FDBEBE540802}"/>
    <cellStyle name="Normal 7 4 4 3 2 6" xfId="12835" xr:uid="{BD3ADD90-D0C1-4B6D-8B17-28BDC940C2DD}"/>
    <cellStyle name="Normal 7 4 4 3 2 6 2" xfId="22568" xr:uid="{3A64BDBA-80E3-40A2-BEE3-ACF929C6D61E}"/>
    <cellStyle name="Normal 7 4 4 3 2 7" xfId="26018" xr:uid="{7B4EDC62-2282-4F3F-884B-233A3BAA0EF6}"/>
    <cellStyle name="Normal 7 4 4 3 2 8" xfId="14873" xr:uid="{E74BC9DC-CFA1-47F6-8054-12505157C345}"/>
    <cellStyle name="Normal 7 4 4 3 3" xfId="3726" xr:uid="{00000000-0005-0000-0000-0000B60E0000}"/>
    <cellStyle name="Normal 7 4 4 3 3 2" xfId="5175" xr:uid="{F5FA6FAA-D81E-4AF5-A03E-6A6C2D9E0633}"/>
    <cellStyle name="Normal 7 4 4 3 3 2 2" xfId="11863" xr:uid="{E3E19D3B-C4F6-4209-98ED-08865A128D1D}"/>
    <cellStyle name="Normal 7 4 4 3 3 2 2 2" xfId="29935" xr:uid="{8CC429AB-D9C3-42E9-8B10-89C1EC170E2A}"/>
    <cellStyle name="Normal 7 4 4 3 3 2 2 3" xfId="21142" xr:uid="{F08B035F-45BE-4883-B421-41D2E6834324}"/>
    <cellStyle name="Normal 7 4 4 3 3 2 3" xfId="13918" xr:uid="{9EFB729D-99F8-4151-A7AA-192043E30177}"/>
    <cellStyle name="Normal 7 4 4 3 3 2 3 2" xfId="23971" xr:uid="{BEC8B1CD-BCDF-48D5-9D02-93B389B67CBF}"/>
    <cellStyle name="Normal 7 4 4 3 3 2 4" xfId="26430" xr:uid="{FB6E8F07-FE9E-48F2-80CC-B33FA24C9142}"/>
    <cellStyle name="Normal 7 4 4 3 3 2 5" xfId="18349" xr:uid="{B5C59A8E-A8C5-4107-8B01-BCEA83BABC33}"/>
    <cellStyle name="Normal 7 4 4 3 3 3" xfId="11213" xr:uid="{9B099D84-6249-4899-B7B6-F3329C50514A}"/>
    <cellStyle name="Normal 7 4 4 3 3 3 2" xfId="29062" xr:uid="{20180418-90A1-49BE-9165-91963332E8B5}"/>
    <cellStyle name="Normal 7 4 4 3 3 3 3" xfId="17530" xr:uid="{4C7AC996-AD04-4FD8-BA0A-47AF8B0C9D31}"/>
    <cellStyle name="Normal 7 4 4 3 3 4" xfId="11700" xr:uid="{4A3F1E09-E128-4800-A975-B2CFD91D610B}"/>
    <cellStyle name="Normal 7 4 4 3 3 4 2" xfId="20322" xr:uid="{45747A58-EB2B-4AAC-A5B3-96F448CC615F}"/>
    <cellStyle name="Normal 7 4 4 3 3 5" xfId="13311" xr:uid="{462223F0-FBE8-4EA7-94E0-CE65620AC941}"/>
    <cellStyle name="Normal 7 4 4 3 3 5 2" xfId="23151" xr:uid="{DCCAED43-B252-4035-82D9-1E85260E452C}"/>
    <cellStyle name="Normal 7 4 4 3 3 6" xfId="26260" xr:uid="{37856380-86D1-43F7-950B-6E750FFFF42A}"/>
    <cellStyle name="Normal 7 4 4 3 3 7" xfId="15586" xr:uid="{FECC661D-A5EA-4C98-9474-081FC763B0FB}"/>
    <cellStyle name="Normal 7 4 4 3 4" xfId="3727" xr:uid="{00000000-0005-0000-0000-0000B70E0000}"/>
    <cellStyle name="Normal 7 4 4 3 4 2" xfId="11214" xr:uid="{DBD58839-C121-45E7-83AF-FE6123DCD456}"/>
    <cellStyle name="Normal 7 4 4 3 4 2 2" xfId="27372" xr:uid="{1EC98407-96CB-4AD4-94B6-56BD9210AE4B}"/>
    <cellStyle name="Normal 7 4 4 3 4 2 3" xfId="17528" xr:uid="{DBC05FD9-B4B5-4302-A3EA-35B16FE8FEEC}"/>
    <cellStyle name="Normal 7 4 4 3 4 3" xfId="11699" xr:uid="{A57BA47F-8673-48DB-B348-CAABB437C0A7}"/>
    <cellStyle name="Normal 7 4 4 3 4 3 2" xfId="20320" xr:uid="{FB26B7B0-34A9-4230-9383-7B31A1C5FACF}"/>
    <cellStyle name="Normal 7 4 4 3 4 4" xfId="13309" xr:uid="{ADD21AE6-63E7-4F1C-BB56-ADA8DF7C8D15}"/>
    <cellStyle name="Normal 7 4 4 3 4 4 2" xfId="23149" xr:uid="{AB103458-203F-404E-B3E1-4E44C6F1972C}"/>
    <cellStyle name="Normal 7 4 4 3 4 5" xfId="24722" xr:uid="{19D3119F-D385-44BF-B456-99D3CD8C542A}"/>
    <cellStyle name="Normal 7 4 4 3 4 6" xfId="15584" xr:uid="{3FCF624A-6B19-4AFE-9261-E201DA25B344}"/>
    <cellStyle name="Normal 7 4 4 3 5" xfId="3728" xr:uid="{00000000-0005-0000-0000-0000B80E0000}"/>
    <cellStyle name="Normal 7 4 4 3 5 2" xfId="11215" xr:uid="{A10D3552-9268-4A3A-A145-CBFE7CF7F84E}"/>
    <cellStyle name="Normal 7 4 4 3 5 2 2" xfId="27993" xr:uid="{ADF24A50-E957-422C-99E4-92484919DD4A}"/>
    <cellStyle name="Normal 7 4 4 3 5 2 3" xfId="16764" xr:uid="{39D1548B-7B4D-489D-BFE2-D28BC7F22B9E}"/>
    <cellStyle name="Normal 7 4 4 3 5 3" xfId="11535" xr:uid="{0F19D179-9C3B-49D3-832D-FA96CEA9140A}"/>
    <cellStyle name="Normal 7 4 4 3 5 3 2" xfId="19501" xr:uid="{8B1AC4BA-3F65-4E5E-BA9F-601B95A4BAB2}"/>
    <cellStyle name="Normal 7 4 4 3 5 4" xfId="12613" xr:uid="{CFC9839B-D574-432A-A417-2799F6834B8C}"/>
    <cellStyle name="Normal 7 4 4 3 5 4 2" xfId="22330" xr:uid="{08E600AC-59A9-411F-A0BE-53C0A46A79D4}"/>
    <cellStyle name="Normal 7 4 4 3 5 5" xfId="26367" xr:uid="{B1BAE702-62A6-438C-B6CE-A614F31180B1}"/>
    <cellStyle name="Normal 7 4 4 3 5 6" xfId="14548" xr:uid="{1B60BC4B-2F5C-473B-988E-FFAF328174EF}"/>
    <cellStyle name="Normal 7 4 4 3 6" xfId="3729" xr:uid="{00000000-0005-0000-0000-0000B90E0000}"/>
    <cellStyle name="Normal 7 4 4 3 6 2" xfId="11216" xr:uid="{2A2DC3B4-4F2C-4410-BBA7-DAA224123E53}"/>
    <cellStyle name="Normal 7 4 4 3 6 2 2" xfId="19314" xr:uid="{6F475531-772A-457D-8FA1-7AB7DF870E7F}"/>
    <cellStyle name="Normal 7 4 4 3 6 3" xfId="12444" xr:uid="{CE3C8340-FC30-489C-BB0B-4B2C6E3C0854}"/>
    <cellStyle name="Normal 7 4 4 3 6 3 2" xfId="22140" xr:uid="{69BB592D-015F-411B-BD12-19166BC84BD1}"/>
    <cellStyle name="Normal 7 4 4 3 6 4" xfId="24678" xr:uid="{A7A74C1D-215D-4317-B583-2499B0AAF5C0}"/>
    <cellStyle name="Normal 7 4 4 3 6 5" xfId="16584" xr:uid="{60A70CA9-85EA-4CEF-B18A-EBB6B886E609}"/>
    <cellStyle name="Normal 7 4 4 3 7" xfId="4689" xr:uid="{1A3348E6-99DF-4A5F-9057-FBB1DAF92AB7}"/>
    <cellStyle name="Normal 7 4 4 3 7 2" xfId="11210" xr:uid="{699D5805-5251-4F92-B17C-346F773956BC}"/>
    <cellStyle name="Normal 7 4 4 3 7 2 2" xfId="20658" xr:uid="{52E8F971-91E9-4F4E-BA8B-089087F2F5EF}"/>
    <cellStyle name="Normal 7 4 4 3 7 3" xfId="13590" xr:uid="{7CFEF03C-89DC-4D98-B729-DED02EEC5B75}"/>
    <cellStyle name="Normal 7 4 4 3 7 3 2" xfId="23487" xr:uid="{A80AF729-D1ED-41B8-9F16-08B56B3C49BD}"/>
    <cellStyle name="Normal 7 4 4 3 7 4" xfId="17865" xr:uid="{306FF0C5-7C0F-4B09-BC13-BCA33A04F51B}"/>
    <cellStyle name="Normal 7 4 4 3 8" xfId="5927" xr:uid="{0281616D-E768-4879-9773-86B8334C599E}"/>
    <cellStyle name="Normal 7 4 4 3 8 2" xfId="16257" xr:uid="{49C22CCB-0018-456B-84D6-65ECDBDF3340}"/>
    <cellStyle name="Normal 7 4 4 3 9" xfId="8668" xr:uid="{EF2719D7-CA63-4A2F-B9FE-82980B07AF9B}"/>
    <cellStyle name="Normal 7 4 4 3 9 2" xfId="19017" xr:uid="{07EE66C0-A3F2-4770-AEA6-59D71470ACDE}"/>
    <cellStyle name="Normal 7 4 4 4" xfId="3730" xr:uid="{00000000-0005-0000-0000-0000BA0E0000}"/>
    <cellStyle name="Normal 7 4 4 4 2" xfId="3731" xr:uid="{00000000-0005-0000-0000-0000BB0E0000}"/>
    <cellStyle name="Normal 7 4 4 4 2 2" xfId="8371" xr:uid="{C3E78396-EF31-4113-8D3A-2A8FA704EA69}"/>
    <cellStyle name="Normal 7 4 4 4 2 2 2" xfId="26860" xr:uid="{6C43FDA6-55D9-4BA8-9981-173ABA24C5DB}"/>
    <cellStyle name="Normal 7 4 4 4 2 2 3" xfId="17531" xr:uid="{7035C991-DAD3-4AC8-8B80-D7765E5023B2}"/>
    <cellStyle name="Normal 7 4 4 4 2 3" xfId="11218" xr:uid="{9E2D09B7-60D0-4848-9E3E-D597BD477A6C}"/>
    <cellStyle name="Normal 7 4 4 4 2 3 2" xfId="20323" xr:uid="{3520925D-42AE-485F-BD85-2CB5C99DE096}"/>
    <cellStyle name="Normal 7 4 4 4 2 4" xfId="13312" xr:uid="{F31D2C6E-22AC-471F-A3CA-33E8D5E62D7B}"/>
    <cellStyle name="Normal 7 4 4 4 2 4 2" xfId="23152" xr:uid="{FD621868-F6C3-4193-A508-22BD3ADE2AEC}"/>
    <cellStyle name="Normal 7 4 4 4 2 5" xfId="24147" xr:uid="{0E22AAC6-3E85-4039-8B96-32BD53ABAAA2}"/>
    <cellStyle name="Normal 7 4 4 4 2 6" xfId="15587" xr:uid="{ACCA973C-6400-4FF1-9A47-02F145CDF77B}"/>
    <cellStyle name="Normal 7 4 4 4 3" xfId="3732" xr:uid="{00000000-0005-0000-0000-0000BC0E0000}"/>
    <cellStyle name="Normal 7 4 4 4 3 2" xfId="11219" xr:uid="{34B2A60C-B544-4B98-9A47-C39276A8C293}"/>
    <cellStyle name="Normal 7 4 4 4 3 2 2" xfId="28487" xr:uid="{995C9725-F855-4499-9B0D-ED757F651D97}"/>
    <cellStyle name="Normal 7 4 4 4 3 2 3" xfId="16983" xr:uid="{46273BFC-9C7E-4E4C-806A-07942B6EB140}"/>
    <cellStyle name="Normal 7 4 4 4 3 3" xfId="11604" xr:uid="{7B640F14-2FD1-4544-978D-1C7C914DC627}"/>
    <cellStyle name="Normal 7 4 4 4 3 3 2" xfId="19736" xr:uid="{A32985C8-FB4D-40DA-A0B6-203A024D33EE}"/>
    <cellStyle name="Normal 7 4 4 4 3 4" xfId="12832" xr:uid="{6A321A6D-BD02-4485-AF6E-3D28D06F1D66}"/>
    <cellStyle name="Normal 7 4 4 4 3 4 2" xfId="22565" xr:uid="{B9B635B7-E14B-4E9B-BF3F-21EEE4DA3990}"/>
    <cellStyle name="Normal 7 4 4 4 3 5" xfId="26213" xr:uid="{7EF94DF1-17CF-40BB-9832-E4C2243733CC}"/>
    <cellStyle name="Normal 7 4 4 4 3 6" xfId="14870" xr:uid="{1B880A6D-677E-4C1C-891E-BF06BDFC4200}"/>
    <cellStyle name="Normal 7 4 4 4 4" xfId="4807" xr:uid="{5C09DC1F-DCE1-49D1-966B-36C50E9621B0}"/>
    <cellStyle name="Normal 7 4 4 4 4 2" xfId="11217" xr:uid="{7F488DE7-5C78-4411-ADF4-3F90356A4E82}"/>
    <cellStyle name="Normal 7 4 4 4 4 2 2" xfId="20774" xr:uid="{67757CAD-3EBB-4FE4-A8D8-00382BEE9ADC}"/>
    <cellStyle name="Normal 7 4 4 4 4 3" xfId="13671" xr:uid="{287C93B7-5257-4A49-8E42-C416AD8E96F0}"/>
    <cellStyle name="Normal 7 4 4 4 4 3 2" xfId="23603" xr:uid="{C5CCA70B-3462-4F1D-B644-111E23B17F47}"/>
    <cellStyle name="Normal 7 4 4 4 4 4" xfId="24281" xr:uid="{8CE97215-50C2-4258-B144-2D96ECCCC1B3}"/>
    <cellStyle name="Normal 7 4 4 4 4 5" xfId="17981" xr:uid="{2F392F70-2C75-4025-9B84-C893CDDE09D5}"/>
    <cellStyle name="Normal 7 4 4 4 5" xfId="6437" xr:uid="{49D67611-D697-4208-83A1-B75AD4F25EB3}"/>
    <cellStyle name="Normal 7 4 4 4 5 2" xfId="16258" xr:uid="{CE8D2F76-3D24-46EC-8675-1E2ABF16C0F2}"/>
    <cellStyle name="Normal 7 4 4 4 6" xfId="9214" xr:uid="{17751A28-2B28-428A-95A3-3D87FC4453D4}"/>
    <cellStyle name="Normal 7 4 4 4 6 2" xfId="19018" xr:uid="{843AEAF3-0B49-471F-BED6-0570B6FF9F7A}"/>
    <cellStyle name="Normal 7 4 4 4 7" xfId="12261" xr:uid="{090B34F7-1BE5-4D4E-A5E3-7D31D1D8C2BC}"/>
    <cellStyle name="Normal 7 4 4 4 7 2" xfId="21814" xr:uid="{9FBD47AE-213F-4184-90EA-791BF8990C3C}"/>
    <cellStyle name="Normal 7 4 4 4 8" xfId="26272" xr:uid="{6DF6E90E-B0E2-4CA9-9BAE-4026BEB3F9B6}"/>
    <cellStyle name="Normal 7 4 4 4 9" xfId="14364" xr:uid="{ACA44392-BEC4-420F-B70A-A576D529C8FF}"/>
    <cellStyle name="Normal 7 4 4 5" xfId="3733" xr:uid="{00000000-0005-0000-0000-0000BD0E0000}"/>
    <cellStyle name="Normal 7 4 4 5 2" xfId="5176" xr:uid="{3BE04538-A2B7-4428-A500-73A9B2E5C6CB}"/>
    <cellStyle name="Normal 7 4 4 5 2 2" xfId="8372" xr:uid="{3144CFBE-26CE-4AD7-A239-7E4B78FD869B}"/>
    <cellStyle name="Normal 7 4 4 5 2 2 2" xfId="29936" xr:uid="{0EA67F9A-A0FB-4D6D-8970-C03B33FB67D6}"/>
    <cellStyle name="Normal 7 4 4 5 2 2 3" xfId="21143" xr:uid="{446A9336-4E09-4C2E-93F6-5470227C0212}"/>
    <cellStyle name="Normal 7 4 4 5 2 3" xfId="11220" xr:uid="{A2793BB1-EE88-49F8-8F6B-2840341DC4FB}"/>
    <cellStyle name="Normal 7 4 4 5 2 3 2" xfId="23972" xr:uid="{F379ED21-DC75-46C9-91AD-1222FE87B6F5}"/>
    <cellStyle name="Normal 7 4 4 5 2 4" xfId="25988" xr:uid="{A53AF61D-8457-4458-9200-693620334168}"/>
    <cellStyle name="Normal 7 4 4 5 2 5" xfId="18350" xr:uid="{8F0D499B-DBA7-45B7-9958-04C8FED6AAD3}"/>
    <cellStyle name="Normal 7 4 4 5 3" xfId="6752" xr:uid="{4E09F1D7-FC47-4C4E-83F5-7234020F5BF1}"/>
    <cellStyle name="Normal 7 4 4 5 3 2" xfId="29131" xr:uid="{D71D3DC4-6751-4E14-9C8E-C4D2CC10E1B0}"/>
    <cellStyle name="Normal 7 4 4 5 3 3" xfId="17532" xr:uid="{E502AAB8-F8E2-458A-97A4-AAAFA896E9B8}"/>
    <cellStyle name="Normal 7 4 4 5 4" xfId="9548" xr:uid="{63A23BF3-D36A-4C80-AC26-FAF6F895217E}"/>
    <cellStyle name="Normal 7 4 4 5 4 2" xfId="20324" xr:uid="{932F7F0D-EF06-4E3A-9FB3-6E50A4070791}"/>
    <cellStyle name="Normal 7 4 4 5 5" xfId="13313" xr:uid="{9F505AAC-CCB0-4ACC-A4F7-F57F89201911}"/>
    <cellStyle name="Normal 7 4 4 5 5 2" xfId="23153" xr:uid="{774954E1-9A95-467A-8DC8-3CD2547E6AAC}"/>
    <cellStyle name="Normal 7 4 4 5 6" xfId="26301" xr:uid="{4DEF0099-2EB9-4438-9649-7A19610DDE1A}"/>
    <cellStyle name="Normal 7 4 4 5 7" xfId="15588" xr:uid="{006FDDF9-778A-4066-8EA4-A4AD9C952F1B}"/>
    <cellStyle name="Normal 7 4 4 6" xfId="3734" xr:uid="{00000000-0005-0000-0000-0000BE0E0000}"/>
    <cellStyle name="Normal 7 4 4 6 2" xfId="5855" xr:uid="{6ED1455B-B5CB-4CDC-A3AD-3EAC72AA53A2}"/>
    <cellStyle name="Normal 7 4 4 6 2 2" xfId="8373" xr:uid="{A8356875-E582-4B4A-94F9-3321D62E59E1}"/>
    <cellStyle name="Normal 7 4 4 6 2 3" xfId="11221" xr:uid="{A7043A3C-8AF5-46D9-AC8F-156AE9CB69F2}"/>
    <cellStyle name="Normal 7 4 4 6 3" xfId="6951" xr:uid="{4FB61F86-F41D-4228-9742-2A45AE466C07}"/>
    <cellStyle name="Normal 7 4 4 6 3 2" xfId="19856" xr:uid="{6DAE66CD-55C4-4505-92EF-EF39FA308818}"/>
    <cellStyle name="Normal 7 4 4 6 4" xfId="9747" xr:uid="{B0D92C2B-67E7-46F5-B0E8-00409A9E69F3}"/>
    <cellStyle name="Normal 7 4 4 6 4 2" xfId="22685" xr:uid="{860A6428-2A44-40D0-AE95-C54847813AD9}"/>
    <cellStyle name="Normal 7 4 4 6 5" xfId="24661" xr:uid="{2500EE3A-C6FC-4907-8164-AB88818BB33D}"/>
    <cellStyle name="Normal 7 4 4 6 6" xfId="15032" xr:uid="{0BB4B1E4-3BFA-4DA7-8BF1-1108D6381F9D}"/>
    <cellStyle name="Normal 7 4 4 7" xfId="3735" xr:uid="{00000000-0005-0000-0000-0000BF0E0000}"/>
    <cellStyle name="Normal 7 4 4 7 2" xfId="8374" xr:uid="{3676A130-1F7E-4B6B-BBB3-36AE6349197B}"/>
    <cellStyle name="Normal 7 4 4 7 2 2" xfId="29238" xr:uid="{0FAB8DFC-317B-4857-807C-E283407F337D}"/>
    <cellStyle name="Normal 7 4 4 7 2 3" xfId="16661" xr:uid="{7329EA21-0EA2-4665-9C91-496158BEEB10}"/>
    <cellStyle name="Normal 7 4 4 7 3" xfId="11222" xr:uid="{3BCE2699-B114-4BD4-9339-8A2519F02A26}"/>
    <cellStyle name="Normal 7 4 4 7 3 2" xfId="19398" xr:uid="{F697E2B8-2BE0-44B9-AD15-E00EB10267D4}"/>
    <cellStyle name="Normal 7 4 4 7 4" xfId="12510" xr:uid="{A230FD2A-B403-4BC5-A4F6-C5EC67375532}"/>
    <cellStyle name="Normal 7 4 4 7 4 2" xfId="22227" xr:uid="{3E04CFC8-F892-4218-8E21-6EF84C1DD156}"/>
    <cellStyle name="Normal 7 4 4 7 5" xfId="26151" xr:uid="{E5916CAA-196A-41C8-8DB2-61A9A30B49F2}"/>
    <cellStyle name="Normal 7 4 4 7 6" xfId="14445" xr:uid="{1FA77114-4C0A-4F45-B191-FEDAF47C4BD9}"/>
    <cellStyle name="Normal 7 4 4 8" xfId="3736" xr:uid="{00000000-0005-0000-0000-0000C00E0000}"/>
    <cellStyle name="Normal 7 4 4 8 2" xfId="8375" xr:uid="{BEA32578-76A4-4A50-8C2D-AECB02EDABDB}"/>
    <cellStyle name="Normal 7 4 4 8 2 2" xfId="19118" xr:uid="{C7F79A0C-E86C-4B0A-9D7D-DFDAB256C883}"/>
    <cellStyle name="Normal 7 4 4 8 3" xfId="11223" xr:uid="{0357F660-1324-4912-856C-955C80A0A2EA}"/>
    <cellStyle name="Normal 7 4 4 8 3 2" xfId="21923" xr:uid="{E5CBEC16-19CC-4C2F-8CCF-01D3687FBFB5}"/>
    <cellStyle name="Normal 7 4 4 8 4" xfId="25559" xr:uid="{3E7B0C0E-151E-4141-AEF1-91384F13E131}"/>
    <cellStyle name="Normal 7 4 4 8 5" xfId="16367" xr:uid="{A27EBCBA-8664-4292-9C7B-213E965AD6BC}"/>
    <cellStyle name="Normal 7 4 4 9" xfId="4658" xr:uid="{FD66E281-288B-46CE-9BA8-FF21A5CDA585}"/>
    <cellStyle name="Normal 7 4 4 9 2" xfId="10059" xr:uid="{DE4EAB6A-98E1-4C8A-BC59-30977B1848D1}"/>
    <cellStyle name="Normal 7 4 4 9 2 2" xfId="20632" xr:uid="{40E3913C-81D2-4808-9568-9BFCED458A8C}"/>
    <cellStyle name="Normal 7 4 4 9 3" xfId="13568" xr:uid="{E0385C6A-0106-4109-AC91-133D77E76C1A}"/>
    <cellStyle name="Normal 7 4 4 9 3 2" xfId="23461" xr:uid="{3ED4A805-7685-4F33-96BD-FDCE222AA320}"/>
    <cellStyle name="Normal 7 4 4 9 4" xfId="17839" xr:uid="{947E8384-B66C-4B38-92C8-0C2C20B31D4D}"/>
    <cellStyle name="Normal 7 4 5" xfId="859" xr:uid="{00000000-0005-0000-0000-00005B030000}"/>
    <cellStyle name="Normal 7 4 5 10" xfId="6333" xr:uid="{B5A176F2-A46B-4DC3-9825-7829CF9E6B81}"/>
    <cellStyle name="Normal 7 4 5 10 2" xfId="16259" xr:uid="{D8A027A4-10BE-46AE-B97D-608FB7393F9F}"/>
    <cellStyle name="Normal 7 4 5 11" xfId="9110" xr:uid="{EB3CDDC4-89C5-4AEE-BC34-EE645383EF1E}"/>
    <cellStyle name="Normal 7 4 5 11 2" xfId="19019" xr:uid="{B45BC54D-7CA2-4729-988E-AF05A1C2AE2C}"/>
    <cellStyle name="Normal 7 4 5 12" xfId="12262" xr:uid="{5AC30ED9-2675-4039-B0DD-3757542D38B4}"/>
    <cellStyle name="Normal 7 4 5 12 2" xfId="21815" xr:uid="{1DDE7D1A-5B02-4488-B654-AA30B72CE9F9}"/>
    <cellStyle name="Normal 7 4 5 13" xfId="24529" xr:uid="{374F6855-6F81-446B-BC2E-28C8B5C9E32F}"/>
    <cellStyle name="Normal 7 4 5 14" xfId="14021" xr:uid="{960E4558-9F1F-4D8B-820A-342FFA57AC17}"/>
    <cellStyle name="Normal 7 4 5 2" xfId="860" xr:uid="{00000000-0005-0000-0000-00005C030000}"/>
    <cellStyle name="Normal 7 4 5 2 10" xfId="12263" xr:uid="{395B59BD-78F7-4B52-A4BD-167846A06C20}"/>
    <cellStyle name="Normal 7 4 5 2 10 2" xfId="21816" xr:uid="{2886556C-5B71-42BD-96F8-E35D15AE95D4}"/>
    <cellStyle name="Normal 7 4 5 2 11" xfId="25393" xr:uid="{B3D6AD98-DC74-429E-B460-77C4C3B7C1CF}"/>
    <cellStyle name="Normal 7 4 5 2 12" xfId="14207" xr:uid="{9066581E-BC55-4883-AAAE-9C9BC8C92414}"/>
    <cellStyle name="Normal 7 4 5 2 2" xfId="3737" xr:uid="{00000000-0005-0000-0000-0000C10E0000}"/>
    <cellStyle name="Normal 7 4 5 2 2 2" xfId="3738" xr:uid="{00000000-0005-0000-0000-0000C20E0000}"/>
    <cellStyle name="Normal 7 4 5 2 2 2 2" xfId="8376" xr:uid="{1748D2B9-EF7A-49AB-8CBD-21F0E2369827}"/>
    <cellStyle name="Normal 7 4 5 2 2 2 2 2" xfId="28492" xr:uid="{F7CFE3F1-2B47-411D-A614-D550E2A700B1}"/>
    <cellStyle name="Normal 7 4 5 2 2 2 2 3" xfId="27805" xr:uid="{42E43DA4-9C63-403A-8BAC-D517FF275FC5}"/>
    <cellStyle name="Normal 7 4 5 2 2 2 2 4" xfId="17534" xr:uid="{55820F7B-816C-413A-933F-30776D38E556}"/>
    <cellStyle name="Normal 7 4 5 2 2 2 3" xfId="11225" xr:uid="{5AEDD2CB-95DA-44FD-B405-0DAB36E3EFF4}"/>
    <cellStyle name="Normal 7 4 5 2 2 2 3 2" xfId="29547" xr:uid="{0B2A207C-1066-44B1-BB97-FE47B53AF217}"/>
    <cellStyle name="Normal 7 4 5 2 2 2 3 3" xfId="20326" xr:uid="{879D6B60-9DAC-4CB5-AFB7-82FA5E19DDAC}"/>
    <cellStyle name="Normal 7 4 5 2 2 2 4" xfId="13315" xr:uid="{319AA7F0-EFB3-4BB8-B652-096FD57CE0EC}"/>
    <cellStyle name="Normal 7 4 5 2 2 2 4 2" xfId="23155" xr:uid="{207EABFE-990D-438C-AA6B-839577E42D06}"/>
    <cellStyle name="Normal 7 4 5 2 2 2 5" xfId="24767" xr:uid="{DEF9677E-AD93-4BD0-B4BD-0C8356ECF04D}"/>
    <cellStyle name="Normal 7 4 5 2 2 2 6" xfId="15590" xr:uid="{728CEAAE-6E5A-4CB8-9696-1A22BA72813C}"/>
    <cellStyle name="Normal 7 4 5 2 2 3" xfId="4959" xr:uid="{7A03F72C-D9DF-4BC0-86D9-E7C8301C2E5A}"/>
    <cellStyle name="Normal 7 4 5 2 2 3 2" xfId="11224" xr:uid="{21DA8B38-B820-4409-9FD7-9849BAD0015D}"/>
    <cellStyle name="Normal 7 4 5 2 2 3 2 2" xfId="29792" xr:uid="{09C8C615-E3F6-476B-9EEC-3419B217EE91}"/>
    <cellStyle name="Normal 7 4 5 2 2 3 2 3" xfId="20926" xr:uid="{A20C912E-17D7-4E0E-B2F1-027A4AC1958B}"/>
    <cellStyle name="Normal 7 4 5 2 2 3 3" xfId="13818" xr:uid="{3D758B22-123D-40ED-93B5-A07828719429}"/>
    <cellStyle name="Normal 7 4 5 2 2 3 3 2" xfId="23755" xr:uid="{6C227333-D23D-44AB-B667-76CF2E5F5AD2}"/>
    <cellStyle name="Normal 7 4 5 2 2 3 4" xfId="25292" xr:uid="{B832C8CA-8310-4830-B0BF-48E54C826FE1}"/>
    <cellStyle name="Normal 7 4 5 2 2 3 5" xfId="18133" xr:uid="{EC80C440-866D-4CFE-9A3D-EE8873CD0770}"/>
    <cellStyle name="Normal 7 4 5 2 2 4" xfId="6442" xr:uid="{42FFF55B-FC6E-4310-80D3-3F7D712F1A3B}"/>
    <cellStyle name="Normal 7 4 5 2 2 4 2" xfId="27663" xr:uid="{63A4EA3A-9DF5-42BA-804A-BEEC4F7E7856}"/>
    <cellStyle name="Normal 7 4 5 2 2 4 3" xfId="16261" xr:uid="{728C2BC6-349E-4937-B84F-05CCD6897F1B}"/>
    <cellStyle name="Normal 7 4 5 2 2 5" xfId="9219" xr:uid="{401BBCAF-5348-4535-832F-CF1AFC7038EE}"/>
    <cellStyle name="Normal 7 4 5 2 2 5 2" xfId="19021" xr:uid="{57E9993F-A990-48C0-9809-265C4EAA6129}"/>
    <cellStyle name="Normal 7 4 5 2 2 6" xfId="12264" xr:uid="{DB4B9083-268B-44F4-9614-51E096EBF456}"/>
    <cellStyle name="Normal 7 4 5 2 2 6 2" xfId="21817" xr:uid="{F64CA2DD-A4FD-4B1B-BF3D-550260643421}"/>
    <cellStyle name="Normal 7 4 5 2 2 7" xfId="24208" xr:uid="{12DE14FA-F587-4DCB-A776-4B7855711576}"/>
    <cellStyle name="Normal 7 4 5 2 2 8" xfId="14875" xr:uid="{58BDB0FB-FE5B-4864-9856-E66BB1917750}"/>
    <cellStyle name="Normal 7 4 5 2 3" xfId="3739" xr:uid="{00000000-0005-0000-0000-0000C30E0000}"/>
    <cellStyle name="Normal 7 4 5 2 3 2" xfId="5177" xr:uid="{E35FAF52-22C8-497B-893B-B80C7EB34015}"/>
    <cellStyle name="Normal 7 4 5 2 3 2 2" xfId="8377" xr:uid="{B6F29A53-8070-4B30-A700-A5757FCC72A6}"/>
    <cellStyle name="Normal 7 4 5 2 3 2 2 2" xfId="29937" xr:uid="{1B0717C5-9F41-44A3-AA05-8CCAD446958B}"/>
    <cellStyle name="Normal 7 4 5 2 3 2 2 3" xfId="21144" xr:uid="{49AB1111-4102-43B3-A329-D261FDAD9249}"/>
    <cellStyle name="Normal 7 4 5 2 3 2 3" xfId="11226" xr:uid="{EA6CEEE1-DE18-4A1D-B33D-6742C337539B}"/>
    <cellStyle name="Normal 7 4 5 2 3 2 3 2" xfId="23973" xr:uid="{BF097364-C5AD-49A7-B230-982171068659}"/>
    <cellStyle name="Normal 7 4 5 2 3 2 4" xfId="26431" xr:uid="{FF62A47F-C690-4208-A647-D055A0534295}"/>
    <cellStyle name="Normal 7 4 5 2 3 2 5" xfId="18351" xr:uid="{C653C20F-A3C6-4BDE-BD99-F13C812F6D72}"/>
    <cellStyle name="Normal 7 4 5 2 3 3" xfId="6755" xr:uid="{300330FB-46A8-4758-B802-B8278EE4E994}"/>
    <cellStyle name="Normal 7 4 5 2 3 3 2" xfId="29315" xr:uid="{082DD0AA-8602-41F9-9400-9D34173B4988}"/>
    <cellStyle name="Normal 7 4 5 2 3 3 3" xfId="17535" xr:uid="{F345E36B-2777-48A5-950A-DE19747F0EB1}"/>
    <cellStyle name="Normal 7 4 5 2 3 4" xfId="9551" xr:uid="{1D1211B7-302B-4E40-8D3C-5F275DD553F7}"/>
    <cellStyle name="Normal 7 4 5 2 3 4 2" xfId="20327" xr:uid="{C7E74BF9-806E-4FB1-999C-28AB7232D428}"/>
    <cellStyle name="Normal 7 4 5 2 3 5" xfId="13316" xr:uid="{4096BD20-3550-4A12-AC97-D2CDC1E51985}"/>
    <cellStyle name="Normal 7 4 5 2 3 5 2" xfId="23156" xr:uid="{06836D87-B08F-4A66-9FD2-D2C968C74BFD}"/>
    <cellStyle name="Normal 7 4 5 2 3 6" xfId="25135" xr:uid="{1959CAC9-6313-43B4-9EB4-8359E8F7FC25}"/>
    <cellStyle name="Normal 7 4 5 2 3 7" xfId="15591" xr:uid="{F7EF6196-3286-45C5-B125-5456A65215DB}"/>
    <cellStyle name="Normal 7 4 5 2 4" xfId="3740" xr:uid="{00000000-0005-0000-0000-0000C40E0000}"/>
    <cellStyle name="Normal 7 4 5 2 4 2" xfId="8378" xr:uid="{B5274818-D036-4260-901C-36D3BE6967CB}"/>
    <cellStyle name="Normal 7 4 5 2 4 2 2" xfId="28610" xr:uid="{6236BCE7-853F-49F2-9545-14A1901B27EF}"/>
    <cellStyle name="Normal 7 4 5 2 4 2 3" xfId="17533" xr:uid="{1C9D8F2C-1E46-4BEB-B186-7BB9C7278060}"/>
    <cellStyle name="Normal 7 4 5 2 4 3" xfId="11227" xr:uid="{523CB07F-A0F8-412C-9CDE-E71293C1DF30}"/>
    <cellStyle name="Normal 7 4 5 2 4 3 2" xfId="20325" xr:uid="{D465F3AE-E2BF-4AD9-BC75-BA478FF0A472}"/>
    <cellStyle name="Normal 7 4 5 2 4 4" xfId="13314" xr:uid="{925C7069-CE29-4934-8498-1ACB4EE44785}"/>
    <cellStyle name="Normal 7 4 5 2 4 4 2" xfId="23154" xr:uid="{A7CBAE71-0FB7-4A18-8897-4779F563337B}"/>
    <cellStyle name="Normal 7 4 5 2 4 5" xfId="25650" xr:uid="{087333D6-D315-4168-86D7-59768FBC855F}"/>
    <cellStyle name="Normal 7 4 5 2 4 6" xfId="15589" xr:uid="{708EAC2F-5454-4176-AF8B-2A819B77CBC7}"/>
    <cellStyle name="Normal 7 4 5 2 5" xfId="3741" xr:uid="{00000000-0005-0000-0000-0000C50E0000}"/>
    <cellStyle name="Normal 7 4 5 2 5 2" xfId="8379" xr:uid="{F5C014EF-1E83-4373-B17C-CF7E4B403EC8}"/>
    <cellStyle name="Normal 7 4 5 2 5 2 2" xfId="27262" xr:uid="{25D93B9E-750C-4F3F-A9F8-88F912485ECE}"/>
    <cellStyle name="Normal 7 4 5 2 5 2 3" xfId="16695" xr:uid="{6E62E32E-32B6-4A22-8B9F-E9ADA31AB197}"/>
    <cellStyle name="Normal 7 4 5 2 5 3" xfId="11228" xr:uid="{C22FFD32-2BFD-4913-A08F-20F413C5444E}"/>
    <cellStyle name="Normal 7 4 5 2 5 3 2" xfId="19432" xr:uid="{0A4F83E4-12A2-4E27-98C1-51C6769D6692}"/>
    <cellStyle name="Normal 7 4 5 2 5 4" xfId="12544" xr:uid="{28698231-863E-4ACF-9EE1-2E7723C8A694}"/>
    <cellStyle name="Normal 7 4 5 2 5 4 2" xfId="22261" xr:uid="{08F14D66-4F47-4099-9AAE-C89B67586607}"/>
    <cellStyle name="Normal 7 4 5 2 5 5" xfId="24548" xr:uid="{B566473C-2ADF-4D7B-84CD-B95917761163}"/>
    <cellStyle name="Normal 7 4 5 2 5 6" xfId="14479" xr:uid="{AF27B623-12B1-4090-A536-25A29AF69067}"/>
    <cellStyle name="Normal 7 4 5 2 6" xfId="3742" xr:uid="{00000000-0005-0000-0000-0000C60E0000}"/>
    <cellStyle name="Normal 7 4 5 2 6 2" xfId="11229" xr:uid="{D13C831E-E0B1-4F7A-B7E4-460FB751A8A1}"/>
    <cellStyle name="Normal 7 4 5 2 6 2 2" xfId="19315" xr:uid="{DB07ADCE-7D8B-4FE5-BEB6-815E9904E0C7}"/>
    <cellStyle name="Normal 7 4 5 2 6 3" xfId="12445" xr:uid="{BDDD5253-01DD-4604-B5A7-ACC4D0C6F1C2}"/>
    <cellStyle name="Normal 7 4 5 2 6 3 2" xfId="22141" xr:uid="{AEA22C60-8185-4763-A16B-62E7D20DAE44}"/>
    <cellStyle name="Normal 7 4 5 2 6 4" xfId="26364" xr:uid="{EC5B47F0-2C64-4C37-8209-CCF01F802BF5}"/>
    <cellStyle name="Normal 7 4 5 2 6 5" xfId="16585" xr:uid="{E8CFF397-5920-4C03-BAED-D166C427361D}"/>
    <cellStyle name="Normal 7 4 5 2 7" xfId="4690" xr:uid="{6C062FB4-9BE9-4E00-926B-03CA90E42DE9}"/>
    <cellStyle name="Normal 7 4 5 2 7 2" xfId="10062" xr:uid="{51CA0C5C-3332-4555-8A8E-CF034611F91E}"/>
    <cellStyle name="Normal 7 4 5 2 7 2 2" xfId="20659" xr:uid="{1EED34C0-F543-433D-A2C9-AB4E656CAEBD}"/>
    <cellStyle name="Normal 7 4 5 2 7 3" xfId="13591" xr:uid="{0B8AF99C-F6A0-4F41-96F3-E5564F925017}"/>
    <cellStyle name="Normal 7 4 5 2 7 3 2" xfId="23488" xr:uid="{F306E284-8B81-4188-A4DD-7054B24CB0BC}"/>
    <cellStyle name="Normal 7 4 5 2 7 4" xfId="17866" xr:uid="{F923FDC1-6A2D-4C3F-86DA-582987DCA76D}"/>
    <cellStyle name="Normal 7 4 5 2 8" xfId="6334" xr:uid="{DC04CC6B-B41C-451F-AE72-0C07F21FDED0}"/>
    <cellStyle name="Normal 7 4 5 2 8 2" xfId="16260" xr:uid="{0A09D66C-ABC2-4B82-8BC8-2CAF2547ED06}"/>
    <cellStyle name="Normal 7 4 5 2 9" xfId="9111" xr:uid="{896F0F79-0467-4AF6-A745-0CC17314537F}"/>
    <cellStyle name="Normal 7 4 5 2 9 2" xfId="19020" xr:uid="{A00205B4-0F66-4954-8D2B-B75791B8D122}"/>
    <cellStyle name="Normal 7 4 5 3" xfId="3743" xr:uid="{00000000-0005-0000-0000-0000C70E0000}"/>
    <cellStyle name="Normal 7 4 5 3 10" xfId="25800" xr:uid="{1303F872-651C-4676-8FC2-1A12FABAB2D3}"/>
    <cellStyle name="Normal 7 4 5 3 11" xfId="14365" xr:uid="{B7BC9442-799B-41B3-98C4-98146EE08D0F}"/>
    <cellStyle name="Normal 7 4 5 3 2" xfId="3744" xr:uid="{00000000-0005-0000-0000-0000C80E0000}"/>
    <cellStyle name="Normal 7 4 5 3 2 2" xfId="3745" xr:uid="{00000000-0005-0000-0000-0000C90E0000}"/>
    <cellStyle name="Normal 7 4 5 3 2 2 2" xfId="8380" xr:uid="{E89B6D12-E725-40AD-B482-80D0F298E765}"/>
    <cellStyle name="Normal 7 4 5 3 2 2 2 2" xfId="29075" xr:uid="{28C661AB-3EEE-4528-9A85-A2062C5EDE75}"/>
    <cellStyle name="Normal 7 4 5 3 2 2 2 3" xfId="17537" xr:uid="{0FBFDDBD-EEFE-47B9-9F52-53D291F1E7FA}"/>
    <cellStyle name="Normal 7 4 5 3 2 2 3" xfId="11232" xr:uid="{F8F75FB0-DF8B-4D65-ADCB-BBD37020B264}"/>
    <cellStyle name="Normal 7 4 5 3 2 2 3 2" xfId="20329" xr:uid="{2FEA8BFE-76DC-42DD-B1DF-0068BD4DCBF2}"/>
    <cellStyle name="Normal 7 4 5 3 2 2 4" xfId="13318" xr:uid="{8B318062-1AA3-41D8-9E34-7024B3468F79}"/>
    <cellStyle name="Normal 7 4 5 3 2 2 4 2" xfId="23158" xr:uid="{DFBE9B69-E8E0-4760-9BF8-9009C916E076}"/>
    <cellStyle name="Normal 7 4 5 3 2 2 5" xfId="25543" xr:uid="{9004FA8B-C036-4065-AEC2-DDFD97944B84}"/>
    <cellStyle name="Normal 7 4 5 3 2 2 6" xfId="15593" xr:uid="{66F9BF94-57CE-41E1-AB7C-FC1C2A192AF3}"/>
    <cellStyle name="Normal 7 4 5 3 2 3" xfId="4960" xr:uid="{423907EF-8C8A-4C84-AD33-85974D324626}"/>
    <cellStyle name="Normal 7 4 5 3 2 3 2" xfId="11231" xr:uid="{68143DD7-81C7-4C14-A500-3300C45B6367}"/>
    <cellStyle name="Normal 7 4 5 3 2 3 2 2" xfId="29793" xr:uid="{D2DD000E-D9E9-466B-9BF2-5CF506FA97CC}"/>
    <cellStyle name="Normal 7 4 5 3 2 3 2 3" xfId="20927" xr:uid="{150AE25E-603C-4E0B-AC81-E3A3A3F38AAC}"/>
    <cellStyle name="Normal 7 4 5 3 2 3 3" xfId="13819" xr:uid="{00BFECBC-6D01-4443-A600-9C3035C83BB6}"/>
    <cellStyle name="Normal 7 4 5 3 2 3 3 2" xfId="23756" xr:uid="{227DF4F5-8ED1-4A8F-B389-BD1D56798C1E}"/>
    <cellStyle name="Normal 7 4 5 3 2 3 4" xfId="24279" xr:uid="{79703AB5-2690-4230-9174-C17D7842DF5C}"/>
    <cellStyle name="Normal 7 4 5 3 2 3 5" xfId="18134" xr:uid="{7A0F4A09-70B5-4930-A8F5-9525032435BB}"/>
    <cellStyle name="Normal 7 4 5 3 2 4" xfId="6443" xr:uid="{68BB72F2-F50B-4F0B-9C2D-ED9CD45C8324}"/>
    <cellStyle name="Normal 7 4 5 3 2 4 2" xfId="27495" xr:uid="{879E42FF-9A00-414F-8504-FEB495FA5C93}"/>
    <cellStyle name="Normal 7 4 5 3 2 4 3" xfId="16987" xr:uid="{862AF44B-4DF2-4A5C-A78E-26EB1A017F5C}"/>
    <cellStyle name="Normal 7 4 5 3 2 5" xfId="9220" xr:uid="{48856A90-C539-43F4-B9FD-5A3F042FFFC3}"/>
    <cellStyle name="Normal 7 4 5 3 2 5 2" xfId="19740" xr:uid="{4A01CDC4-5430-40B7-B29D-C1E3FF22D8AA}"/>
    <cellStyle name="Normal 7 4 5 3 2 6" xfId="12836" xr:uid="{3EB8B8A8-9A09-419A-B558-73B9D009E9DD}"/>
    <cellStyle name="Normal 7 4 5 3 2 6 2" xfId="22569" xr:uid="{7E61C1DA-774C-40DE-906D-99B42CB18699}"/>
    <cellStyle name="Normal 7 4 5 3 2 7" xfId="24846" xr:uid="{118FF765-B1FA-4821-AE9C-FCE0FB5C322A}"/>
    <cellStyle name="Normal 7 4 5 3 2 8" xfId="14876" xr:uid="{D9883ABC-3860-4E54-8E41-09435C4EE018}"/>
    <cellStyle name="Normal 7 4 5 3 3" xfId="3746" xr:uid="{00000000-0005-0000-0000-0000CA0E0000}"/>
    <cellStyle name="Normal 7 4 5 3 3 2" xfId="5178" xr:uid="{157A11FB-80E9-4D39-97AF-154AF2AC2FBE}"/>
    <cellStyle name="Normal 7 4 5 3 3 2 2" xfId="11864" xr:uid="{8E79FFF8-14E3-4853-B85F-B8016B48C885}"/>
    <cellStyle name="Normal 7 4 5 3 3 2 2 2" xfId="29938" xr:uid="{F42CD04D-A049-4661-B16D-FAEA0757CBC4}"/>
    <cellStyle name="Normal 7 4 5 3 3 2 2 3" xfId="21145" xr:uid="{6988285B-50BE-4129-8A82-7654E7DE07BC}"/>
    <cellStyle name="Normal 7 4 5 3 3 2 3" xfId="13919" xr:uid="{DE86C934-202E-4DAC-B490-E2CA26F1EE18}"/>
    <cellStyle name="Normal 7 4 5 3 3 2 3 2" xfId="23974" xr:uid="{5331CDA9-38A9-4F59-A537-B9BCB8003BEF}"/>
    <cellStyle name="Normal 7 4 5 3 3 2 4" xfId="26840" xr:uid="{6D7AF251-C978-40E8-9D60-6AAD36FF5972}"/>
    <cellStyle name="Normal 7 4 5 3 3 2 5" xfId="18352" xr:uid="{D3A17165-DB22-4479-B9D2-1BF9F72B5A24}"/>
    <cellStyle name="Normal 7 4 5 3 3 3" xfId="11233" xr:uid="{FDDA886B-B751-4B95-9075-B8A73EC98A67}"/>
    <cellStyle name="Normal 7 4 5 3 3 3 2" xfId="27840" xr:uid="{E26C5941-A460-4983-AC61-E328648B1B48}"/>
    <cellStyle name="Normal 7 4 5 3 3 3 3" xfId="17538" xr:uid="{92C555AF-9C16-4691-99F2-2EEEABF399A2}"/>
    <cellStyle name="Normal 7 4 5 3 3 4" xfId="11702" xr:uid="{706FE05A-4F73-4749-B62C-FD160E730E47}"/>
    <cellStyle name="Normal 7 4 5 3 3 4 2" xfId="20330" xr:uid="{4ED808CD-D5F9-4444-84DA-018ED11E4934}"/>
    <cellStyle name="Normal 7 4 5 3 3 5" xfId="13319" xr:uid="{88B0C1ED-49CE-4D7C-B21C-FB5FC7EC559F}"/>
    <cellStyle name="Normal 7 4 5 3 3 5 2" xfId="23159" xr:uid="{A67E9012-60A3-4A9A-B467-3692685FDBB6}"/>
    <cellStyle name="Normal 7 4 5 3 3 6" xfId="26329" xr:uid="{1C8A2A1B-9811-4C22-AD29-CE424B801E76}"/>
    <cellStyle name="Normal 7 4 5 3 3 7" xfId="15594" xr:uid="{5BD86B48-4015-460A-8D70-19DC07B60B30}"/>
    <cellStyle name="Normal 7 4 5 3 4" xfId="3747" xr:uid="{00000000-0005-0000-0000-0000CB0E0000}"/>
    <cellStyle name="Normal 7 4 5 3 4 2" xfId="11234" xr:uid="{F405C39C-C4D4-41A3-A7CE-5797D6F519F7}"/>
    <cellStyle name="Normal 7 4 5 3 4 2 2" xfId="28861" xr:uid="{1EBB9B0D-8E98-4125-8985-4D93D07E5158}"/>
    <cellStyle name="Normal 7 4 5 3 4 2 3" xfId="17536" xr:uid="{8BFCA515-EC5A-4FB0-B66C-5D24C39C61A3}"/>
    <cellStyle name="Normal 7 4 5 3 4 3" xfId="11701" xr:uid="{8AF2657F-4704-438C-9469-30C7F6D60888}"/>
    <cellStyle name="Normal 7 4 5 3 4 3 2" xfId="20328" xr:uid="{6036B07D-8B5C-449D-B907-B64778CF9D0A}"/>
    <cellStyle name="Normal 7 4 5 3 4 4" xfId="13317" xr:uid="{25324512-DDC1-4731-9E30-DB0D3595B3C5}"/>
    <cellStyle name="Normal 7 4 5 3 4 4 2" xfId="23157" xr:uid="{A194780B-EA5E-46D2-B76C-AA6D73F85257}"/>
    <cellStyle name="Normal 7 4 5 3 4 5" xfId="25812" xr:uid="{632C18B5-2B26-4C4B-B7A0-14EF14A04168}"/>
    <cellStyle name="Normal 7 4 5 3 4 6" xfId="15592" xr:uid="{1206EEA8-52CF-4A57-ABA2-F96138E1D316}"/>
    <cellStyle name="Normal 7 4 5 3 5" xfId="3748" xr:uid="{00000000-0005-0000-0000-0000CC0E0000}"/>
    <cellStyle name="Normal 7 4 5 3 5 2" xfId="11235" xr:uid="{A9BFF04D-6F1D-4BDD-9075-DE6D97A195C5}"/>
    <cellStyle name="Normal 7 4 5 3 5 2 2" xfId="27008" xr:uid="{6E249064-29D1-445F-94DF-AD4B60B16767}"/>
    <cellStyle name="Normal 7 4 5 3 5 2 3" xfId="16798" xr:uid="{3B2C6746-E43B-4A72-AB0A-4E167E9F2043}"/>
    <cellStyle name="Normal 7 4 5 3 5 3" xfId="11551" xr:uid="{3D1F9BB7-AA9C-481F-A328-EC29D0F543C3}"/>
    <cellStyle name="Normal 7 4 5 3 5 3 2" xfId="19535" xr:uid="{AB632B41-69A1-434E-808D-4D36F4CC6085}"/>
    <cellStyle name="Normal 7 4 5 3 5 4" xfId="12647" xr:uid="{73410B17-FD46-4582-9BD5-A0EA2464BA97}"/>
    <cellStyle name="Normal 7 4 5 3 5 4 2" xfId="22364" xr:uid="{DEC7EB40-14B5-4CDC-A092-65AF8952491B}"/>
    <cellStyle name="Normal 7 4 5 3 5 5" xfId="24245" xr:uid="{F82EBDB9-C1D4-44C4-9CAD-ABEF701A04FB}"/>
    <cellStyle name="Normal 7 4 5 3 5 6" xfId="14582" xr:uid="{55DC2928-DD05-49BB-A752-10BBEC5C9807}"/>
    <cellStyle name="Normal 7 4 5 3 6" xfId="4808" xr:uid="{1A13513F-3306-464F-86D0-55844818AFC8}"/>
    <cellStyle name="Normal 7 4 5 3 6 2" xfId="11230" xr:uid="{4688A1BA-9AAA-4B30-BC7E-434FBCBFC0BC}"/>
    <cellStyle name="Normal 7 4 5 3 6 2 2" xfId="20775" xr:uid="{F0E5071D-5BED-42C4-8719-82EC06E33436}"/>
    <cellStyle name="Normal 7 4 5 3 6 3" xfId="13672" xr:uid="{ED521340-43FF-4E91-AA6F-6E9D281B2E42}"/>
    <cellStyle name="Normal 7 4 5 3 6 3 2" xfId="23604" xr:uid="{716211FA-FCE8-44DB-BC31-C8089F4E17BB}"/>
    <cellStyle name="Normal 7 4 5 3 6 4" xfId="24894" xr:uid="{0A9FC484-3184-4AB7-A67B-6B7C40C15BA9}"/>
    <cellStyle name="Normal 7 4 5 3 6 5" xfId="17982" xr:uid="{AD1AE870-66E7-4A50-B557-A8F5EE43C08A}"/>
    <cellStyle name="Normal 7 4 5 3 7" xfId="5940" xr:uid="{EF1AFA0A-28D8-48CB-97B1-2B4B20699FB4}"/>
    <cellStyle name="Normal 7 4 5 3 7 2" xfId="16262" xr:uid="{4CB6FFEC-87B8-4F23-B00A-962F21B4B474}"/>
    <cellStyle name="Normal 7 4 5 3 8" xfId="8682" xr:uid="{555C85C3-13D7-4DAF-A6B4-3DD2E3773A1E}"/>
    <cellStyle name="Normal 7 4 5 3 8 2" xfId="19022" xr:uid="{08777FC6-910F-4913-8CCB-4360B46587AA}"/>
    <cellStyle name="Normal 7 4 5 3 9" xfId="12265" xr:uid="{89C13BC3-BDEE-43B3-A1D1-35EEF32D9ECB}"/>
    <cellStyle name="Normal 7 4 5 3 9 2" xfId="21818" xr:uid="{6480323B-1327-4979-9BB2-20313EDA27FF}"/>
    <cellStyle name="Normal 7 4 5 4" xfId="3749" xr:uid="{00000000-0005-0000-0000-0000CD0E0000}"/>
    <cellStyle name="Normal 7 4 5 4 2" xfId="3750" xr:uid="{00000000-0005-0000-0000-0000CE0E0000}"/>
    <cellStyle name="Normal 7 4 5 4 2 2" xfId="8381" xr:uid="{E0C69DCE-C6B7-4B93-BCB3-3EB9D4C7A98E}"/>
    <cellStyle name="Normal 7 4 5 4 2 2 2" xfId="26979" xr:uid="{6F64E342-4608-453A-89E5-5999ADB0A9D2}"/>
    <cellStyle name="Normal 7 4 5 4 2 2 3" xfId="17539" xr:uid="{6533B9F5-0FA1-4E87-B5C9-16810533D1E5}"/>
    <cellStyle name="Normal 7 4 5 4 2 3" xfId="11237" xr:uid="{36EFF220-05F6-477E-98F7-816D5F0A41E5}"/>
    <cellStyle name="Normal 7 4 5 4 2 3 2" xfId="20331" xr:uid="{D06F7A37-A357-4386-B7FE-08562A19D083}"/>
    <cellStyle name="Normal 7 4 5 4 2 4" xfId="13320" xr:uid="{932DCF48-B432-4B73-90B8-D3CCEA94AC96}"/>
    <cellStyle name="Normal 7 4 5 4 2 4 2" xfId="23160" xr:uid="{01FFC59C-C336-4417-9FBA-67A9F0680E17}"/>
    <cellStyle name="Normal 7 4 5 4 2 5" xfId="24153" xr:uid="{2E6C8C31-25D7-415B-9CE0-9070B1C8F4E6}"/>
    <cellStyle name="Normal 7 4 5 4 2 6" xfId="15595" xr:uid="{B5121F73-F4D1-4271-8DB6-3FE5D4FFD9D6}"/>
    <cellStyle name="Normal 7 4 5 4 3" xfId="4958" xr:uid="{F30E7937-06C2-4A7C-B3E6-8AE907E630F2}"/>
    <cellStyle name="Normal 7 4 5 4 3 2" xfId="11236" xr:uid="{2C615FAA-DC2F-4542-8C97-F39EA9184517}"/>
    <cellStyle name="Normal 7 4 5 4 3 2 2" xfId="29791" xr:uid="{BDE5A124-C3BA-420D-B9CD-77B39BCB5FAB}"/>
    <cellStyle name="Normal 7 4 5 4 3 2 3" xfId="20925" xr:uid="{B8244CCA-5254-44C5-9A86-1E6D96DD6976}"/>
    <cellStyle name="Normal 7 4 5 4 3 3" xfId="13817" xr:uid="{CA55AD2C-0E31-4436-9EF2-28B026C0A955}"/>
    <cellStyle name="Normal 7 4 5 4 3 3 2" xfId="23754" xr:uid="{7748F2FB-94A8-4E63-BCA7-D102B188E28A}"/>
    <cellStyle name="Normal 7 4 5 4 3 4" xfId="26611" xr:uid="{73E43A22-8A25-40DF-A502-B3BA118B8418}"/>
    <cellStyle name="Normal 7 4 5 4 3 5" xfId="18132" xr:uid="{3899DA46-084C-496C-849A-53F644BA3980}"/>
    <cellStyle name="Normal 7 4 5 4 4" xfId="6441" xr:uid="{D1E08437-BBEE-4280-98D2-A82DE54CC6C0}"/>
    <cellStyle name="Normal 7 4 5 4 4 2" xfId="27501" xr:uid="{F4F49EC6-933A-454E-8061-D1368DA4AF4F}"/>
    <cellStyle name="Normal 7 4 5 4 4 3" xfId="16263" xr:uid="{C330D84D-50F5-485F-8A9C-EECE07B2368F}"/>
    <cellStyle name="Normal 7 4 5 4 5" xfId="9218" xr:uid="{617B3C07-97FA-4EFD-973C-74AD3065829A}"/>
    <cellStyle name="Normal 7 4 5 4 5 2" xfId="19023" xr:uid="{256BD7FE-3B08-4A2B-92F1-DDC18F682E36}"/>
    <cellStyle name="Normal 7 4 5 4 6" xfId="12266" xr:uid="{6C6CB8EA-0CF7-40AA-8E59-AEB6ED4C0886}"/>
    <cellStyle name="Normal 7 4 5 4 6 2" xfId="21819" xr:uid="{0467AF39-18F6-40E3-B9C9-2FEF6E16D40F}"/>
    <cellStyle name="Normal 7 4 5 4 7" xfId="26175" xr:uid="{03E22F86-226E-48C2-8F9F-DA3EEED8C87E}"/>
    <cellStyle name="Normal 7 4 5 4 8" xfId="14874" xr:uid="{592D62FF-3630-4733-8A76-615925383B09}"/>
    <cellStyle name="Normal 7 4 5 5" xfId="3751" xr:uid="{00000000-0005-0000-0000-0000CF0E0000}"/>
    <cellStyle name="Normal 7 4 5 5 2" xfId="5179" xr:uid="{9BD17DD8-C5F7-499D-B363-4AB0265ABE2A}"/>
    <cellStyle name="Normal 7 4 5 5 2 2" xfId="8382" xr:uid="{63F0BDF5-64B1-4EC0-A09F-F7FF5E5809D8}"/>
    <cellStyle name="Normal 7 4 5 5 2 2 2" xfId="29939" xr:uid="{E6531C3B-2380-473D-AE60-65737D899763}"/>
    <cellStyle name="Normal 7 4 5 5 2 2 3" xfId="21146" xr:uid="{6F6D0686-755A-4996-99F9-B44B921C28BB}"/>
    <cellStyle name="Normal 7 4 5 5 2 3" xfId="11238" xr:uid="{EECBDF1E-18ED-4C02-8987-C48C4ECFEB1F}"/>
    <cellStyle name="Normal 7 4 5 5 2 3 2" xfId="23975" xr:uid="{84E4FC53-50F6-48BD-8ECC-797488908C88}"/>
    <cellStyle name="Normal 7 4 5 5 2 4" xfId="26148" xr:uid="{A649CAFB-7BE9-4E41-9626-4C01671CB1F0}"/>
    <cellStyle name="Normal 7 4 5 5 2 5" xfId="18353" xr:uid="{896E18EC-BE18-47BC-80DD-AC65F7F2741F}"/>
    <cellStyle name="Normal 7 4 5 5 3" xfId="6754" xr:uid="{E9771455-F287-40E8-9890-5A22C2D59D4E}"/>
    <cellStyle name="Normal 7 4 5 5 3 2" xfId="28261" xr:uid="{16A6F8B4-E9D2-4D6D-A4BF-FEBA12B5290A}"/>
    <cellStyle name="Normal 7 4 5 5 3 3" xfId="17540" xr:uid="{BFC91814-CAD9-414C-9EF7-2BADDFCAF82D}"/>
    <cellStyle name="Normal 7 4 5 5 4" xfId="9550" xr:uid="{DE500697-7C8B-4344-B851-6DB95BED963A}"/>
    <cellStyle name="Normal 7 4 5 5 4 2" xfId="20332" xr:uid="{02D96CC3-64F9-49D7-8DBE-E0EAB38D607B}"/>
    <cellStyle name="Normal 7 4 5 5 5" xfId="13321" xr:uid="{FBE7737D-A22D-448D-BA76-237006426942}"/>
    <cellStyle name="Normal 7 4 5 5 5 2" xfId="23161" xr:uid="{2ECFA2D1-D357-47F6-BAF1-31DF8E11316E}"/>
    <cellStyle name="Normal 7 4 5 5 6" xfId="25797" xr:uid="{48A17490-52D5-46D8-87F9-53071E35EEEF}"/>
    <cellStyle name="Normal 7 4 5 5 7" xfId="15596" xr:uid="{9503E7D4-E344-4245-AF1B-AAC5F0A058E4}"/>
    <cellStyle name="Normal 7 4 5 6" xfId="3752" xr:uid="{00000000-0005-0000-0000-0000D00E0000}"/>
    <cellStyle name="Normal 7 4 5 6 2" xfId="5835" xr:uid="{B462C307-D432-4A84-BE90-B47C8D54FCA1}"/>
    <cellStyle name="Normal 7 4 5 6 2 2" xfId="8383" xr:uid="{D1D618AB-37B8-4389-8C4C-0735527F79B4}"/>
    <cellStyle name="Normal 7 4 5 6 2 3" xfId="11239" xr:uid="{EBC44E23-29C5-4CFB-A70E-5E2BFBA7E784}"/>
    <cellStyle name="Normal 7 4 5 6 3" xfId="6925" xr:uid="{9354581D-496F-41A4-BC61-FAD427509FBB}"/>
    <cellStyle name="Normal 7 4 5 6 3 2" xfId="19857" xr:uid="{050F5DF5-DF2E-4DBC-967D-694F7FD608E5}"/>
    <cellStyle name="Normal 7 4 5 6 4" xfId="9721" xr:uid="{C5D6179E-7DD3-4BAA-9EB4-066D2178D247}"/>
    <cellStyle name="Normal 7 4 5 6 4 2" xfId="22686" xr:uid="{761A1167-548C-4CB8-A1D9-60FABD3CFD1C}"/>
    <cellStyle name="Normal 7 4 5 6 5" xfId="24578" xr:uid="{924D3F41-8730-4E00-9CE2-CAEA17717FE9}"/>
    <cellStyle name="Normal 7 4 5 6 6" xfId="15033" xr:uid="{83D232DA-1EAE-4DD3-ACD3-84EB094D7707}"/>
    <cellStyle name="Normal 7 4 5 7" xfId="3753" xr:uid="{00000000-0005-0000-0000-0000D10E0000}"/>
    <cellStyle name="Normal 7 4 5 7 2" xfId="8384" xr:uid="{11CD3F95-6A38-4392-BFCA-79095E125615}"/>
    <cellStyle name="Normal 7 4 5 7 2 2" xfId="28568" xr:uid="{CF0F9B30-A4BC-40F7-9B3E-70403F867592}"/>
    <cellStyle name="Normal 7 4 5 7 2 3" xfId="16635" xr:uid="{29D798BA-CAD4-4F20-A0A8-FEEE1F0FB5C2}"/>
    <cellStyle name="Normal 7 4 5 7 3" xfId="11240" xr:uid="{2E264BE8-E73E-4013-A358-D6C620CE100D}"/>
    <cellStyle name="Normal 7 4 5 7 3 2" xfId="19372" xr:uid="{BC3B61C3-0889-4AEA-8D58-60F358A50073}"/>
    <cellStyle name="Normal 7 4 5 7 4" xfId="12484" xr:uid="{1DB4F372-692F-415F-A81A-9D6C61B0BD21}"/>
    <cellStyle name="Normal 7 4 5 7 4 2" xfId="22201" xr:uid="{50BB7EEF-7169-47E3-A552-C533B785D752}"/>
    <cellStyle name="Normal 7 4 5 7 5" xfId="25862" xr:uid="{32AB8AD0-1CED-4B9D-B9C5-101420AB7DFA}"/>
    <cellStyle name="Normal 7 4 5 7 6" xfId="14419" xr:uid="{2808435C-4695-4178-9187-99AD7B3CE08F}"/>
    <cellStyle name="Normal 7 4 5 8" xfId="3754" xr:uid="{00000000-0005-0000-0000-0000D20E0000}"/>
    <cellStyle name="Normal 7 4 5 8 2" xfId="8385" xr:uid="{D814FB10-00A2-4214-88A4-8D99B8ABDEC2}"/>
    <cellStyle name="Normal 7 4 5 8 2 2" xfId="19152" xr:uid="{B22A909A-1EB5-434D-B6F5-A8D34B9B95F4}"/>
    <cellStyle name="Normal 7 4 5 8 3" xfId="11241" xr:uid="{408EB740-244F-4A9B-89E5-63B0C64B5D6A}"/>
    <cellStyle name="Normal 7 4 5 8 3 2" xfId="21957" xr:uid="{B1668FE5-DE20-478D-AFF7-CA77515059D5}"/>
    <cellStyle name="Normal 7 4 5 8 4" xfId="26184" xr:uid="{DF1B1B47-8287-4454-8403-0116A4CFB553}"/>
    <cellStyle name="Normal 7 4 5 8 5" xfId="16401" xr:uid="{CD2D24F1-FE2E-49D3-8809-FF2DAE3D3926}"/>
    <cellStyle name="Normal 7 4 5 9" xfId="4659" xr:uid="{B8F876B3-DABB-4413-9D02-72322E81A636}"/>
    <cellStyle name="Normal 7 4 5 9 2" xfId="10061" xr:uid="{0BEA147B-0E3D-4CEE-9627-9BE2BD7FA835}"/>
    <cellStyle name="Normal 7 4 5 9 2 2" xfId="20633" xr:uid="{6E8B4FD8-E690-4DCA-BE5F-3D01A5388742}"/>
    <cellStyle name="Normal 7 4 5 9 3" xfId="13569" xr:uid="{6C46F38E-B28F-485C-86F2-8E208BBE1899}"/>
    <cellStyle name="Normal 7 4 5 9 3 2" xfId="23462" xr:uid="{9AA9493A-54A0-4AC5-99B2-782F8038C0F8}"/>
    <cellStyle name="Normal 7 4 5 9 4" xfId="17840" xr:uid="{47B99848-EB0B-4045-8C12-01F6DE99AEE5}"/>
    <cellStyle name="Normal 7 4 6" xfId="861" xr:uid="{00000000-0005-0000-0000-00005D030000}"/>
    <cellStyle name="Normal 7 4 6 10" xfId="9112" xr:uid="{A21A1A40-51DF-4009-A656-C1A6C24CCED0}"/>
    <cellStyle name="Normal 7 4 6 10 2" xfId="19024" xr:uid="{51EB6933-1F1F-435A-A1B8-54E53127A46C}"/>
    <cellStyle name="Normal 7 4 6 11" xfId="12267" xr:uid="{42049A5B-C565-4F1E-8F15-FE7136DA67A7}"/>
    <cellStyle name="Normal 7 4 6 11 2" xfId="21820" xr:uid="{9BC628D3-B3DE-4B7D-8E4E-23B886C26568}"/>
    <cellStyle name="Normal 7 4 6 12" xfId="25545" xr:uid="{D3AB55C8-75A7-4A93-AE2C-30F9E3F00D97}"/>
    <cellStyle name="Normal 7 4 6 13" xfId="14004" xr:uid="{5B9EE315-9618-4FA7-823E-FC592FBA989B}"/>
    <cellStyle name="Normal 7 4 6 2" xfId="862" xr:uid="{00000000-0005-0000-0000-00005E030000}"/>
    <cellStyle name="Normal 7 4 6 2 10" xfId="12268" xr:uid="{51548D19-EE85-48BD-85EA-3266E95F9393}"/>
    <cellStyle name="Normal 7 4 6 2 10 2" xfId="21821" xr:uid="{3D3140CE-F5CB-4341-8223-B01216130711}"/>
    <cellStyle name="Normal 7 4 6 2 11" xfId="25659" xr:uid="{8A9D8277-CDA7-4C56-AB17-70E871C19A17}"/>
    <cellStyle name="Normal 7 4 6 2 12" xfId="14208" xr:uid="{8F392CD8-604F-4C75-AC46-649C6D7EEC60}"/>
    <cellStyle name="Normal 7 4 6 2 2" xfId="3755" xr:uid="{00000000-0005-0000-0000-0000D30E0000}"/>
    <cellStyle name="Normal 7 4 6 2 2 2" xfId="3756" xr:uid="{00000000-0005-0000-0000-0000D40E0000}"/>
    <cellStyle name="Normal 7 4 6 2 2 2 2" xfId="8386" xr:uid="{4903BD03-2417-4A11-9A47-4C6D44C5C1AE}"/>
    <cellStyle name="Normal 7 4 6 2 2 2 2 2" xfId="28738" xr:uid="{C9D0616A-0606-4F05-BDC2-A00256A922AE}"/>
    <cellStyle name="Normal 7 4 6 2 2 2 2 3" xfId="28864" xr:uid="{F701E31C-24A8-4EAA-BE52-FF2286810E67}"/>
    <cellStyle name="Normal 7 4 6 2 2 2 2 4" xfId="17542" xr:uid="{E442456A-B52C-475E-A2D4-76994D8CE1CF}"/>
    <cellStyle name="Normal 7 4 6 2 2 2 3" xfId="11243" xr:uid="{C074EB33-F82A-4969-A292-338788F55ACB}"/>
    <cellStyle name="Normal 7 4 6 2 2 2 3 2" xfId="29548" xr:uid="{1A9CD183-7106-456B-B1B0-498BC93FF63F}"/>
    <cellStyle name="Normal 7 4 6 2 2 2 3 3" xfId="20334" xr:uid="{EC9CEB90-F35F-4AF8-AA7C-338EAB1219F7}"/>
    <cellStyle name="Normal 7 4 6 2 2 2 4" xfId="13323" xr:uid="{ED302FD4-6AB9-403D-AD04-8FDE46E38FDB}"/>
    <cellStyle name="Normal 7 4 6 2 2 2 4 2" xfId="23163" xr:uid="{7A3CC04D-5E43-4C73-8A17-FB92190AB807}"/>
    <cellStyle name="Normal 7 4 6 2 2 2 5" xfId="24645" xr:uid="{C6B94C29-9D05-421C-A0CA-989A43BA5F86}"/>
    <cellStyle name="Normal 7 4 6 2 2 2 6" xfId="15598" xr:uid="{4B7432E4-F3A8-489F-9B1B-832B79034AB0}"/>
    <cellStyle name="Normal 7 4 6 2 2 3" xfId="4961" xr:uid="{CAD4B9F7-2DE2-4994-A1AC-22F10A43966D}"/>
    <cellStyle name="Normal 7 4 6 2 2 3 2" xfId="11242" xr:uid="{639AC7CE-448E-44CB-A728-ABCA9F7C233B}"/>
    <cellStyle name="Normal 7 4 6 2 2 3 2 2" xfId="29794" xr:uid="{C12DC6B7-81F9-4ED6-9E27-D2605A728B89}"/>
    <cellStyle name="Normal 7 4 6 2 2 3 2 3" xfId="20928" xr:uid="{10F92660-3D1C-4B2B-B7ED-3D5638E3BD4D}"/>
    <cellStyle name="Normal 7 4 6 2 2 3 3" xfId="13820" xr:uid="{5E5BEDCB-244D-466A-B878-66C7217BEC3D}"/>
    <cellStyle name="Normal 7 4 6 2 2 3 3 2" xfId="23757" xr:uid="{1ADBB063-B867-4615-998C-901FF7AC0F5E}"/>
    <cellStyle name="Normal 7 4 6 2 2 3 4" xfId="26281" xr:uid="{8FA33A84-42C9-4C8D-A204-A05C17595AF5}"/>
    <cellStyle name="Normal 7 4 6 2 2 3 5" xfId="18135" xr:uid="{B412650A-03D8-49CF-B436-B109CAF58A7E}"/>
    <cellStyle name="Normal 7 4 6 2 2 4" xfId="6445" xr:uid="{D4B7B81A-F98F-46B3-A896-345C65002B7B}"/>
    <cellStyle name="Normal 7 4 6 2 2 4 2" xfId="29109" xr:uid="{32D6EE62-2904-4216-B2B3-0C5481883919}"/>
    <cellStyle name="Normal 7 4 6 2 2 4 3" xfId="16266" xr:uid="{CC421378-40D1-4217-96CF-C0BB83B56813}"/>
    <cellStyle name="Normal 7 4 6 2 2 5" xfId="9222" xr:uid="{D376A391-56FD-46B2-BB04-917164F449F3}"/>
    <cellStyle name="Normal 7 4 6 2 2 5 2" xfId="19026" xr:uid="{49269F7C-B823-42A9-A049-7B801E71ECFF}"/>
    <cellStyle name="Normal 7 4 6 2 2 6" xfId="12269" xr:uid="{025A3DF8-3812-4507-8DCF-B3936AC18ED1}"/>
    <cellStyle name="Normal 7 4 6 2 2 6 2" xfId="21822" xr:uid="{1751F035-3666-4074-89C7-298AE77535E0}"/>
    <cellStyle name="Normal 7 4 6 2 2 7" xfId="25381" xr:uid="{6CA7D635-2B33-4FAA-97BB-F4960E1FE323}"/>
    <cellStyle name="Normal 7 4 6 2 2 8" xfId="14878" xr:uid="{5AAA1248-9B0B-4654-82C9-EBB0B92FB485}"/>
    <cellStyle name="Normal 7 4 6 2 3" xfId="3757" xr:uid="{00000000-0005-0000-0000-0000D50E0000}"/>
    <cellStyle name="Normal 7 4 6 2 3 2" xfId="5180" xr:uid="{DD7DA464-8CCD-4957-93D9-A0AAEF313FE3}"/>
    <cellStyle name="Normal 7 4 6 2 3 2 2" xfId="8387" xr:uid="{B3F4F519-0145-466D-BF19-2066BC7EB6B6}"/>
    <cellStyle name="Normal 7 4 6 2 3 2 2 2" xfId="29940" xr:uid="{DAE4E2CA-EA4C-4D75-93E8-39B968574465}"/>
    <cellStyle name="Normal 7 4 6 2 3 2 2 3" xfId="21147" xr:uid="{AFC219FD-7C79-4C19-B7CC-60426E3A63D5}"/>
    <cellStyle name="Normal 7 4 6 2 3 2 3" xfId="11244" xr:uid="{8C4DBDFC-B3FB-4569-B6B1-F63F64DAE9D4}"/>
    <cellStyle name="Normal 7 4 6 2 3 2 3 2" xfId="23976" xr:uid="{E15B2EE9-505F-45FF-80D6-A0A96DAD12D0}"/>
    <cellStyle name="Normal 7 4 6 2 3 2 4" xfId="25240" xr:uid="{E63A1692-2CE9-4831-81F5-1869DE1598A2}"/>
    <cellStyle name="Normal 7 4 6 2 3 2 5" xfId="18354" xr:uid="{1D5A0D4E-7726-4253-AEE1-CEDD523454C2}"/>
    <cellStyle name="Normal 7 4 6 2 3 3" xfId="6757" xr:uid="{04ED2EA8-65BB-4405-BFA3-B78E03472216}"/>
    <cellStyle name="Normal 7 4 6 2 3 3 2" xfId="27606" xr:uid="{C235A4B8-B22D-4994-A584-B550D6B63E73}"/>
    <cellStyle name="Normal 7 4 6 2 3 3 3" xfId="17543" xr:uid="{8EFFD9A8-4892-4C80-BF49-6C40B7DC602B}"/>
    <cellStyle name="Normal 7 4 6 2 3 4" xfId="9553" xr:uid="{D9AE45B6-8D78-45B6-978D-DBFC79FD1E60}"/>
    <cellStyle name="Normal 7 4 6 2 3 4 2" xfId="20335" xr:uid="{FB9F3780-6DF8-4C56-97A3-1E8592B9FD3A}"/>
    <cellStyle name="Normal 7 4 6 2 3 5" xfId="13324" xr:uid="{FF9BB80B-3945-4377-BFD4-B59E4833086F}"/>
    <cellStyle name="Normal 7 4 6 2 3 5 2" xfId="23164" xr:uid="{F5D06661-2F94-4370-8644-1A0A902817E1}"/>
    <cellStyle name="Normal 7 4 6 2 3 6" xfId="24262" xr:uid="{E450B4F1-D982-4DD3-A44A-C2987ED6B769}"/>
    <cellStyle name="Normal 7 4 6 2 3 7" xfId="15599" xr:uid="{63C2DE99-9EC9-46EC-9B2C-1D40D6C2056F}"/>
    <cellStyle name="Normal 7 4 6 2 4" xfId="3758" xr:uid="{00000000-0005-0000-0000-0000D60E0000}"/>
    <cellStyle name="Normal 7 4 6 2 4 2" xfId="8388" xr:uid="{0892B4DB-E73D-4612-AE4B-8AB68DCDEBED}"/>
    <cellStyle name="Normal 7 4 6 2 4 2 2" xfId="26923" xr:uid="{AB41E6F5-A93F-4B5F-9B14-FB8732CD1126}"/>
    <cellStyle name="Normal 7 4 6 2 4 2 3" xfId="17541" xr:uid="{0A27A2B0-BAF4-4E4C-AC61-F8CCFD6B2204}"/>
    <cellStyle name="Normal 7 4 6 2 4 3" xfId="11245" xr:uid="{133DBD8C-86CB-4A4A-9AD4-BA0806E493B1}"/>
    <cellStyle name="Normal 7 4 6 2 4 3 2" xfId="20333" xr:uid="{97206D0C-0DB3-4D77-B0B5-7C450B8CE705}"/>
    <cellStyle name="Normal 7 4 6 2 4 4" xfId="13322" xr:uid="{0F580A36-1B42-4F67-99B0-921693F2E0C0}"/>
    <cellStyle name="Normal 7 4 6 2 4 4 2" xfId="23162" xr:uid="{5DAB60A5-2ED8-42F8-B7B6-70E04359176E}"/>
    <cellStyle name="Normal 7 4 6 2 4 5" xfId="26181" xr:uid="{2747613F-A98B-4EFE-9437-38DA97F9201C}"/>
    <cellStyle name="Normal 7 4 6 2 4 6" xfId="15597" xr:uid="{EA556D19-6F7D-44C8-ABB3-FFA7803634FA}"/>
    <cellStyle name="Normal 7 4 6 2 5" xfId="3759" xr:uid="{00000000-0005-0000-0000-0000D70E0000}"/>
    <cellStyle name="Normal 7 4 6 2 5 2" xfId="8389" xr:uid="{38CF545B-5969-433B-9F88-9A69A3082E12}"/>
    <cellStyle name="Normal 7 4 6 2 5 2 2" xfId="29004" xr:uid="{57A8AE84-A98B-42A7-BE69-84B16C8DAD73}"/>
    <cellStyle name="Normal 7 4 6 2 5 2 3" xfId="16781" xr:uid="{C5016FAD-D8D9-45FC-A0BF-C811FEC178CB}"/>
    <cellStyle name="Normal 7 4 6 2 5 3" xfId="11246" xr:uid="{FFA1135E-9747-48B7-854F-26D60B58CE0E}"/>
    <cellStyle name="Normal 7 4 6 2 5 3 2" xfId="19518" xr:uid="{9CEAA9DD-4153-4999-A03A-76956B955857}"/>
    <cellStyle name="Normal 7 4 6 2 5 4" xfId="12630" xr:uid="{740EC997-0E9B-41A1-8C51-DE652809BE10}"/>
    <cellStyle name="Normal 7 4 6 2 5 4 2" xfId="22347" xr:uid="{09B9E4A5-9037-4086-8164-D69BD5C27B26}"/>
    <cellStyle name="Normal 7 4 6 2 5 5" xfId="25374" xr:uid="{FDADD561-0D56-4830-8E9D-2798150E6D02}"/>
    <cellStyle name="Normal 7 4 6 2 5 6" xfId="14565" xr:uid="{90A3A5D0-492D-42A3-964E-708465B9FCF0}"/>
    <cellStyle name="Normal 7 4 6 2 6" xfId="3760" xr:uid="{00000000-0005-0000-0000-0000D80E0000}"/>
    <cellStyle name="Normal 7 4 6 2 6 2" xfId="11247" xr:uid="{DDFDBA9F-D6D6-42E2-9B2C-4252BC7BFC1F}"/>
    <cellStyle name="Normal 7 4 6 2 6 2 2" xfId="19316" xr:uid="{4D59D67C-D979-45F3-B6B8-00ECFF6E5CAA}"/>
    <cellStyle name="Normal 7 4 6 2 6 3" xfId="12446" xr:uid="{EF713F87-4B4F-4CF4-965A-90FF807DE6F4}"/>
    <cellStyle name="Normal 7 4 6 2 6 3 2" xfId="22142" xr:uid="{84B0B57A-15C9-4E95-811C-7C9697C942F7}"/>
    <cellStyle name="Normal 7 4 6 2 6 4" xfId="24912" xr:uid="{525C1C82-4F30-45AA-8A1A-1053AFFB12EB}"/>
    <cellStyle name="Normal 7 4 6 2 6 5" xfId="16586" xr:uid="{D56D2E66-DAEC-4F97-95FA-E3DB6C9CBB6D}"/>
    <cellStyle name="Normal 7 4 6 2 7" xfId="4691" xr:uid="{3FDFBC42-8A17-4BDD-9D19-ACDFD185FF05}"/>
    <cellStyle name="Normal 7 4 6 2 7 2" xfId="10064" xr:uid="{5F76FA3F-6752-476A-86BA-8F391D6B3EB3}"/>
    <cellStyle name="Normal 7 4 6 2 7 2 2" xfId="20660" xr:uid="{60064156-D07F-478A-B4C5-B06C15E4CC49}"/>
    <cellStyle name="Normal 7 4 6 2 7 3" xfId="13592" xr:uid="{1BFF3F84-15CB-4FE4-A0F0-01B3A62AFAF1}"/>
    <cellStyle name="Normal 7 4 6 2 7 3 2" xfId="23489" xr:uid="{56D6C890-1AA8-4F64-9D72-B79D65B62062}"/>
    <cellStyle name="Normal 7 4 6 2 7 4" xfId="17867" xr:uid="{D0D27AFF-67EA-44EC-97A9-57CF77CA66D9}"/>
    <cellStyle name="Normal 7 4 6 2 8" xfId="6336" xr:uid="{DB60A14A-EEE4-4B3E-AD54-54624F967FD6}"/>
    <cellStyle name="Normal 7 4 6 2 8 2" xfId="16265" xr:uid="{5C3F76ED-314F-435D-9047-599CDE31D5C6}"/>
    <cellStyle name="Normal 7 4 6 2 9" xfId="9113" xr:uid="{EF80C9E2-BF4A-4389-BFBA-2DD3B8C73D7B}"/>
    <cellStyle name="Normal 7 4 6 2 9 2" xfId="19025" xr:uid="{A7509420-BFD3-49FE-AB1F-3EF029C89503}"/>
    <cellStyle name="Normal 7 4 6 3" xfId="3761" xr:uid="{00000000-0005-0000-0000-0000D90E0000}"/>
    <cellStyle name="Normal 7 4 6 3 2" xfId="3762" xr:uid="{00000000-0005-0000-0000-0000DA0E0000}"/>
    <cellStyle name="Normal 7 4 6 3 2 2" xfId="8390" xr:uid="{579D5244-18DC-4631-AFA5-11A71A78AAE2}"/>
    <cellStyle name="Normal 7 4 6 3 2 2 2" xfId="26670" xr:uid="{6D8EB4A3-F645-4D82-B3C8-78465B0847A7}"/>
    <cellStyle name="Normal 7 4 6 3 2 2 3" xfId="29174" xr:uid="{0704E5DF-7B5C-4E83-AFA6-A3A6BC1374C2}"/>
    <cellStyle name="Normal 7 4 6 3 2 2 4" xfId="17544" xr:uid="{AFDFAB93-6618-4659-A43C-9208810CEB76}"/>
    <cellStyle name="Normal 7 4 6 3 2 3" xfId="11249" xr:uid="{8373675A-4E5E-4FDB-ABEC-BBC985B79A25}"/>
    <cellStyle name="Normal 7 4 6 3 2 3 2" xfId="29549" xr:uid="{3EBAC988-1EAA-4D22-AC16-AE9AC4F13B4C}"/>
    <cellStyle name="Normal 7 4 6 3 2 3 3" xfId="20336" xr:uid="{985B3C5E-E97E-4C26-907A-9B6ACBDCC09E}"/>
    <cellStyle name="Normal 7 4 6 3 2 4" xfId="13325" xr:uid="{4F0258C8-F472-4046-B1D2-E08BC5283876}"/>
    <cellStyle name="Normal 7 4 6 3 2 4 2" xfId="23165" xr:uid="{3B0FC4EC-9E01-4668-8AEB-2D6C3C3C54D8}"/>
    <cellStyle name="Normal 7 4 6 3 2 5" xfId="24972" xr:uid="{D4467723-E7FD-4C1B-B8A0-E5D874D75328}"/>
    <cellStyle name="Normal 7 4 6 3 2 6" xfId="15600" xr:uid="{AEEF56BD-5548-443F-8741-B346638E6A2B}"/>
    <cellStyle name="Normal 7 4 6 3 3" xfId="3763" xr:uid="{00000000-0005-0000-0000-0000DB0E0000}"/>
    <cellStyle name="Normal 7 4 6 3 3 2" xfId="11250" xr:uid="{51E43804-037A-4C7F-AA78-DD7BFB452053}"/>
    <cellStyle name="Normal 7 4 6 3 3 2 2" xfId="26939" xr:uid="{9FAEC694-E2E0-4D12-8A6E-D294C94AF607}"/>
    <cellStyle name="Normal 7 4 6 3 3 2 3" xfId="16988" xr:uid="{A8EC49FC-D87B-4AE0-ADD4-FB4222A2B659}"/>
    <cellStyle name="Normal 7 4 6 3 3 3" xfId="11605" xr:uid="{17D6057F-F711-4A7F-B7FE-C6145E1A6D43}"/>
    <cellStyle name="Normal 7 4 6 3 3 3 2" xfId="19741" xr:uid="{84617EC7-0F91-459F-8110-609B847A95ED}"/>
    <cellStyle name="Normal 7 4 6 3 3 4" xfId="12837" xr:uid="{BF6E7355-56E6-4B71-934C-CE7C24AA8440}"/>
    <cellStyle name="Normal 7 4 6 3 3 4 2" xfId="22570" xr:uid="{2153B111-2FDA-44C3-9A01-94D384149B32}"/>
    <cellStyle name="Normal 7 4 6 3 3 5" xfId="24300" xr:uid="{C7EDA9DE-FE0E-4AFA-9219-4F9C019F4BC2}"/>
    <cellStyle name="Normal 7 4 6 3 3 6" xfId="14877" xr:uid="{98051837-F53E-4BB7-92EF-ED8F21CCF682}"/>
    <cellStyle name="Normal 7 4 6 3 4" xfId="4809" xr:uid="{5DF85773-EDB7-4342-8DFD-A96406B0E7EB}"/>
    <cellStyle name="Normal 7 4 6 3 4 2" xfId="11248" xr:uid="{F0BB5424-4305-4957-99F0-AAA385B8730F}"/>
    <cellStyle name="Normal 7 4 6 3 4 2 2" xfId="29676" xr:uid="{0B6A9C55-1454-4635-8F11-45A484CA2544}"/>
    <cellStyle name="Normal 7 4 6 3 4 2 3" xfId="20776" xr:uid="{EB23E568-D64C-49E9-95A1-22FAC86E2745}"/>
    <cellStyle name="Normal 7 4 6 3 4 3" xfId="13673" xr:uid="{877AC243-6449-4EEF-9231-BA1124CC60FD}"/>
    <cellStyle name="Normal 7 4 6 3 4 3 2" xfId="23605" xr:uid="{293DA19D-F36D-4711-A19D-D93AA4625663}"/>
    <cellStyle name="Normal 7 4 6 3 4 4" xfId="25627" xr:uid="{DB36BE70-378D-4D1E-827A-D01EA2904B99}"/>
    <cellStyle name="Normal 7 4 6 3 4 5" xfId="17983" xr:uid="{BB10C77A-C934-4250-9AC3-90A4C58FE1DD}"/>
    <cellStyle name="Normal 7 4 6 3 5" xfId="6444" xr:uid="{8926D846-C08A-4870-9CA8-FF4633747BE1}"/>
    <cellStyle name="Normal 7 4 6 3 5 2" xfId="28762" xr:uid="{39404A8D-78DC-45EA-8F12-E2E536A6D7AA}"/>
    <cellStyle name="Normal 7 4 6 3 5 3" xfId="16267" xr:uid="{851ED9D8-24F9-458D-A343-FE75407272DC}"/>
    <cellStyle name="Normal 7 4 6 3 6" xfId="9221" xr:uid="{51CD3DA4-44B5-4D9F-A62F-EE066DED366D}"/>
    <cellStyle name="Normal 7 4 6 3 6 2" xfId="19027" xr:uid="{4D11763D-8545-41C7-8C43-D4E3A621337A}"/>
    <cellStyle name="Normal 7 4 6 3 7" xfId="12270" xr:uid="{73946B88-4512-4ECB-99C0-1E1588B549CE}"/>
    <cellStyle name="Normal 7 4 6 3 7 2" xfId="21823" xr:uid="{2F5BE362-B440-482D-9E7D-BA0060B0634F}"/>
    <cellStyle name="Normal 7 4 6 3 8" xfId="24631" xr:uid="{A8E3BC5D-67C1-4710-BD95-E9D1DBE080B9}"/>
    <cellStyle name="Normal 7 4 6 3 9" xfId="14366" xr:uid="{887A4531-E543-4CD9-B78B-4B3F52A9DCCB}"/>
    <cellStyle name="Normal 7 4 6 4" xfId="3764" xr:uid="{00000000-0005-0000-0000-0000DC0E0000}"/>
    <cellStyle name="Normal 7 4 6 4 2" xfId="5181" xr:uid="{E4E2AB19-70D3-4BAF-BE94-370FE4034AF1}"/>
    <cellStyle name="Normal 7 4 6 4 2 2" xfId="8391" xr:uid="{C45AF605-A6CD-4BEB-99ED-C9D2C0F8658A}"/>
    <cellStyle name="Normal 7 4 6 4 2 2 2" xfId="29941" xr:uid="{1D74DDE7-C359-493B-B933-FAFE29AD4897}"/>
    <cellStyle name="Normal 7 4 6 4 2 2 3" xfId="21148" xr:uid="{766A497C-E599-4E4F-8319-AA0D3E42A052}"/>
    <cellStyle name="Normal 7 4 6 4 2 3" xfId="11251" xr:uid="{4DFAE2B6-7F93-4D2D-AFAA-A2A810D5677D}"/>
    <cellStyle name="Normal 7 4 6 4 2 3 2" xfId="23977" xr:uid="{5D1B6DDB-C96D-44DF-BE4D-83980B95B61D}"/>
    <cellStyle name="Normal 7 4 6 4 2 4" xfId="24434" xr:uid="{226667A2-B2E2-4A79-8CDD-A49D7F14AC97}"/>
    <cellStyle name="Normal 7 4 6 4 2 5" xfId="18355" xr:uid="{0F9009D2-9790-4768-B3E1-2111719AA485}"/>
    <cellStyle name="Normal 7 4 6 4 3" xfId="6756" xr:uid="{00DE37E0-AD16-4F93-A7E9-5BFF5E4F83C5}"/>
    <cellStyle name="Normal 7 4 6 4 3 2" xfId="27922" xr:uid="{CDE93C32-8CFC-45C1-A8FB-7E51CF813D6E}"/>
    <cellStyle name="Normal 7 4 6 4 3 3" xfId="16268" xr:uid="{EEA9C366-2A36-420F-A558-665256761BFB}"/>
    <cellStyle name="Normal 7 4 6 4 4" xfId="9552" xr:uid="{91973A28-51A9-48EB-A90D-73161CCBAEC5}"/>
    <cellStyle name="Normal 7 4 6 4 4 2" xfId="19028" xr:uid="{581BF509-CEBA-48B9-ACEF-90F0218FCE95}"/>
    <cellStyle name="Normal 7 4 6 4 5" xfId="12271" xr:uid="{34E874D3-1D7A-49E9-8BF4-56404ABB90F1}"/>
    <cellStyle name="Normal 7 4 6 4 5 2" xfId="21824" xr:uid="{AA2427B0-8F8F-4C86-9B04-F9DEA610E28A}"/>
    <cellStyle name="Normal 7 4 6 4 6" xfId="24593" xr:uid="{6BDDFEF3-FF9A-4F61-A46A-9BA749C4BF1C}"/>
    <cellStyle name="Normal 7 4 6 4 7" xfId="15601" xr:uid="{CABD4F18-379A-4F28-B304-E3B74EAE3468}"/>
    <cellStyle name="Normal 7 4 6 5" xfId="3765" xr:uid="{00000000-0005-0000-0000-0000DD0E0000}"/>
    <cellStyle name="Normal 7 4 6 5 2" xfId="5821" xr:uid="{5B8767AF-9F1D-4B33-8397-360B598FBAF4}"/>
    <cellStyle name="Normal 7 4 6 5 2 2" xfId="8392" xr:uid="{CE70C54F-D747-4101-8E19-04737B537380}"/>
    <cellStyle name="Normal 7 4 6 5 2 3" xfId="11252" xr:uid="{3764FEE0-AC5E-4ACF-96F2-692DAAF4BB11}"/>
    <cellStyle name="Normal 7 4 6 5 2 4" xfId="17079" xr:uid="{5587F57E-4739-44C4-8B6F-5643EDF56A0C}"/>
    <cellStyle name="Normal 7 4 6 5 3" xfId="6908" xr:uid="{DEA122B6-23E8-4FE1-AF12-0BDA5DB24016}"/>
    <cellStyle name="Normal 7 4 6 5 3 2" xfId="29374" xr:uid="{2A5D2DC6-AD05-4B65-B0FC-B82E87B8C6CD}"/>
    <cellStyle name="Normal 7 4 6 5 3 3" xfId="19858" xr:uid="{4580378A-1BB9-46B3-B55C-D2759E3DE100}"/>
    <cellStyle name="Normal 7 4 6 5 4" xfId="9704" xr:uid="{0F380FED-6939-4EB9-A8E6-852E9ECC2FC0}"/>
    <cellStyle name="Normal 7 4 6 5 4 2" xfId="22687" xr:uid="{3E7BBDCF-53FB-4EFF-9BA0-BE17A3A59705}"/>
    <cellStyle name="Normal 7 4 6 5 5" xfId="25968" xr:uid="{BA547F39-43FB-4E60-AF5F-8B332674C3BE}"/>
    <cellStyle name="Normal 7 4 6 5 6" xfId="15034" xr:uid="{22793AC8-0C80-41FA-BDE9-20D72421E54E}"/>
    <cellStyle name="Normal 7 4 6 6" xfId="3766" xr:uid="{00000000-0005-0000-0000-0000DE0E0000}"/>
    <cellStyle name="Normal 7 4 6 6 2" xfId="8393" xr:uid="{A312340E-1267-45F0-9CED-2C752ED0881F}"/>
    <cellStyle name="Normal 7 4 6 6 2 2" xfId="29229" xr:uid="{4057E23D-C267-4829-9B4F-0CD3298FC9AA}"/>
    <cellStyle name="Normal 7 4 6 6 2 3" xfId="16618" xr:uid="{E6C5250A-3C42-47E3-81B3-2129B093ED17}"/>
    <cellStyle name="Normal 7 4 6 6 3" xfId="11253" xr:uid="{147D0918-F725-4CBB-B2CA-00E226ED4F03}"/>
    <cellStyle name="Normal 7 4 6 6 3 2" xfId="19355" xr:uid="{20C7E434-E574-4DEB-BD2A-5DAEB1DB90AE}"/>
    <cellStyle name="Normal 7 4 6 6 4" xfId="12467" xr:uid="{CA93CFD4-7DCC-4615-8798-E89F4E77851C}"/>
    <cellStyle name="Normal 7 4 6 6 4 2" xfId="22184" xr:uid="{1734FA16-0F8D-458E-87B7-DAD4A2E1D4EC}"/>
    <cellStyle name="Normal 7 4 6 6 5" xfId="24775" xr:uid="{5AD50784-54FE-4A37-9824-42D26B7DCE09}"/>
    <cellStyle name="Normal 7 4 6 6 6" xfId="14402" xr:uid="{1F3A36C3-CEFF-4E9E-A28B-AC6C105D5B83}"/>
    <cellStyle name="Normal 7 4 6 7" xfId="3767" xr:uid="{00000000-0005-0000-0000-0000DF0E0000}"/>
    <cellStyle name="Normal 7 4 6 7 2" xfId="8394" xr:uid="{17D07907-22BC-465C-B0A9-7B585DDA9339}"/>
    <cellStyle name="Normal 7 4 6 7 2 2" xfId="19135" xr:uid="{E913ADD9-46E5-4077-B0CE-F4EC573B016A}"/>
    <cellStyle name="Normal 7 4 6 7 3" xfId="11254" xr:uid="{8375513E-250B-4170-AAF3-CCF181BC3E1B}"/>
    <cellStyle name="Normal 7 4 6 7 3 2" xfId="21940" xr:uid="{F67AE1FD-AC1E-456A-946C-A3CB2661FB92}"/>
    <cellStyle name="Normal 7 4 6 7 4" xfId="25990" xr:uid="{9AA6418B-70CD-4BF2-B52A-E2724C80D723}"/>
    <cellStyle name="Normal 7 4 6 7 5" xfId="16384" xr:uid="{D650E24A-095C-4919-BD9F-83E954CD8DC4}"/>
    <cellStyle name="Normal 7 4 6 8" xfId="4660" xr:uid="{D92E87D5-9B4A-456F-8447-69D40A4E0287}"/>
    <cellStyle name="Normal 7 4 6 8 2" xfId="10063" xr:uid="{C0377509-37AB-4B79-843D-F2D28D2C2F93}"/>
    <cellStyle name="Normal 7 4 6 8 2 2" xfId="20634" xr:uid="{A834629E-135A-414C-A6FE-5ACF9BD42129}"/>
    <cellStyle name="Normal 7 4 6 8 3" xfId="13570" xr:uid="{548BCBA0-9B51-4E49-AFB2-86D45AB503C2}"/>
    <cellStyle name="Normal 7 4 6 8 3 2" xfId="23463" xr:uid="{A6826485-BD8A-4422-BC75-C7BFE5BF296F}"/>
    <cellStyle name="Normal 7 4 6 8 4" xfId="17841" xr:uid="{FA11B97D-0442-4A60-813D-57FA6540A6FE}"/>
    <cellStyle name="Normal 7 4 6 9" xfId="6335" xr:uid="{CC8A052A-16B2-470F-917D-BB9A9EFCACE8}"/>
    <cellStyle name="Normal 7 4 6 9 2" xfId="16264" xr:uid="{09A09164-C6B1-4EB1-A92E-E1749F0DAC37}"/>
    <cellStyle name="Normal 7 4 7" xfId="863" xr:uid="{00000000-0005-0000-0000-00005F030000}"/>
    <cellStyle name="Normal 7 4 7 10" xfId="9114" xr:uid="{6B31D5B9-1EAA-40B6-AA8F-BD2B4C85D051}"/>
    <cellStyle name="Normal 7 4 7 10 2" xfId="19029" xr:uid="{3FBA0380-2F33-4D0A-88DE-862285FBCA37}"/>
    <cellStyle name="Normal 7 4 7 11" xfId="12272" xr:uid="{9573339E-169B-4444-B776-E041F20232C8}"/>
    <cellStyle name="Normal 7 4 7 11 2" xfId="21825" xr:uid="{F5DEE8AE-36C1-4999-B0E1-2B3BA1A9E2C0}"/>
    <cellStyle name="Normal 7 4 7 12" xfId="25055" xr:uid="{E4441728-BFE1-41F9-A560-12B9A7F4997E}"/>
    <cellStyle name="Normal 7 4 7 13" xfId="14065" xr:uid="{8E887F51-D182-4F94-A0C5-3FC08B29ABA9}"/>
    <cellStyle name="Normal 7 4 7 2" xfId="864" xr:uid="{00000000-0005-0000-0000-000060030000}"/>
    <cellStyle name="Normal 7 4 7 2 10" xfId="12273" xr:uid="{B11E79AA-8D9B-4FA3-84B3-3F642FAA2D30}"/>
    <cellStyle name="Normal 7 4 7 2 10 2" xfId="21826" xr:uid="{434CFB26-4D22-444F-AFF6-128068F47040}"/>
    <cellStyle name="Normal 7 4 7 2 11" xfId="24902" xr:uid="{58F067F9-E727-4A96-A728-F78A6469C98F}"/>
    <cellStyle name="Normal 7 4 7 2 12" xfId="14209" xr:uid="{45915729-8CA9-47E9-BAAA-85B193ADDC09}"/>
    <cellStyle name="Normal 7 4 7 2 2" xfId="3768" xr:uid="{00000000-0005-0000-0000-0000E00E0000}"/>
    <cellStyle name="Normal 7 4 7 2 2 2" xfId="3769" xr:uid="{00000000-0005-0000-0000-0000E10E0000}"/>
    <cellStyle name="Normal 7 4 7 2 2 2 2" xfId="8395" xr:uid="{9D80B6C0-555A-4F76-BAC6-D9277BB58D2D}"/>
    <cellStyle name="Normal 7 4 7 2 2 2 2 2" xfId="28613" xr:uid="{DD4BD591-086E-486A-9AE2-9E9BA32DF10D}"/>
    <cellStyle name="Normal 7 4 7 2 2 2 2 3" xfId="27160" xr:uid="{283C0D17-DABC-4DE6-85C4-B7E4789D0888}"/>
    <cellStyle name="Normal 7 4 7 2 2 2 2 4" xfId="17546" xr:uid="{4E144C4D-A7F0-4F66-A44C-BE73D8817F73}"/>
    <cellStyle name="Normal 7 4 7 2 2 2 3" xfId="11256" xr:uid="{9FFD360A-CC6B-430B-8680-ABD90050B020}"/>
    <cellStyle name="Normal 7 4 7 2 2 2 3 2" xfId="29550" xr:uid="{6FB717CC-E112-403B-AF90-6CD2F69A827D}"/>
    <cellStyle name="Normal 7 4 7 2 2 2 3 3" xfId="20338" xr:uid="{03546991-377E-495B-B5CA-F5E47C0E5121}"/>
    <cellStyle name="Normal 7 4 7 2 2 2 4" xfId="13327" xr:uid="{BAECEBD8-904B-49DE-AD19-55E5C1B22A3F}"/>
    <cellStyle name="Normal 7 4 7 2 2 2 4 2" xfId="23167" xr:uid="{932C2D9E-531A-4F54-9F7C-85733DF0EDEE}"/>
    <cellStyle name="Normal 7 4 7 2 2 2 5" xfId="26198" xr:uid="{940F6E4B-0116-47AF-8176-BBC4873564D6}"/>
    <cellStyle name="Normal 7 4 7 2 2 2 6" xfId="15603" xr:uid="{0C696250-FC48-4616-A848-CBD91161908B}"/>
    <cellStyle name="Normal 7 4 7 2 2 3" xfId="4962" xr:uid="{29928451-534E-4588-B6D1-4E6360DA8D39}"/>
    <cellStyle name="Normal 7 4 7 2 2 3 2" xfId="11255" xr:uid="{97E3DDA8-0080-4F9B-9EDB-37FF3642276D}"/>
    <cellStyle name="Normal 7 4 7 2 2 3 2 2" xfId="29795" xr:uid="{4D18061C-B419-429A-A4A5-0759A1208004}"/>
    <cellStyle name="Normal 7 4 7 2 2 3 2 3" xfId="20929" xr:uid="{0AEC63A2-2D0D-48FC-9225-1F585F0E34CC}"/>
    <cellStyle name="Normal 7 4 7 2 2 3 3" xfId="13821" xr:uid="{3C9E7E2D-F353-47D8-BC33-EA3852B8D0D8}"/>
    <cellStyle name="Normal 7 4 7 2 2 3 3 2" xfId="23758" xr:uid="{78468089-1FF1-49EA-BA00-A8C9E0D21249}"/>
    <cellStyle name="Normal 7 4 7 2 2 3 4" xfId="24282" xr:uid="{EEACE28E-7268-403F-AC8E-A4F759752F2C}"/>
    <cellStyle name="Normal 7 4 7 2 2 3 5" xfId="18136" xr:uid="{D64DC2C6-F210-401E-83B1-0C55A9F95F0C}"/>
    <cellStyle name="Normal 7 4 7 2 2 4" xfId="6447" xr:uid="{B14168E4-1A23-49E0-9F80-554262E75C8D}"/>
    <cellStyle name="Normal 7 4 7 2 2 4 2" xfId="28612" xr:uid="{A21CE22F-8CA2-4281-A7B2-E469CC51D997}"/>
    <cellStyle name="Normal 7 4 7 2 2 4 3" xfId="16271" xr:uid="{EBBE3A9C-9F5B-4CFA-A511-625327A964C1}"/>
    <cellStyle name="Normal 7 4 7 2 2 5" xfId="9224" xr:uid="{4E7A2F76-D414-40F9-AF3C-7EA5A1DAEA2D}"/>
    <cellStyle name="Normal 7 4 7 2 2 5 2" xfId="19031" xr:uid="{9E27AE35-1C47-44E5-A76F-9C117141E269}"/>
    <cellStyle name="Normal 7 4 7 2 2 6" xfId="12274" xr:uid="{8FD06AC9-AF8F-4B07-A40D-537EB03C9B73}"/>
    <cellStyle name="Normal 7 4 7 2 2 6 2" xfId="21827" xr:uid="{F49D7341-F276-4FD3-AA81-34E24FD26FAD}"/>
    <cellStyle name="Normal 7 4 7 2 2 7" xfId="26306" xr:uid="{93318EEA-F3F4-4571-AE67-C53187234B13}"/>
    <cellStyle name="Normal 7 4 7 2 2 8" xfId="14880" xr:uid="{CCE4A612-121E-4EF5-9AFC-A510F4A48744}"/>
    <cellStyle name="Normal 7 4 7 2 3" xfId="3770" xr:uid="{00000000-0005-0000-0000-0000E20E0000}"/>
    <cellStyle name="Normal 7 4 7 2 3 2" xfId="5182" xr:uid="{4745FC77-986B-4A84-B77E-C37068C4258C}"/>
    <cellStyle name="Normal 7 4 7 2 3 2 2" xfId="8396" xr:uid="{5DEEF6D6-4E00-4258-BE0A-9C0B7A99D3FE}"/>
    <cellStyle name="Normal 7 4 7 2 3 2 2 2" xfId="29942" xr:uid="{D0B256EB-E9EA-4A6F-ACAF-D189B7783D22}"/>
    <cellStyle name="Normal 7 4 7 2 3 2 2 3" xfId="21149" xr:uid="{9D595663-AD8A-49AE-A995-490EF3F3FC13}"/>
    <cellStyle name="Normal 7 4 7 2 3 2 3" xfId="11257" xr:uid="{C16F4983-C003-4229-8DA9-718EFFB32C32}"/>
    <cellStyle name="Normal 7 4 7 2 3 2 3 2" xfId="23978" xr:uid="{9D546179-D863-4649-9A47-18F8E2D4B1C1}"/>
    <cellStyle name="Normal 7 4 7 2 3 2 4" xfId="24180" xr:uid="{D027BEDD-C889-4D5D-93A9-C8FE208EF1F6}"/>
    <cellStyle name="Normal 7 4 7 2 3 2 5" xfId="18356" xr:uid="{925AB3C6-691E-472C-8F72-5D27CC616D4F}"/>
    <cellStyle name="Normal 7 4 7 2 3 3" xfId="6759" xr:uid="{F592F9A3-1934-4633-9E60-E0527A5EF515}"/>
    <cellStyle name="Normal 7 4 7 2 3 3 2" xfId="27783" xr:uid="{0CC64A18-BD45-46C6-969E-1C537B259074}"/>
    <cellStyle name="Normal 7 4 7 2 3 3 3" xfId="17547" xr:uid="{BBE87F21-9B65-402D-BDED-A8EA556E8183}"/>
    <cellStyle name="Normal 7 4 7 2 3 4" xfId="9555" xr:uid="{F3DB30F3-DAB1-4067-9F2B-5575478F1BAE}"/>
    <cellStyle name="Normal 7 4 7 2 3 4 2" xfId="20339" xr:uid="{FA2BFB65-B0F0-4762-BB21-0CE7ADA964E2}"/>
    <cellStyle name="Normal 7 4 7 2 3 5" xfId="13328" xr:uid="{5C5664BB-BA89-4042-A784-7FD6C57FFBC5}"/>
    <cellStyle name="Normal 7 4 7 2 3 5 2" xfId="23168" xr:uid="{E4E58786-45D1-40A8-BB6E-0BBF3EB3242B}"/>
    <cellStyle name="Normal 7 4 7 2 3 6" xfId="24953" xr:uid="{B78021B4-E117-4B0E-A81A-757D8AC24B18}"/>
    <cellStyle name="Normal 7 4 7 2 3 7" xfId="15604" xr:uid="{C3761FE6-0C93-4FE9-A3F7-1182E10FC11E}"/>
    <cellStyle name="Normal 7 4 7 2 4" xfId="3771" xr:uid="{00000000-0005-0000-0000-0000E30E0000}"/>
    <cellStyle name="Normal 7 4 7 2 4 2" xfId="8397" xr:uid="{7A6E2E36-90A5-4ED5-8850-3800375D127C}"/>
    <cellStyle name="Normal 7 4 7 2 4 2 2" xfId="29309" xr:uid="{044E2315-76BD-43CE-A669-A2A811321E09}"/>
    <cellStyle name="Normal 7 4 7 2 4 2 3" xfId="17545" xr:uid="{0278DE36-EDFB-4DDB-92D9-A5A46873D8D8}"/>
    <cellStyle name="Normal 7 4 7 2 4 3" xfId="11258" xr:uid="{5236C35D-6343-4AC7-BE72-08CE952F375D}"/>
    <cellStyle name="Normal 7 4 7 2 4 3 2" xfId="20337" xr:uid="{4B23F248-A0C1-4CC7-BDFA-AD5F654820EE}"/>
    <cellStyle name="Normal 7 4 7 2 4 4" xfId="13326" xr:uid="{1E986ED1-9C3D-4098-8EC5-14AD97FE5CA1}"/>
    <cellStyle name="Normal 7 4 7 2 4 4 2" xfId="23166" xr:uid="{0F9EA676-42FC-4EC0-B418-B096689327C5}"/>
    <cellStyle name="Normal 7 4 7 2 4 5" xfId="24431" xr:uid="{206B2CDC-C345-439E-BB2A-58CAEA78DFE4}"/>
    <cellStyle name="Normal 7 4 7 2 4 6" xfId="15602" xr:uid="{5D6D4D88-CB32-4535-B331-F4EF40902A74}"/>
    <cellStyle name="Normal 7 4 7 2 5" xfId="3772" xr:uid="{00000000-0005-0000-0000-0000E40E0000}"/>
    <cellStyle name="Normal 7 4 7 2 5 2" xfId="8398" xr:uid="{B3771956-F95E-473A-8194-B9EC495365F5}"/>
    <cellStyle name="Normal 7 4 7 2 5 2 2" xfId="29001" xr:uid="{957D83B5-5E5E-46B1-BCFC-0C7851CFAB50}"/>
    <cellStyle name="Normal 7 4 7 2 5 2 3" xfId="16827" xr:uid="{A25A903B-EE76-42E4-ABC9-CCD94701EE2E}"/>
    <cellStyle name="Normal 7 4 7 2 5 3" xfId="11259" xr:uid="{928D44DE-8936-4C89-B168-92AEEA59C87E}"/>
    <cellStyle name="Normal 7 4 7 2 5 3 2" xfId="19565" xr:uid="{DF3DE1A8-22F7-4060-98B7-30BD36536A8A}"/>
    <cellStyle name="Normal 7 4 7 2 5 4" xfId="12676" xr:uid="{632D72A8-F35E-4C3F-9D4C-0209FACAC73E}"/>
    <cellStyle name="Normal 7 4 7 2 5 4 2" xfId="22394" xr:uid="{EC5766A5-DF89-4F2E-A797-6D9F64701F2D}"/>
    <cellStyle name="Normal 7 4 7 2 5 5" xfId="25471" xr:uid="{871C53F1-FEBA-4EB7-824D-79551E5533D5}"/>
    <cellStyle name="Normal 7 4 7 2 5 6" xfId="14626" xr:uid="{0B63D700-44D1-4F5D-86B2-E67DF4508AD2}"/>
    <cellStyle name="Normal 7 4 7 2 6" xfId="3773" xr:uid="{00000000-0005-0000-0000-0000E50E0000}"/>
    <cellStyle name="Normal 7 4 7 2 6 2" xfId="11260" xr:uid="{A1163814-315A-4A0D-8605-051039491AAD}"/>
    <cellStyle name="Normal 7 4 7 2 6 2 2" xfId="19317" xr:uid="{2614C778-7704-4685-8A04-A43A5112B040}"/>
    <cellStyle name="Normal 7 4 7 2 6 3" xfId="12447" xr:uid="{C5BCB8E5-7422-4F94-8F1D-EEE1449B82D7}"/>
    <cellStyle name="Normal 7 4 7 2 6 3 2" xfId="22143" xr:uid="{1B904297-CCAB-43A8-B9AF-47F2DC89677E}"/>
    <cellStyle name="Normal 7 4 7 2 6 4" xfId="25496" xr:uid="{FC16252C-05E9-4BBF-9B42-EA07FE3F7B96}"/>
    <cellStyle name="Normal 7 4 7 2 6 5" xfId="16587" xr:uid="{19064E3F-E7BF-4C5D-BB62-213F8CD13CDB}"/>
    <cellStyle name="Normal 7 4 7 2 7" xfId="4692" xr:uid="{962B932D-557D-410E-AD51-38039384E7F3}"/>
    <cellStyle name="Normal 7 4 7 2 7 2" xfId="10066" xr:uid="{5EA172B1-1730-452C-BDA8-AE12259F56CF}"/>
    <cellStyle name="Normal 7 4 7 2 7 2 2" xfId="20661" xr:uid="{D9F1E96A-E71E-4397-80FB-8BD71C033CD5}"/>
    <cellStyle name="Normal 7 4 7 2 7 3" xfId="13593" xr:uid="{A1521DC6-8A8E-4B1C-B826-00EAAA2EC09B}"/>
    <cellStyle name="Normal 7 4 7 2 7 3 2" xfId="23490" xr:uid="{C6586D5E-3FBA-4AD6-826F-4A1D953BB88B}"/>
    <cellStyle name="Normal 7 4 7 2 7 4" xfId="17868" xr:uid="{88292C8F-6D49-4FEA-A6D3-7160756969E4}"/>
    <cellStyle name="Normal 7 4 7 2 8" xfId="6338" xr:uid="{1B7BFEF5-3171-46B6-9265-359B7BB239FC}"/>
    <cellStyle name="Normal 7 4 7 2 8 2" xfId="16270" xr:uid="{A8E49D47-D8BE-4617-BA8B-31B4F65936FA}"/>
    <cellStyle name="Normal 7 4 7 2 9" xfId="9115" xr:uid="{5040F01D-766A-400F-AC70-B59058FB991E}"/>
    <cellStyle name="Normal 7 4 7 2 9 2" xfId="19030" xr:uid="{A9EFF3A0-3EDC-4507-8E00-3A598033E95A}"/>
    <cellStyle name="Normal 7 4 7 3" xfId="3774" xr:uid="{00000000-0005-0000-0000-0000E60E0000}"/>
    <cellStyle name="Normal 7 4 7 3 2" xfId="3775" xr:uid="{00000000-0005-0000-0000-0000E70E0000}"/>
    <cellStyle name="Normal 7 4 7 3 2 2" xfId="8399" xr:uid="{5C872067-C786-4322-A99D-4DB1B47EF06A}"/>
    <cellStyle name="Normal 7 4 7 3 2 2 2" xfId="26785" xr:uid="{2B2BFD4B-EFC5-4992-8049-D67D63A0DEAF}"/>
    <cellStyle name="Normal 7 4 7 3 2 2 3" xfId="28780" xr:uid="{7F9DEA6E-D362-4CA7-A4F8-407F11D73B5C}"/>
    <cellStyle name="Normal 7 4 7 3 2 2 4" xfId="17548" xr:uid="{85CEC909-18A0-45BC-A968-8A1F68CB6326}"/>
    <cellStyle name="Normal 7 4 7 3 2 3" xfId="11262" xr:uid="{64D7282C-7DA2-4D0A-AF61-09EA609F4844}"/>
    <cellStyle name="Normal 7 4 7 3 2 3 2" xfId="29551" xr:uid="{D835B671-7B28-4B9B-BC74-DC8CCC26210F}"/>
    <cellStyle name="Normal 7 4 7 3 2 3 3" xfId="20340" xr:uid="{5E94DAE1-F265-44FB-875F-81A960A0BC55}"/>
    <cellStyle name="Normal 7 4 7 3 2 4" xfId="13329" xr:uid="{B8DDE9E9-8AFB-4515-8C97-69ECDC145EC4}"/>
    <cellStyle name="Normal 7 4 7 3 2 4 2" xfId="23169" xr:uid="{641EE36F-5E3E-4EE4-9184-04212C911CB3}"/>
    <cellStyle name="Normal 7 4 7 3 2 5" xfId="24566" xr:uid="{0755BAE6-F78D-41AC-A7D4-BF6A675D1D32}"/>
    <cellStyle name="Normal 7 4 7 3 2 6" xfId="15605" xr:uid="{D418D195-0206-46B3-AE04-CE11273C5B2C}"/>
    <cellStyle name="Normal 7 4 7 3 3" xfId="3776" xr:uid="{00000000-0005-0000-0000-0000E80E0000}"/>
    <cellStyle name="Normal 7 4 7 3 3 2" xfId="11263" xr:uid="{BB7E443F-88F8-4F63-B69E-F15FF793DDA4}"/>
    <cellStyle name="Normal 7 4 7 3 3 2 2" xfId="27052" xr:uid="{693451AC-BF9C-4325-BB1A-175EB30CD23A}"/>
    <cellStyle name="Normal 7 4 7 3 3 2 3" xfId="16989" xr:uid="{C39FCE2B-6ABD-442F-98F1-9B1C30DD48B3}"/>
    <cellStyle name="Normal 7 4 7 3 3 3" xfId="11606" xr:uid="{A3BDA318-45F6-42D7-A781-59B9BD588262}"/>
    <cellStyle name="Normal 7 4 7 3 3 3 2" xfId="19742" xr:uid="{53F1F8C1-3341-48FD-A1D5-E1D9E04F53E4}"/>
    <cellStyle name="Normal 7 4 7 3 3 4" xfId="12838" xr:uid="{26F83098-470E-40A7-981D-AD58EB794F1D}"/>
    <cellStyle name="Normal 7 4 7 3 3 4 2" xfId="22571" xr:uid="{4F43FA2F-41DB-4E3C-A4F8-38F22C3F5B84}"/>
    <cellStyle name="Normal 7 4 7 3 3 5" xfId="24737" xr:uid="{650A1289-E3D6-4A82-A270-839D6A026DB1}"/>
    <cellStyle name="Normal 7 4 7 3 3 6" xfId="14879" xr:uid="{12AEF508-091F-45AB-834B-EB1E787C3D3B}"/>
    <cellStyle name="Normal 7 4 7 3 4" xfId="4810" xr:uid="{ADD6D5C5-7147-486F-BAA6-BF3A42079580}"/>
    <cellStyle name="Normal 7 4 7 3 4 2" xfId="11261" xr:uid="{1D286092-E7A3-4F56-A78B-AD4DF4AEA5C3}"/>
    <cellStyle name="Normal 7 4 7 3 4 2 2" xfId="29677" xr:uid="{62AE2484-B415-4EA3-A590-28E1C299A2CD}"/>
    <cellStyle name="Normal 7 4 7 3 4 2 3" xfId="20777" xr:uid="{36FEA070-1990-4DFD-950B-EC5E9A61630D}"/>
    <cellStyle name="Normal 7 4 7 3 4 3" xfId="13674" xr:uid="{D29D6112-3C58-416E-B3AD-CC2C36541D50}"/>
    <cellStyle name="Normal 7 4 7 3 4 3 2" xfId="23606" xr:uid="{D0F395FA-365B-4744-8144-14E77A1BB5FF}"/>
    <cellStyle name="Normal 7 4 7 3 4 4" xfId="24556" xr:uid="{C05E5717-849C-422C-8D10-96C76508A80C}"/>
    <cellStyle name="Normal 7 4 7 3 4 5" xfId="17984" xr:uid="{4765D074-5113-43FA-823D-37EFE2B9A2EB}"/>
    <cellStyle name="Normal 7 4 7 3 5" xfId="6446" xr:uid="{F9AEE1C6-12C3-4F37-ABE2-2C61370D0571}"/>
    <cellStyle name="Normal 7 4 7 3 5 2" xfId="28659" xr:uid="{C6BEEFDA-6150-4C15-8682-F808E5B954E2}"/>
    <cellStyle name="Normal 7 4 7 3 5 3" xfId="16272" xr:uid="{9CBF522C-DB8F-4FBB-B10E-0A1D7FFD5565}"/>
    <cellStyle name="Normal 7 4 7 3 6" xfId="9223" xr:uid="{FA853E10-B3D9-4718-85F9-A5A7AA30DBAB}"/>
    <cellStyle name="Normal 7 4 7 3 6 2" xfId="19032" xr:uid="{334008AA-B498-4C1F-ACCD-80C2EF3BD072}"/>
    <cellStyle name="Normal 7 4 7 3 7" xfId="12275" xr:uid="{D37F9428-C516-47B6-9606-245D679DCCDC}"/>
    <cellStyle name="Normal 7 4 7 3 7 2" xfId="21828" xr:uid="{3F7797A4-F702-41E3-90B2-82373BEDBB7E}"/>
    <cellStyle name="Normal 7 4 7 3 8" xfId="25572" xr:uid="{0278A47B-069A-4D0A-B49B-D34CCE38996F}"/>
    <cellStyle name="Normal 7 4 7 3 9" xfId="14367" xr:uid="{6451081B-EB49-4202-92BF-476C012BF369}"/>
    <cellStyle name="Normal 7 4 7 4" xfId="3777" xr:uid="{00000000-0005-0000-0000-0000E90E0000}"/>
    <cellStyle name="Normal 7 4 7 4 2" xfId="5183" xr:uid="{53D2900F-C618-4337-94DE-C44E4AF8928E}"/>
    <cellStyle name="Normal 7 4 7 4 2 2" xfId="8400" xr:uid="{9FA0D18E-23E9-44C2-9B30-F1FD08BCAAB4}"/>
    <cellStyle name="Normal 7 4 7 4 2 2 2" xfId="29943" xr:uid="{9FD03584-52F6-4532-AEF9-A05DC7298F5F}"/>
    <cellStyle name="Normal 7 4 7 4 2 2 3" xfId="21150" xr:uid="{A226910F-24EE-4C83-AF3B-5764ADAFCE6B}"/>
    <cellStyle name="Normal 7 4 7 4 2 3" xfId="11264" xr:uid="{EBD0244F-8082-491E-B03A-234713942D15}"/>
    <cellStyle name="Normal 7 4 7 4 2 3 2" xfId="23979" xr:uid="{4E46D2FA-53C8-42C5-9751-098F8B0D6D91}"/>
    <cellStyle name="Normal 7 4 7 4 2 4" xfId="26750" xr:uid="{EC23BCE6-1DED-4697-84D4-57E2AB2FF31F}"/>
    <cellStyle name="Normal 7 4 7 4 2 5" xfId="18357" xr:uid="{76ABA457-5FA1-40BC-912D-58B35BF0CEBF}"/>
    <cellStyle name="Normal 7 4 7 4 3" xfId="6758" xr:uid="{2A1EC1BF-CEB0-4CE4-8BB0-7AA16AD8AA12}"/>
    <cellStyle name="Normal 7 4 7 4 3 2" xfId="28033" xr:uid="{29A7DD4C-5561-40BD-973F-D898106B37CF}"/>
    <cellStyle name="Normal 7 4 7 4 3 3" xfId="16273" xr:uid="{393CC1D9-A86E-4404-B76B-B3B8C17B6DC1}"/>
    <cellStyle name="Normal 7 4 7 4 4" xfId="9554" xr:uid="{390E2E5F-BE4C-431A-A443-46228810EA50}"/>
    <cellStyle name="Normal 7 4 7 4 4 2" xfId="19033" xr:uid="{3B966061-1331-4556-86C8-2F9D0311B53B}"/>
    <cellStyle name="Normal 7 4 7 4 5" xfId="12276" xr:uid="{BCE89E3E-C4CD-406B-851F-A4073A0C39A8}"/>
    <cellStyle name="Normal 7 4 7 4 5 2" xfId="21829" xr:uid="{344F035A-EBED-4D9E-AD3D-A06824EC2DEC}"/>
    <cellStyle name="Normal 7 4 7 4 6" xfId="25193" xr:uid="{748FD0D0-680E-4ACA-8D28-6699D81B4044}"/>
    <cellStyle name="Normal 7 4 7 4 7" xfId="15606" xr:uid="{E347D896-C6FF-4C31-98FA-632C5BAE53D3}"/>
    <cellStyle name="Normal 7 4 7 5" xfId="3778" xr:uid="{00000000-0005-0000-0000-0000EA0E0000}"/>
    <cellStyle name="Normal 7 4 7 5 2" xfId="5804" xr:uid="{F5361FB1-A12A-4DBA-942E-8B80A2D1AE20}"/>
    <cellStyle name="Normal 7 4 7 5 2 2" xfId="8401" xr:uid="{672576DB-47FB-4B8C-A62A-857A08C568F6}"/>
    <cellStyle name="Normal 7 4 7 5 2 3" xfId="11265" xr:uid="{44BFA382-A800-4B50-B3A7-C0E6E8CF8B1D}"/>
    <cellStyle name="Normal 7 4 7 5 2 4" xfId="17080" xr:uid="{18CFCF49-D5A8-45C9-994B-780B2856C083}"/>
    <cellStyle name="Normal 7 4 7 5 3" xfId="6890" xr:uid="{1CA75F76-954E-43ED-B7B9-36DB9AD8F6A9}"/>
    <cellStyle name="Normal 7 4 7 5 3 2" xfId="29375" xr:uid="{8FE01E2F-4B40-49A4-8887-7297FBA8BC5C}"/>
    <cellStyle name="Normal 7 4 7 5 3 3" xfId="19859" xr:uid="{910697DF-ADAC-4EA9-98F7-5EFA67EED142}"/>
    <cellStyle name="Normal 7 4 7 5 4" xfId="9686" xr:uid="{773A4B18-27E8-49BB-A661-DDF428A1307D}"/>
    <cellStyle name="Normal 7 4 7 5 4 2" xfId="22688" xr:uid="{C85600A5-7C5D-4068-8024-61D69D534C9F}"/>
    <cellStyle name="Normal 7 4 7 5 5" xfId="24572" xr:uid="{7B272EA1-A1F9-45ED-8082-398FAA9CB67C}"/>
    <cellStyle name="Normal 7 4 7 5 6" xfId="15035" xr:uid="{5A9C1CF4-DA83-479C-AC32-B5F4159C3368}"/>
    <cellStyle name="Normal 7 4 7 6" xfId="3779" xr:uid="{00000000-0005-0000-0000-0000EB0E0000}"/>
    <cellStyle name="Normal 7 4 7 6 2" xfId="8402" xr:uid="{114C9007-D355-4B56-A45F-E88C28654AC8}"/>
    <cellStyle name="Normal 7 4 7 6 2 2" xfId="27855" xr:uid="{B1330D10-91A6-428E-BF15-6E5054E7FADF}"/>
    <cellStyle name="Normal 7 4 7 6 2 3" xfId="16678" xr:uid="{C9B40895-7AAD-4372-B208-58501B032237}"/>
    <cellStyle name="Normal 7 4 7 6 3" xfId="11266" xr:uid="{B6F20505-C10C-4BBF-ADCC-E4F4FA03A411}"/>
    <cellStyle name="Normal 7 4 7 6 3 2" xfId="19415" xr:uid="{C704D5AE-37D1-4E84-81F3-1857CC05FC6E}"/>
    <cellStyle name="Normal 7 4 7 6 4" xfId="12527" xr:uid="{4D361162-B90E-431C-A9FC-76BC9BF295D1}"/>
    <cellStyle name="Normal 7 4 7 6 4 2" xfId="22244" xr:uid="{6CE3CD5C-DD5A-4498-A089-235CD2C16DC9}"/>
    <cellStyle name="Normal 7 4 7 6 5" xfId="24210" xr:uid="{6AA3AA1F-1BAB-4797-90F4-4D0C951285C9}"/>
    <cellStyle name="Normal 7 4 7 6 6" xfId="14462" xr:uid="{65D80E54-1D69-4D1A-94C7-0232E5C1B331}"/>
    <cellStyle name="Normal 7 4 7 7" xfId="3780" xr:uid="{00000000-0005-0000-0000-0000EC0E0000}"/>
    <cellStyle name="Normal 7 4 7 7 2" xfId="8403" xr:uid="{56C52B39-13FE-410C-8CDE-AC0CA3EC18BD}"/>
    <cellStyle name="Normal 7 4 7 7 2 2" xfId="19196" xr:uid="{0057F838-1C48-4CF0-9194-69B940F96015}"/>
    <cellStyle name="Normal 7 4 7 7 3" xfId="11267" xr:uid="{5AD84ABD-7C29-4B34-BAB1-F02ED7A31FB5}"/>
    <cellStyle name="Normal 7 4 7 7 3 2" xfId="22001" xr:uid="{790C5B08-F9A9-4C5C-9A1D-96802FD3254C}"/>
    <cellStyle name="Normal 7 4 7 7 4" xfId="26038" xr:uid="{52E98326-34DC-488F-ADE7-B10EBA543D47}"/>
    <cellStyle name="Normal 7 4 7 7 5" xfId="16445" xr:uid="{90056A2F-7D1D-4DFF-A594-D76ECE380B8F}"/>
    <cellStyle name="Normal 7 4 7 8" xfId="4661" xr:uid="{221CA7EB-FE7D-4FC1-99B8-3FE2B7DBC278}"/>
    <cellStyle name="Normal 7 4 7 8 2" xfId="10065" xr:uid="{60374132-7139-4B97-9DA7-B26A9A2EFD9F}"/>
    <cellStyle name="Normal 7 4 7 8 2 2" xfId="20635" xr:uid="{0E16F4F7-EFF3-40AB-AE89-D29424ED1775}"/>
    <cellStyle name="Normal 7 4 7 8 3" xfId="13571" xr:uid="{BDA766AB-B458-4C54-BD7D-C0074C19C5CB}"/>
    <cellStyle name="Normal 7 4 7 8 3 2" xfId="23464" xr:uid="{6EB2B4B7-B1AB-440F-A1AA-49C8E35A9112}"/>
    <cellStyle name="Normal 7 4 7 8 4" xfId="17842" xr:uid="{8248B724-6C2B-4F39-95E1-5E8BA93C0BF7}"/>
    <cellStyle name="Normal 7 4 7 9" xfId="6337" xr:uid="{DC63FAE3-4718-4838-B286-81F3879939AE}"/>
    <cellStyle name="Normal 7 4 7 9 2" xfId="16269" xr:uid="{A290AC7E-205D-4E76-A2A0-F6FF66249A28}"/>
    <cellStyle name="Normal 7 4 8" xfId="865" xr:uid="{00000000-0005-0000-0000-000061030000}"/>
    <cellStyle name="Normal 7 4 8 10" xfId="12277" xr:uid="{104F071E-661C-4A05-B669-F7D2565F7D4C}"/>
    <cellStyle name="Normal 7 4 8 10 2" xfId="21830" xr:uid="{82265774-E57A-49F3-8709-05A49133CCEC}"/>
    <cellStyle name="Normal 7 4 8 11" xfId="24875" xr:uid="{68C55033-F1C9-4A26-89D4-D89A581F88E5}"/>
    <cellStyle name="Normal 7 4 8 12" xfId="14210" xr:uid="{2D0641BC-A0BD-468C-BE11-817F5E02764D}"/>
    <cellStyle name="Normal 7 4 8 2" xfId="866" xr:uid="{00000000-0005-0000-0000-000062030000}"/>
    <cellStyle name="Normal 7 4 8 2 2" xfId="3781" xr:uid="{00000000-0005-0000-0000-0000ED0E0000}"/>
    <cellStyle name="Normal 7 4 8 2 2 2" xfId="5709" xr:uid="{F41E97FC-AEE9-484C-AA26-DD67A32BE867}"/>
    <cellStyle name="Normal 7 4 8 2 2 2 2" xfId="8404" xr:uid="{23AB985C-0081-4F19-BE7B-B9EB065CFF55}"/>
    <cellStyle name="Normal 7 4 8 2 2 2 3" xfId="11268" xr:uid="{646F744D-11BF-4143-A506-51BEF0DD5FEF}"/>
    <cellStyle name="Normal 7 4 8 2 2 2 4" xfId="16276" xr:uid="{014E6CE6-93DB-453B-9EB9-8913423696D5}"/>
    <cellStyle name="Normal 7 4 8 2 2 3" xfId="6761" xr:uid="{3C9A0D03-2A87-4644-968A-C5BCA4399C3A}"/>
    <cellStyle name="Normal 7 4 8 2 2 3 2" xfId="28436" xr:uid="{8DAB5091-D95F-4198-B332-97DF3492DA06}"/>
    <cellStyle name="Normal 7 4 8 2 2 3 3" xfId="28057" xr:uid="{1A7D42F0-5220-46C7-81FD-CBE6C7DF226F}"/>
    <cellStyle name="Normal 7 4 8 2 2 3 4" xfId="19036" xr:uid="{4A2740A7-AE7E-4908-B133-82D047CAA509}"/>
    <cellStyle name="Normal 7 4 8 2 2 4" xfId="9557" xr:uid="{ABD9E832-9800-4394-979A-0358DA28A8AF}"/>
    <cellStyle name="Normal 7 4 8 2 2 4 2" xfId="30065" xr:uid="{3B7B98B4-90D8-4542-811D-1A4B1E5BDBA8}"/>
    <cellStyle name="Normal 7 4 8 2 2 4 3" xfId="21832" xr:uid="{1189BAE2-4F24-47DB-BF0B-3618D97191E8}"/>
    <cellStyle name="Normal 7 4 8 2 2 5" xfId="24337" xr:uid="{C7738929-36A9-4E0E-8C82-2A832E475530}"/>
    <cellStyle name="Normal 7 4 8 2 2 6" xfId="15607" xr:uid="{160C804B-7557-463C-B061-3BF5E2EC4CAC}"/>
    <cellStyle name="Normal 7 4 8 2 3" xfId="3782" xr:uid="{00000000-0005-0000-0000-0000EE0E0000}"/>
    <cellStyle name="Normal 7 4 8 2 3 2" xfId="8405" xr:uid="{29FB21D7-49FE-455F-AA4F-40DA992725AE}"/>
    <cellStyle name="Normal 7 4 8 2 3 2 2" xfId="28702" xr:uid="{E7F68265-9CDB-4401-AE34-51993C2965DD}"/>
    <cellStyle name="Normal 7 4 8 2 3 2 3" xfId="16990" xr:uid="{DDDA4B06-2D90-4785-8BEA-50B01EFAF26E}"/>
    <cellStyle name="Normal 7 4 8 2 3 3" xfId="11269" xr:uid="{436FFD1C-3026-45D8-8E6F-2523D7A5A868}"/>
    <cellStyle name="Normal 7 4 8 2 3 3 2" xfId="19743" xr:uid="{32BC64A4-5199-4DF9-81DC-A7C8D271BC35}"/>
    <cellStyle name="Normal 7 4 8 2 3 4" xfId="12839" xr:uid="{F4415673-CDAE-4F57-893C-3E0820289C52}"/>
    <cellStyle name="Normal 7 4 8 2 3 4 2" xfId="22572" xr:uid="{7F8D574B-3817-4F8F-A7B1-04A0C0D16C16}"/>
    <cellStyle name="Normal 7 4 8 2 3 5" xfId="26624" xr:uid="{069B2AE1-EDED-482E-A672-300175D1CFED}"/>
    <cellStyle name="Normal 7 4 8 2 3 6" xfId="14881" xr:uid="{5457F000-6722-482D-89B4-25AE1DB074F3}"/>
    <cellStyle name="Normal 7 4 8 2 4" xfId="4811" xr:uid="{BF832F04-F7E2-406E-B57E-93B482EA3922}"/>
    <cellStyle name="Normal 7 4 8 2 4 2" xfId="7145" xr:uid="{1E4A713D-3643-48BD-AAFD-CE645E3C0C12}"/>
    <cellStyle name="Normal 7 4 8 2 4 2 2" xfId="29678" xr:uid="{85E7A238-1004-434F-B4AC-AF28207D9F92}"/>
    <cellStyle name="Normal 7 4 8 2 4 2 3" xfId="20778" xr:uid="{CDB75B51-780C-466D-ABA9-7595FAA3AF51}"/>
    <cellStyle name="Normal 7 4 8 2 4 3" xfId="10068" xr:uid="{10F2B52F-BCC4-4643-817D-0D6226700E04}"/>
    <cellStyle name="Normal 7 4 8 2 4 3 2" xfId="23607" xr:uid="{AD53AD3D-419F-4CAE-A955-C73B185BF57B}"/>
    <cellStyle name="Normal 7 4 8 2 4 4" xfId="25344" xr:uid="{D2B50BC1-1937-4EB7-AD4C-A1253E197954}"/>
    <cellStyle name="Normal 7 4 8 2 4 5" xfId="17985" xr:uid="{DCBFA858-771E-4138-A4CF-165B5CB7E492}"/>
    <cellStyle name="Normal 7 4 8 2 5" xfId="6340" xr:uid="{E92F8C4F-6547-4538-89DC-ACE77561B365}"/>
    <cellStyle name="Normal 7 4 8 2 5 2" xfId="29220" xr:uid="{CEB77BAB-30E1-45DF-BF08-BC9E34438EA3}"/>
    <cellStyle name="Normal 7 4 8 2 5 3" xfId="16275" xr:uid="{40228C11-93E1-45D1-AB6D-A90859B40203}"/>
    <cellStyle name="Normal 7 4 8 2 6" xfId="9117" xr:uid="{CEA59B23-60D1-4BAA-B560-CE7DF1EB0EA5}"/>
    <cellStyle name="Normal 7 4 8 2 6 2" xfId="19035" xr:uid="{328ECEB0-515D-44E5-9693-22221DDFAF2E}"/>
    <cellStyle name="Normal 7 4 8 2 7" xfId="12278" xr:uid="{86D8FA25-962A-497A-A4D9-1E824254B04F}"/>
    <cellStyle name="Normal 7 4 8 2 7 2" xfId="21831" xr:uid="{03AB5CD0-7011-4FDF-A8CE-04E7CB901146}"/>
    <cellStyle name="Normal 7 4 8 2 8" xfId="24523" xr:uid="{B8B0EF6A-8B96-4B09-887A-578367A0BA65}"/>
    <cellStyle name="Normal 7 4 8 2 9" xfId="14368" xr:uid="{7F127677-A518-494D-80CD-C5348CAD1EB8}"/>
    <cellStyle name="Normal 7 4 8 3" xfId="3783" xr:uid="{00000000-0005-0000-0000-0000EF0E0000}"/>
    <cellStyle name="Normal 7 4 8 3 2" xfId="5184" xr:uid="{D63AD033-21AF-4343-AAA5-90DF071BD253}"/>
    <cellStyle name="Normal 7 4 8 3 2 2" xfId="8406" xr:uid="{34E410C7-4D9F-4E69-BAC1-415002263F99}"/>
    <cellStyle name="Normal 7 4 8 3 2 2 2" xfId="29944" xr:uid="{3B4C7797-CB7F-4998-8A9F-235B267F906C}"/>
    <cellStyle name="Normal 7 4 8 3 2 2 3" xfId="21151" xr:uid="{BB3D7B4C-C1AB-405B-83EC-BF4CC4F8F50F}"/>
    <cellStyle name="Normal 7 4 8 3 2 3" xfId="11270" xr:uid="{0241005C-3565-4A7A-9487-EF55B4B1601B}"/>
    <cellStyle name="Normal 7 4 8 3 2 3 2" xfId="23980" xr:uid="{A0DDEB76-B091-4B96-9F94-CAFCD439FF9D}"/>
    <cellStyle name="Normal 7 4 8 3 2 4" xfId="25289" xr:uid="{8BAF9D8D-A76D-471E-B32E-3D68C790DFDF}"/>
    <cellStyle name="Normal 7 4 8 3 2 5" xfId="18358" xr:uid="{985B0DBD-938E-4FD6-8495-439B8213FFDF}"/>
    <cellStyle name="Normal 7 4 8 3 3" xfId="6760" xr:uid="{FD1EE0C9-ED71-4939-B6A8-43A28D9FB5DB}"/>
    <cellStyle name="Normal 7 4 8 3 3 2" xfId="27754" xr:uid="{4C44C06B-2258-4F67-91AF-B5B25E7032F5}"/>
    <cellStyle name="Normal 7 4 8 3 3 3" xfId="28506" xr:uid="{122A1BC2-4230-45B2-8CB9-9FA929D63348}"/>
    <cellStyle name="Normal 7 4 8 3 3 4" xfId="16277" xr:uid="{177E801D-75EA-4B37-8107-720654AC4618}"/>
    <cellStyle name="Normal 7 4 8 3 4" xfId="9556" xr:uid="{E0AA8F80-46DC-4D94-AAD1-DBCF1D601B13}"/>
    <cellStyle name="Normal 7 4 8 3 4 2" xfId="28249" xr:uid="{71258F3D-2A63-494C-A087-E324508D4744}"/>
    <cellStyle name="Normal 7 4 8 3 4 3" xfId="27474" xr:uid="{9707D283-082E-487D-8DEE-31F7B062A438}"/>
    <cellStyle name="Normal 7 4 8 3 4 4" xfId="19037" xr:uid="{84B9B9A1-109C-44B5-B8F3-79D30B73D845}"/>
    <cellStyle name="Normal 7 4 8 3 5" xfId="12279" xr:uid="{5CCA7067-9B75-4864-B17B-F1E8DDB967E7}"/>
    <cellStyle name="Normal 7 4 8 3 5 2" xfId="30066" xr:uid="{F33DB0E4-8D30-41CC-9E8F-960EC70E2E5F}"/>
    <cellStyle name="Normal 7 4 8 3 5 3" xfId="21833" xr:uid="{349C5D0D-DD1D-46F6-8E15-0FCB8CBE1717}"/>
    <cellStyle name="Normal 7 4 8 3 6" xfId="25320" xr:uid="{7BA83ED2-65A1-49E5-9AD3-D84A92133881}"/>
    <cellStyle name="Normal 7 4 8 3 7" xfId="15608" xr:uid="{DFFED955-8F9C-4CCB-815F-FC1E64C7CCC0}"/>
    <cellStyle name="Normal 7 4 8 4" xfId="3784" xr:uid="{00000000-0005-0000-0000-0000F00E0000}"/>
    <cellStyle name="Normal 7 4 8 4 2" xfId="5787" xr:uid="{07677AF3-D66D-46EC-B985-D9A33FB1DF97}"/>
    <cellStyle name="Normal 7 4 8 4 2 2" xfId="8407" xr:uid="{774311E9-FE21-4957-8F3E-041FABC9F4AE}"/>
    <cellStyle name="Normal 7 4 8 4 2 3" xfId="11271" xr:uid="{A86C4A59-15E5-4BF1-9BAA-EBFAD622BEA3}"/>
    <cellStyle name="Normal 7 4 8 4 2 4" xfId="16278" xr:uid="{0334FCA5-D4CB-452F-86AD-CDE2457B3816}"/>
    <cellStyle name="Normal 7 4 8 4 3" xfId="6872" xr:uid="{E190CCC1-4B9C-4864-81BD-C27770DAEE1E}"/>
    <cellStyle name="Normal 7 4 8 4 3 2" xfId="28470" xr:uid="{8C134D7C-6E12-4A50-BF8E-9291B532928A}"/>
    <cellStyle name="Normal 7 4 8 4 3 3" xfId="19038" xr:uid="{7369A2A7-4795-4964-8B57-CC2074A03A10}"/>
    <cellStyle name="Normal 7 4 8 4 4" xfId="9668" xr:uid="{9D0860BF-30BD-4185-B049-1C9139257436}"/>
    <cellStyle name="Normal 7 4 8 4 4 2" xfId="21834" xr:uid="{ACD8E451-F6F0-4530-9FC2-067302991730}"/>
    <cellStyle name="Normal 7 4 8 4 5" xfId="26334" xr:uid="{92A4010D-893E-4553-8DC7-4C80F103177B}"/>
    <cellStyle name="Normal 7 4 8 4 6" xfId="15036" xr:uid="{D3BD1A67-D273-467B-870C-08D9F45EFCCD}"/>
    <cellStyle name="Normal 7 4 8 5" xfId="3785" xr:uid="{00000000-0005-0000-0000-0000F10E0000}"/>
    <cellStyle name="Normal 7 4 8 5 2" xfId="8408" xr:uid="{CDEB598E-9FDF-4CB4-A80D-D9A6511706BC}"/>
    <cellStyle name="Normal 7 4 8 5 2 2" xfId="28246" xr:uid="{A47B762B-BFB8-46CA-BB68-D6D5A95A4BA3}"/>
    <cellStyle name="Normal 7 4 8 5 2 3" xfId="16738" xr:uid="{82816010-06B1-4ED6-B41C-D11D4E014C07}"/>
    <cellStyle name="Normal 7 4 8 5 3" xfId="11272" xr:uid="{0FE5FE5C-89FF-4F5A-8446-99019090D9A8}"/>
    <cellStyle name="Normal 7 4 8 5 3 2" xfId="19475" xr:uid="{B736F36B-BF49-42E8-A292-A4EC4845D50D}"/>
    <cellStyle name="Normal 7 4 8 5 4" xfId="12587" xr:uid="{B0CE42E4-892F-4499-AF31-4A72775CED62}"/>
    <cellStyle name="Normal 7 4 8 5 4 2" xfId="22304" xr:uid="{6333ECA4-4349-48AD-BD31-ECD114C9D1A5}"/>
    <cellStyle name="Normal 7 4 8 5 5" xfId="24992" xr:uid="{CFAADA91-1410-43C0-B372-C2CDB8B311FA}"/>
    <cellStyle name="Normal 7 4 8 5 6" xfId="14522" xr:uid="{4710CB10-82D0-43A6-B7A0-292839A19839}"/>
    <cellStyle name="Normal 7 4 8 6" xfId="3786" xr:uid="{00000000-0005-0000-0000-0000F20E0000}"/>
    <cellStyle name="Normal 7 4 8 6 2" xfId="8409" xr:uid="{1897352A-8203-463C-80A9-F1110218D53C}"/>
    <cellStyle name="Normal 7 4 8 6 2 2" xfId="27326" xr:uid="{64B2BEFA-76F3-4C44-A87D-64BE2B76B817}"/>
    <cellStyle name="Normal 7 4 8 6 2 3" xfId="19318" xr:uid="{40B5109C-74CD-48A8-8112-F142676ABD12}"/>
    <cellStyle name="Normal 7 4 8 6 3" xfId="11273" xr:uid="{EF06C871-AB32-48FD-A18A-CDD22B816CAA}"/>
    <cellStyle name="Normal 7 4 8 6 3 2" xfId="22144" xr:uid="{E879354D-B6CB-442E-8A85-98D1B63C74AD}"/>
    <cellStyle name="Normal 7 4 8 6 4" xfId="24691" xr:uid="{80BB80B0-8FC6-43B7-A1D3-F3E6576EEBAF}"/>
    <cellStyle name="Normal 7 4 8 6 5" xfId="16588" xr:uid="{864FA7E4-8CDC-4989-9828-0E408D3F1841}"/>
    <cellStyle name="Normal 7 4 8 7" xfId="4662" xr:uid="{D4A61991-5AC0-4234-AFB1-CB441725B17E}"/>
    <cellStyle name="Normal 7 4 8 7 2" xfId="10067" xr:uid="{405BF7F0-6B2B-4E03-8D12-9DEA0F88B7DE}"/>
    <cellStyle name="Normal 7 4 8 7 2 2" xfId="20636" xr:uid="{80628B2F-EC08-42C2-A2AE-0850FF4EE39F}"/>
    <cellStyle name="Normal 7 4 8 7 3" xfId="13572" xr:uid="{79328C87-B12E-42C1-A71E-6EE72483BDA5}"/>
    <cellStyle name="Normal 7 4 8 7 3 2" xfId="23465" xr:uid="{48D7D067-149A-4A67-A38D-423D6F353603}"/>
    <cellStyle name="Normal 7 4 8 7 4" xfId="27687" xr:uid="{F941A680-4FE1-4B8A-AB12-B2FC54733C54}"/>
    <cellStyle name="Normal 7 4 8 7 5" xfId="17843" xr:uid="{EA897770-5E97-4E72-9ACE-337AAF50B555}"/>
    <cellStyle name="Normal 7 4 8 8" xfId="6339" xr:uid="{299C7F33-27C3-4D09-9BBA-854325A66050}"/>
    <cellStyle name="Normal 7 4 8 8 2" xfId="16274" xr:uid="{1617855D-1872-4C56-B749-C3C0F2B743D7}"/>
    <cellStyle name="Normal 7 4 8 9" xfId="9116" xr:uid="{4E5ED3AA-541B-4F12-981F-0363783D3B6A}"/>
    <cellStyle name="Normal 7 4 8 9 2" xfId="19034" xr:uid="{BD555846-08C8-4AD1-B3B7-3CEEE92F3C59}"/>
    <cellStyle name="Normal 7 4 9" xfId="867" xr:uid="{00000000-0005-0000-0000-000063030000}"/>
    <cellStyle name="Normal 7 4 9 10" xfId="26316" xr:uid="{AA010785-6D1D-4A3D-A0A0-578A451593DC}"/>
    <cellStyle name="Normal 7 4 9 11" xfId="14211" xr:uid="{E4C277BD-312D-435E-878E-D635F056B499}"/>
    <cellStyle name="Normal 7 4 9 2" xfId="868" xr:uid="{00000000-0005-0000-0000-000064030000}"/>
    <cellStyle name="Normal 7 4 9 2 2" xfId="3787" xr:uid="{00000000-0005-0000-0000-0000F30E0000}"/>
    <cellStyle name="Normal 7 4 9 2 2 2" xfId="5711" xr:uid="{4739B7D1-1794-4FCC-97DD-191D4BC2A8F7}"/>
    <cellStyle name="Normal 7 4 9 2 2 2 2" xfId="8410" xr:uid="{1C8D8FE0-1372-4E22-A275-56BEA2706FD8}"/>
    <cellStyle name="Normal 7 4 9 2 2 2 3" xfId="11274" xr:uid="{DFE5694B-6614-45B0-9FE8-F8C214CBD057}"/>
    <cellStyle name="Normal 7 4 9 2 2 2 4" xfId="17549" xr:uid="{4A94000A-CFB0-4B5B-A52B-08BBB479A0C7}"/>
    <cellStyle name="Normal 7 4 9 2 2 3" xfId="6763" xr:uid="{491A1DC4-98EC-4031-9C13-5C67F3B4B59E}"/>
    <cellStyle name="Normal 7 4 9 2 2 3 2" xfId="29552" xr:uid="{763D0EEF-3FDC-4C59-98A5-5C94DB7421C6}"/>
    <cellStyle name="Normal 7 4 9 2 2 3 3" xfId="20341" xr:uid="{6BC9E96A-0DD9-4B97-8C31-7CA4C1E3EFB6}"/>
    <cellStyle name="Normal 7 4 9 2 2 4" xfId="9559" xr:uid="{4D4B7D84-AFC5-48A3-89EE-9CB37159EB26}"/>
    <cellStyle name="Normal 7 4 9 2 2 4 2" xfId="23170" xr:uid="{F7480FF8-C151-4328-B876-98395179A221}"/>
    <cellStyle name="Normal 7 4 9 2 2 5" xfId="25456" xr:uid="{EE7C37E9-F222-4258-B798-97E7A7BDDBEF}"/>
    <cellStyle name="Normal 7 4 9 2 2 6" xfId="15609" xr:uid="{5F79BEA5-193C-4DD8-A7FA-7739FDE541F5}"/>
    <cellStyle name="Normal 7 4 9 2 3" xfId="4812" xr:uid="{ED4273C5-8593-49B4-BF10-BD7BEC2CEFD5}"/>
    <cellStyle name="Normal 7 4 9 2 3 2" xfId="7147" xr:uid="{5A678A8F-97C1-48BD-A123-6F8E23B2F1B9}"/>
    <cellStyle name="Normal 7 4 9 2 3 2 2" xfId="29679" xr:uid="{358D7428-2265-453D-AF4A-970D6291E0F2}"/>
    <cellStyle name="Normal 7 4 9 2 3 2 3" xfId="20779" xr:uid="{D06DB2A1-F1CA-4791-8362-301E69EE98F8}"/>
    <cellStyle name="Normal 7 4 9 2 3 3" xfId="10070" xr:uid="{243E0E0A-F0A0-4621-A904-F2E4C1F8202D}"/>
    <cellStyle name="Normal 7 4 9 2 3 3 2" xfId="23608" xr:uid="{2B593B4F-2558-4C12-B1F1-0B577AD94AC1}"/>
    <cellStyle name="Normal 7 4 9 2 3 4" xfId="25930" xr:uid="{6FAB3105-ED99-48B1-840A-A57E41F7ECEB}"/>
    <cellStyle name="Normal 7 4 9 2 3 5" xfId="17986" xr:uid="{F974AC98-63FD-48B0-8E32-1D39C3010273}"/>
    <cellStyle name="Normal 7 4 9 2 4" xfId="5551" xr:uid="{9BD606E3-D860-462D-92F2-0B4FB30E1CDF}"/>
    <cellStyle name="Normal 7 4 9 2 4 2" xfId="28375" xr:uid="{8BFB9C32-3385-4157-A2B2-655B63C6F73F}"/>
    <cellStyle name="Normal 7 4 9 2 4 3" xfId="28551" xr:uid="{44FCBC80-AE43-4110-8586-7B2093D4842D}"/>
    <cellStyle name="Normal 7 4 9 2 4 4" xfId="16280" xr:uid="{2A8452C4-A42C-4F86-AF57-67B106F9F0AE}"/>
    <cellStyle name="Normal 7 4 9 2 5" xfId="6342" xr:uid="{EB0C90E9-5F21-466D-BF0E-DE028AA86289}"/>
    <cellStyle name="Normal 7 4 9 2 5 2" xfId="28545" xr:uid="{62BC00F6-6F63-4263-B7CB-6F13B0A3928E}"/>
    <cellStyle name="Normal 7 4 9 2 5 3" xfId="19040" xr:uid="{6CEC32F5-9B4D-40F7-8BE0-4E9DC293BDD9}"/>
    <cellStyle name="Normal 7 4 9 2 6" xfId="9119" xr:uid="{D48D88B3-B1D8-40EE-A561-392DD7DE27DD}"/>
    <cellStyle name="Normal 7 4 9 2 6 2" xfId="21836" xr:uid="{53BA570D-E75E-436C-A6BF-E87FD220FB7B}"/>
    <cellStyle name="Normal 7 4 9 2 7" xfId="24764" xr:uid="{6EA4B429-68D3-4DDE-9E20-121D00B3DF24}"/>
    <cellStyle name="Normal 7 4 9 2 8" xfId="14369" xr:uid="{9BAAB378-54C5-48D0-9830-48AF69104783}"/>
    <cellStyle name="Normal 7 4 9 3" xfId="3788" xr:uid="{00000000-0005-0000-0000-0000F40E0000}"/>
    <cellStyle name="Normal 7 4 9 3 2" xfId="5710" xr:uid="{F0C06CDB-7A8D-47C9-BE1A-975EEAA8C364}"/>
    <cellStyle name="Normal 7 4 9 3 2 2" xfId="8411" xr:uid="{FF23D04B-C9C7-4C7E-BA45-A883189D74B1}"/>
    <cellStyle name="Normal 7 4 9 3 2 3" xfId="11275" xr:uid="{8F75A813-906E-4E69-BDC0-63F9CC56E13E}"/>
    <cellStyle name="Normal 7 4 9 3 2 4" xfId="16281" xr:uid="{BCAF4FC5-334A-4F46-91EA-250EE7321470}"/>
    <cellStyle name="Normal 7 4 9 3 3" xfId="6762" xr:uid="{75E9A244-8918-4D1B-B890-7EBE3FC7AFC4}"/>
    <cellStyle name="Normal 7 4 9 3 3 2" xfId="28002" xr:uid="{443A8845-DD03-4DF7-B609-2FCB5947B5FD}"/>
    <cellStyle name="Normal 7 4 9 3 3 3" xfId="26856" xr:uid="{F6D31C46-0676-426B-B667-1D944ECC534E}"/>
    <cellStyle name="Normal 7 4 9 3 3 4" xfId="19041" xr:uid="{C41222A6-71D4-4E6C-8231-BF3858FE4B9F}"/>
    <cellStyle name="Normal 7 4 9 3 4" xfId="9558" xr:uid="{C5B59842-4317-4826-A940-9CA959FCC55C}"/>
    <cellStyle name="Normal 7 4 9 3 4 2" xfId="27503" xr:uid="{5162B9F1-44C0-483E-B670-DA02F6D180D9}"/>
    <cellStyle name="Normal 7 4 9 3 4 3" xfId="30067" xr:uid="{6D175B16-E3CB-465E-8699-3667D7A2C34D}"/>
    <cellStyle name="Normal 7 4 9 3 4 4" xfId="21837" xr:uid="{0CCAC2F1-F160-48A7-8519-1CAE6D038679}"/>
    <cellStyle name="Normal 7 4 9 3 5" xfId="24482" xr:uid="{74BADEAC-144E-4A1C-8242-730E42FD0986}"/>
    <cellStyle name="Normal 7 4 9 3 6" xfId="28642" xr:uid="{037954B4-69AA-409E-971A-79FC9B712DD4}"/>
    <cellStyle name="Normal 7 4 9 3 7" xfId="15037" xr:uid="{7EDB468B-C4E0-480B-B1BB-ED78918600EB}"/>
    <cellStyle name="Normal 7 4 9 4" xfId="3789" xr:uid="{00000000-0005-0000-0000-0000F50E0000}"/>
    <cellStyle name="Normal 7 4 9 4 2" xfId="5771" xr:uid="{3DA63E04-DCC1-4512-8B3A-8CD3BBF328BB}"/>
    <cellStyle name="Normal 7 4 9 4 2 2" xfId="8412" xr:uid="{3060326B-3772-4998-BC1F-DF46D71968EB}"/>
    <cellStyle name="Normal 7 4 9 4 2 3" xfId="11276" xr:uid="{21E9F5A5-352D-4894-8AE5-121DE554EB87}"/>
    <cellStyle name="Normal 7 4 9 4 3" xfId="6854" xr:uid="{1B1E01B8-7424-4F9E-ABFC-4B7740F8350C}"/>
    <cellStyle name="Normal 7 4 9 4 3 2" xfId="19744" xr:uid="{68ED1062-4C76-4F32-AD28-CAE7DB115F1C}"/>
    <cellStyle name="Normal 7 4 9 4 4" xfId="9650" xr:uid="{FE2C2D11-83F8-4202-A5A6-3E8C9818D344}"/>
    <cellStyle name="Normal 7 4 9 4 4 2" xfId="22573" xr:uid="{E81DA005-434C-45B1-9B9F-657476DAF7E4}"/>
    <cellStyle name="Normal 7 4 9 4 5" xfId="26452" xr:uid="{E1D63F20-9C72-4465-9AD9-0EB51F3585EE}"/>
    <cellStyle name="Normal 7 4 9 4 6" xfId="14882" xr:uid="{45D34876-7B82-456F-8B02-5D794EF2150F}"/>
    <cellStyle name="Normal 7 4 9 5" xfId="3790" xr:uid="{00000000-0005-0000-0000-0000F60E0000}"/>
    <cellStyle name="Normal 7 4 9 5 2" xfId="8413" xr:uid="{F6CCE34C-3EA8-4FE9-9185-3B44B7CC5801}"/>
    <cellStyle name="Normal 7 4 9 5 2 2" xfId="28073" xr:uid="{E1C91245-F73B-45C4-B109-C0AE65151E88}"/>
    <cellStyle name="Normal 7 4 9 5 2 3" xfId="19319" xr:uid="{68FE604D-B334-4D9C-AC3A-DA2DDB717CB9}"/>
    <cellStyle name="Normal 7 4 9 5 3" xfId="11277" xr:uid="{5D9E5CAC-F3CF-46FC-B7B1-B72BECC12A80}"/>
    <cellStyle name="Normal 7 4 9 5 3 2" xfId="22145" xr:uid="{06A21E10-1232-40E8-94BB-DAF3A182D259}"/>
    <cellStyle name="Normal 7 4 9 5 4" xfId="26071" xr:uid="{913B14FB-E77C-4A8C-A741-D221A2E44AE2}"/>
    <cellStyle name="Normal 7 4 9 5 5" xfId="16589" xr:uid="{6E6D91D1-CCBA-4D0A-88EF-5AC1041CE7AC}"/>
    <cellStyle name="Normal 7 4 9 6" xfId="4663" xr:uid="{65D97EF9-5215-432C-A135-A88C093DAEE3}"/>
    <cellStyle name="Normal 7 4 9 6 2" xfId="7146" xr:uid="{D88994C8-24E3-480D-A272-5266BC99BE96}"/>
    <cellStyle name="Normal 7 4 9 6 2 2" xfId="29602" xr:uid="{51AB4852-E53F-430A-B8CD-40FD3BA0715D}"/>
    <cellStyle name="Normal 7 4 9 6 2 3" xfId="20637" xr:uid="{012D1F8B-7257-4CB2-828C-464C25253636}"/>
    <cellStyle name="Normal 7 4 9 6 3" xfId="10069" xr:uid="{F3A5626C-DCC5-4C6B-8F8D-64E3D145B629}"/>
    <cellStyle name="Normal 7 4 9 6 3 2" xfId="23466" xr:uid="{3563690D-A676-488B-8B92-CBEA734F3CA4}"/>
    <cellStyle name="Normal 7 4 9 6 4" xfId="28862" xr:uid="{3E03B5EA-D91C-4EC8-A622-B9CB0AC72CFB}"/>
    <cellStyle name="Normal 7 4 9 6 5" xfId="17844" xr:uid="{6DDAAE71-C5B1-4A82-B860-F001305C8211}"/>
    <cellStyle name="Normal 7 4 9 7" xfId="6341" xr:uid="{A1E9FC96-9642-4E81-8C3D-02159898375F}"/>
    <cellStyle name="Normal 7 4 9 7 2" xfId="28973" xr:uid="{ED5E3616-EF7A-4DEE-9DCD-6429F1CFD05E}"/>
    <cellStyle name="Normal 7 4 9 7 3" xfId="16279" xr:uid="{3826190B-E94B-456C-AF9F-BCB13F3D702F}"/>
    <cellStyle name="Normal 7 4 9 8" xfId="9118" xr:uid="{DAC0B904-2D67-4DC3-A47C-695CEBAFC914}"/>
    <cellStyle name="Normal 7 4 9 8 2" xfId="19039" xr:uid="{8A2CF0FF-79B8-45C6-A181-B9DB340E6DCE}"/>
    <cellStyle name="Normal 7 4 9 9" xfId="12280" xr:uid="{C1CF3135-8050-4CB5-9FE9-832F801FDF7E}"/>
    <cellStyle name="Normal 7 4 9 9 2" xfId="21835" xr:uid="{611CBA9C-1B25-4FDC-8605-4C1C9AC1BFD3}"/>
    <cellStyle name="Normal 7 5" xfId="869" xr:uid="{00000000-0005-0000-0000-000065030000}"/>
    <cellStyle name="Normal 7 6" xfId="870" xr:uid="{00000000-0005-0000-0000-000066030000}"/>
    <cellStyle name="Normal 7 6 10" xfId="871" xr:uid="{00000000-0005-0000-0000-000067030000}"/>
    <cellStyle name="Normal 7 6 10 2" xfId="872" xr:uid="{00000000-0005-0000-0000-000068030000}"/>
    <cellStyle name="Normal 7 6 10 2 2" xfId="3791" xr:uid="{00000000-0005-0000-0000-0000F70E0000}"/>
    <cellStyle name="Normal 7 6 10 2 2 2" xfId="25129" xr:uid="{4EA78752-A248-4DEE-B722-40E2BE692A06}"/>
    <cellStyle name="Normal 7 6 10 2 2 3" xfId="26141" xr:uid="{1052650B-A629-467B-A835-A9566723B58C}"/>
    <cellStyle name="Normal 7 6 10 2 3" xfId="3792" xr:uid="{00000000-0005-0000-0000-0000F80E0000}"/>
    <cellStyle name="Normal 7 6 10 2 3 2" xfId="3793" xr:uid="{00000000-0005-0000-0000-0000F90E0000}"/>
    <cellStyle name="Normal 7 6 10 2 3 3" xfId="3794" xr:uid="{00000000-0005-0000-0000-0000FA0E0000}"/>
    <cellStyle name="Normal 7 6 10 2 3 3 2" xfId="3795" xr:uid="{00000000-0005-0000-0000-0000FB0E0000}"/>
    <cellStyle name="Normal 7 6 10 2 4" xfId="26677" xr:uid="{A31C7D23-3443-448A-818A-89FAE25CD0B7}"/>
    <cellStyle name="Normal 7 6 10 3" xfId="3796" xr:uid="{00000000-0005-0000-0000-0000FC0E0000}"/>
    <cellStyle name="Normal 7 6 10 4" xfId="3797" xr:uid="{00000000-0005-0000-0000-0000FD0E0000}"/>
    <cellStyle name="Normal 7 6 10 5" xfId="3798" xr:uid="{00000000-0005-0000-0000-0000FE0E0000}"/>
    <cellStyle name="Normal 7 6 10 5 2" xfId="3799" xr:uid="{00000000-0005-0000-0000-0000FF0E0000}"/>
    <cellStyle name="Normal 7 6 10 6" xfId="4666" xr:uid="{DE630C0A-758E-4F65-A1E8-DC6E01BA6FF4}"/>
    <cellStyle name="Normal 7 6 10 6 2" xfId="5295" xr:uid="{3A6BC502-2313-44D4-959C-3585F915D4D6}"/>
    <cellStyle name="Normal 7 6 10 7" xfId="5366" xr:uid="{BC1942FD-E0C0-43A6-A964-D59B457376EC}"/>
    <cellStyle name="Normal 7 6 11" xfId="873" xr:uid="{00000000-0005-0000-0000-000069030000}"/>
    <cellStyle name="Normal 7 6 11 10" xfId="14212" xr:uid="{36190576-1E33-419A-ABFC-8218EC4E6346}"/>
    <cellStyle name="Normal 7 6 11 2" xfId="3800" xr:uid="{00000000-0005-0000-0000-0000000F0000}"/>
    <cellStyle name="Normal 7 6 11 2 2" xfId="3801" xr:uid="{00000000-0005-0000-0000-0000010F0000}"/>
    <cellStyle name="Normal 7 6 11 2 2 2" xfId="8415" xr:uid="{DF8524BB-E04E-4058-BAF6-C5CB58F3D58B}"/>
    <cellStyle name="Normal 7 6 11 2 2 2 2" xfId="28843" xr:uid="{DA02EC10-E3B9-4C25-AEF9-F4CECD5D1F73}"/>
    <cellStyle name="Normal 7 6 11 2 2 2 3" xfId="17081" xr:uid="{E2A40CB6-EE3D-4DED-9CC3-0C9F44E8838A}"/>
    <cellStyle name="Normal 7 6 11 2 2 3" xfId="11279" xr:uid="{94352497-8E7A-42E0-A3C1-48563E37641E}"/>
    <cellStyle name="Normal 7 6 11 2 2 3 2" xfId="19860" xr:uid="{551BF911-29D6-4E06-8E17-29CB3D8C85DC}"/>
    <cellStyle name="Normal 7 6 11 2 2 4" xfId="12884" xr:uid="{7BE3F070-74A6-4772-BB1B-75617F9008FB}"/>
    <cellStyle name="Normal 7 6 11 2 2 4 2" xfId="22689" xr:uid="{50E65826-2439-480B-9183-1C425D4FDC1B}"/>
    <cellStyle name="Normal 7 6 11 2 2 5" xfId="25577" xr:uid="{BF99B760-9A2F-4176-B0A1-388144049236}"/>
    <cellStyle name="Normal 7 6 11 2 2 6" xfId="15038" xr:uid="{C588C7A1-758A-42EF-84FC-2474855F8DA2}"/>
    <cellStyle name="Normal 7 6 11 2 3" xfId="8414" xr:uid="{90A20974-702F-4F65-9B72-E43F12408A7D}"/>
    <cellStyle name="Normal 7 6 11 2 3 2" xfId="11278" xr:uid="{7D4DE4AC-3CA5-4A0B-A5F9-720C0DBD142F}"/>
    <cellStyle name="Normal 7 6 11 2 3 3" xfId="28796" xr:uid="{6EC2B82F-57F1-49B0-B6CA-241DB8857DCA}"/>
    <cellStyle name="Normal 7 6 11 2 3 4" xfId="16605" xr:uid="{6FCF3A7B-847A-4900-81C1-FB277C659AF8}"/>
    <cellStyle name="Normal 7 6 11 2 4" xfId="6764" xr:uid="{052B2D2E-687F-478B-A805-5C9643D51B32}"/>
    <cellStyle name="Normal 7 6 11 2 4 2" xfId="28656" xr:uid="{5AB21005-6938-4738-AAC2-03820CED00AE}"/>
    <cellStyle name="Normal 7 6 11 2 4 3" xfId="19333" xr:uid="{4172F94D-CB00-4038-B0CA-814D12202FF1}"/>
    <cellStyle name="Normal 7 6 11 2 5" xfId="9560" xr:uid="{6550935E-3B57-4B2E-A281-D4366F33BD97}"/>
    <cellStyle name="Normal 7 6 11 2 5 2" xfId="22161" xr:uid="{404B69CD-33EC-46C7-BCA9-E3A921E353D1}"/>
    <cellStyle name="Normal 7 6 11 2 6" xfId="24756" xr:uid="{40B695E9-DB3E-4322-A468-DC5978E00F90}"/>
    <cellStyle name="Normal 7 6 11 2 7" xfId="14370" xr:uid="{F746AAE1-4E14-4949-AB7B-333DE3FF324B}"/>
    <cellStyle name="Normal 7 6 11 3" xfId="3802" xr:uid="{00000000-0005-0000-0000-0000020F0000}"/>
    <cellStyle name="Normal 7 6 11 3 2" xfId="8416" xr:uid="{4F522739-6ACB-4CE4-BD5C-B51D931CBD7A}"/>
    <cellStyle name="Normal 7 6 11 3 2 2" xfId="28907" xr:uid="{04A65A1C-D80F-4797-91CE-6128C7E8CECA}"/>
    <cellStyle name="Normal 7 6 11 3 2 3" xfId="16991" xr:uid="{190F0CE9-68C0-42D7-A324-A6CAD6177C3A}"/>
    <cellStyle name="Normal 7 6 11 3 3" xfId="11280" xr:uid="{2131141F-5791-450A-B8BC-3B62F4B98D9C}"/>
    <cellStyle name="Normal 7 6 11 3 3 2" xfId="19745" xr:uid="{072A4AEC-7484-47CD-8930-6A430E50C0DF}"/>
    <cellStyle name="Normal 7 6 11 3 4" xfId="12840" xr:uid="{B739F293-1B0E-452A-902A-F19C71F3AACD}"/>
    <cellStyle name="Normal 7 6 11 3 4 2" xfId="22574" xr:uid="{F8C42713-5603-4BE7-8CB3-E1DA6C7E2A0F}"/>
    <cellStyle name="Normal 7 6 11 3 5" xfId="25794" xr:uid="{54B041AA-A6E0-40CC-9ACA-5032F04DA969}"/>
    <cellStyle name="Normal 7 6 11 3 6" xfId="14883" xr:uid="{76DFD265-5520-42E7-B7D4-421708FD9D26}"/>
    <cellStyle name="Normal 7 6 11 4" xfId="3803" xr:uid="{00000000-0005-0000-0000-0000030F0000}"/>
    <cellStyle name="Normal 7 6 11 4 2" xfId="8417" xr:uid="{5EE5E952-1D5B-4C17-B888-2389E9567006}"/>
    <cellStyle name="Normal 7 6 11 4 2 2" xfId="28844" xr:uid="{ADC02AE6-F439-47FC-B796-374CB4F7106E}"/>
    <cellStyle name="Normal 7 6 11 4 2 3" xfId="19320" xr:uid="{E28127F2-EC53-46E0-9FC7-08262D3566A5}"/>
    <cellStyle name="Normal 7 6 11 4 3" xfId="11281" xr:uid="{DC6A3BB0-BC44-44C8-ACC9-F02C59B9D00C}"/>
    <cellStyle name="Normal 7 6 11 4 3 2" xfId="22146" xr:uid="{3B0F38CA-D0B3-4C81-8994-5A489A33AAF3}"/>
    <cellStyle name="Normal 7 6 11 4 4" xfId="24404" xr:uid="{5D011019-2ADF-490F-9A51-6173DA2CFA46}"/>
    <cellStyle name="Normal 7 6 11 4 5" xfId="16590" xr:uid="{02946A37-A5B0-47AD-9C5D-8C191680FBAE}"/>
    <cellStyle name="Normal 7 6 11 5" xfId="4667" xr:uid="{BCF056F3-0B2A-45E8-A7A0-2BCBDE18C77B}"/>
    <cellStyle name="Normal 7 6 11 5 2" xfId="10071" xr:uid="{773E67FC-55CA-4384-B23F-5435F17B81E6}"/>
    <cellStyle name="Normal 7 6 11 5 2 2" xfId="20639" xr:uid="{ECA51F8E-A33F-4C21-8394-9B1AD7E87489}"/>
    <cellStyle name="Normal 7 6 11 5 3" xfId="13574" xr:uid="{6A86EDE8-F724-4D8C-B871-E7FE16F99088}"/>
    <cellStyle name="Normal 7 6 11 5 3 2" xfId="23468" xr:uid="{5D53F79F-CECB-4DB3-B616-F4D5B200C83C}"/>
    <cellStyle name="Normal 7 6 11 5 4" xfId="29026" xr:uid="{211109B4-1140-4B41-8C7D-6FF130C8FC55}"/>
    <cellStyle name="Normal 7 6 11 5 5" xfId="17846" xr:uid="{320DD7A9-A584-492D-9AA6-25C20B9B9FA0}"/>
    <cellStyle name="Normal 7 6 11 6" xfId="6343" xr:uid="{D0C20215-CEF9-4F64-8147-A468A5D812D8}"/>
    <cellStyle name="Normal 7 6 11 6 2" xfId="16282" xr:uid="{F589DCDA-C71F-4CC2-A6D5-B6AADDF110E5}"/>
    <cellStyle name="Normal 7 6 11 7" xfId="9120" xr:uid="{42FEA9D4-766D-46A9-9963-67D4E4E581AA}"/>
    <cellStyle name="Normal 7 6 11 7 2" xfId="19042" xr:uid="{A86ABE17-0A66-45A2-946F-240484FC7533}"/>
    <cellStyle name="Normal 7 6 11 8" xfId="12281" xr:uid="{36BFBA66-795E-4DA6-BDBA-1D4A7C7C62D8}"/>
    <cellStyle name="Normal 7 6 11 8 2" xfId="21838" xr:uid="{64B97994-E779-4714-81EC-4C68EDED63F7}"/>
    <cellStyle name="Normal 7 6 11 9" xfId="25555" xr:uid="{2FD2AFBA-887B-4DF0-B5A0-1C6936E5B222}"/>
    <cellStyle name="Normal 7 6 12" xfId="874" xr:uid="{00000000-0005-0000-0000-00006A030000}"/>
    <cellStyle name="Normal 7 6 12 2" xfId="3804" xr:uid="{00000000-0005-0000-0000-0000040F0000}"/>
    <cellStyle name="Normal 7 6 12 2 2" xfId="3805" xr:uid="{00000000-0005-0000-0000-0000050F0000}"/>
    <cellStyle name="Normal 7 6 12 2 2 2" xfId="11282" xr:uid="{32C2D409-0A7D-4200-BB8D-5E34AEC0162B}"/>
    <cellStyle name="Normal 7 6 12 2 2 2 2" xfId="27101" xr:uid="{AEA5A7E0-D3E0-4820-B2C0-B39F73F17108}"/>
    <cellStyle name="Normal 7 6 12 2 2 2 3" xfId="19043" xr:uid="{0E9750F4-245F-495B-A5AA-B6A4FC5D1734}"/>
    <cellStyle name="Normal 7 6 12 2 2 3" xfId="12282" xr:uid="{798C1577-5D83-46F5-B9AF-541DB419B919}"/>
    <cellStyle name="Normal 7 6 12 2 2 3 2" xfId="21839" xr:uid="{504EE622-06EB-412F-B9F0-461D99666F37}"/>
    <cellStyle name="Normal 7 6 12 2 2 4" xfId="26130" xr:uid="{19F10FA9-F0C6-4AFD-B782-98FF6F867353}"/>
    <cellStyle name="Normal 7 6 12 2 2 5" xfId="16283" xr:uid="{A58C7F34-C00B-4C4F-A11E-A00308A6C208}"/>
    <cellStyle name="Normal 7 6 12 2 3" xfId="27117" xr:uid="{5654576E-D3FA-421A-9C46-A9E8F6149E89}"/>
    <cellStyle name="Normal 7 6 12 3" xfId="3806" xr:uid="{00000000-0005-0000-0000-0000060F0000}"/>
    <cellStyle name="Normal 7 6 12 3 2" xfId="5225" xr:uid="{0FA70FAE-4BF9-4461-9D2D-94CD74806880}"/>
    <cellStyle name="Normal 7 6 12 3 2 2" xfId="5274" xr:uid="{924AC2CF-43A0-48D1-8A5B-EFD8886E1F5E}"/>
    <cellStyle name="Normal 7 6 12 3 3" xfId="24250" xr:uid="{DF91F9BB-235C-4A7C-99F0-9B335E5C2835}"/>
    <cellStyle name="Normal 7 6 12 4" xfId="3807" xr:uid="{00000000-0005-0000-0000-0000070F0000}"/>
    <cellStyle name="Normal 7 6 12 4 2" xfId="25020" xr:uid="{FA11C096-87FA-40EA-BB9B-20B9F056296F}"/>
    <cellStyle name="Normal 7 6 12 4 2 2" xfId="27379" xr:uid="{9CB4E316-AEC0-4CCB-830D-7282A814AF74}"/>
    <cellStyle name="Normal 7 6 12 4 3" xfId="26303" xr:uid="{4E108CD0-FE6F-4914-A242-A6B5CAC870E9}"/>
    <cellStyle name="Normal 7 6 12 4 3 2" xfId="27568" xr:uid="{F9EE7B45-04A5-4E06-B5E6-6553BE0A2186}"/>
    <cellStyle name="Normal 7 6 12 4 4" xfId="27316" xr:uid="{A7C3FEE1-A7C1-4847-A69E-41D6C72356D6}"/>
    <cellStyle name="Normal 7 6 12 5" xfId="3808" xr:uid="{00000000-0005-0000-0000-0000080F0000}"/>
    <cellStyle name="Normal 7 6 12 5 2" xfId="3809" xr:uid="{00000000-0005-0000-0000-0000090F0000}"/>
    <cellStyle name="Normal 7 6 12 5 2 2" xfId="29013" xr:uid="{84A6D23D-DAEC-4273-9990-44D9274492A9}"/>
    <cellStyle name="Normal 7 6 12 6" xfId="3810" xr:uid="{00000000-0005-0000-0000-00000A0F0000}"/>
    <cellStyle name="Normal 7 6 12 6 2" xfId="5267" xr:uid="{72701233-E611-4F03-96E5-F7571604F582}"/>
    <cellStyle name="Normal 7 6 12 6 3" xfId="4693" xr:uid="{7E3B8805-53FD-4465-AEBC-6E991EC954A8}"/>
    <cellStyle name="Normal 7 6 12 7" xfId="5365" xr:uid="{25D81D62-D4AC-4B79-A3D9-1D05CAE88390}"/>
    <cellStyle name="Normal 7 6 12 7 2" xfId="27362" xr:uid="{8A3D1546-D379-4FA5-B975-7B42FBFA6B25}"/>
    <cellStyle name="Normal 7 6 12 7 3" xfId="26427" xr:uid="{FE66464F-C5D0-4800-991F-C5B91BEA641A}"/>
    <cellStyle name="Normal 7 6 13" xfId="3811" xr:uid="{00000000-0005-0000-0000-00000B0F0000}"/>
    <cellStyle name="Normal 7 6 13 2" xfId="5185" xr:uid="{73E429AB-5496-4C27-88DF-94D1B1B9693E}"/>
    <cellStyle name="Normal 7 6 13 2 2" xfId="8418" xr:uid="{67E671FE-7ACD-427B-AC46-19AFCFFFE922}"/>
    <cellStyle name="Normal 7 6 13 2 2 2" xfId="29945" xr:uid="{4CF1B645-1278-42D6-AAEB-C8845ADC103B}"/>
    <cellStyle name="Normal 7 6 13 2 2 3" xfId="21152" xr:uid="{37ED910D-9045-422D-A5AB-CBAE8950C2E6}"/>
    <cellStyle name="Normal 7 6 13 2 3" xfId="11283" xr:uid="{C374A2FC-79B9-4D47-BBF7-D1FBA7EF135E}"/>
    <cellStyle name="Normal 7 6 13 2 3 2" xfId="23981" xr:uid="{1AD5422D-F09E-4F39-9A58-41BA0A4A02C0}"/>
    <cellStyle name="Normal 7 6 13 2 4" xfId="26417" xr:uid="{3787C0ED-26F1-4CB1-9455-6215A93030FD}"/>
    <cellStyle name="Normal 7 6 13 2 5" xfId="18359" xr:uid="{83F2BE75-D1D7-40C4-A859-CE8EEB0085ED}"/>
    <cellStyle name="Normal 7 6 13 3" xfId="6801" xr:uid="{3C462E8B-3910-4890-84A3-F1DF10F89164}"/>
    <cellStyle name="Normal 7 6 13 3 2" xfId="24824" xr:uid="{BE50BA66-901B-4DDB-A983-4568E03C74E8}"/>
    <cellStyle name="Normal 7 6 13 3 3" xfId="28672" xr:uid="{C0DAF452-00FE-4919-BAB6-B7A10C3351B4}"/>
    <cellStyle name="Normal 7 6 13 3 4" xfId="16284" xr:uid="{362B4368-4305-4513-95F7-006C4223802B}"/>
    <cellStyle name="Normal 7 6 13 4" xfId="9597" xr:uid="{1727E001-85F7-473E-9A0C-EE1958649C6B}"/>
    <cellStyle name="Normal 7 6 13 4 2" xfId="25588" xr:uid="{25DC4F70-0965-45E0-BF63-0629D9FB894C}"/>
    <cellStyle name="Normal 7 6 13 4 3" xfId="29313" xr:uid="{487A5C47-7C6B-4989-9F85-A710ACEB18B8}"/>
    <cellStyle name="Normal 7 6 13 4 4" xfId="19044" xr:uid="{EC482280-D25A-48F9-B414-23294BE1CDE2}"/>
    <cellStyle name="Normal 7 6 13 5" xfId="12283" xr:uid="{14158FE7-ECF7-4DE9-9BF1-67DE71C443F0}"/>
    <cellStyle name="Normal 7 6 13 5 2" xfId="30068" xr:uid="{891DF468-B011-4AAF-A169-366AE31F8EC9}"/>
    <cellStyle name="Normal 7 6 13 5 3" xfId="21840" xr:uid="{8F22AB75-83B5-47EE-AB1B-2BDABF6D8633}"/>
    <cellStyle name="Normal 7 6 13 6" xfId="26289" xr:uid="{4D5C3AAD-D973-422E-B551-D5C875A4A060}"/>
    <cellStyle name="Normal 7 6 13 7" xfId="15610" xr:uid="{1D44F4DD-9408-4027-B9AD-70C84C37FE05}"/>
    <cellStyle name="Normal 7 6 14" xfId="3812" xr:uid="{00000000-0005-0000-0000-00000C0F0000}"/>
    <cellStyle name="Normal 7 6 14 2" xfId="3813" xr:uid="{00000000-0005-0000-0000-00000D0F0000}"/>
    <cellStyle name="Normal 7 6 14 3" xfId="3814" xr:uid="{00000000-0005-0000-0000-00000E0F0000}"/>
    <cellStyle name="Normal 7 6 14 3 2" xfId="3815" xr:uid="{00000000-0005-0000-0000-00000F0F0000}"/>
    <cellStyle name="Normal 7 6 14 3 2 2" xfId="28377" xr:uid="{8CBD903B-F49A-42BB-9551-2CA96E221697}"/>
    <cellStyle name="Normal 7 6 14 3 3" xfId="29247" xr:uid="{2FEDC956-BA6A-451F-9794-86C139CBD4F8}"/>
    <cellStyle name="Normal 7 6 14 4" xfId="28944" xr:uid="{6937A621-D490-4F5E-B4BF-0789798A9C52}"/>
    <cellStyle name="Normal 7 6 14 4 2" xfId="30332" xr:uid="{1B8804E0-5694-463C-A749-482C821DCF9C}"/>
    <cellStyle name="Normal 7 6 15" xfId="3816" xr:uid="{00000000-0005-0000-0000-0000100F0000}"/>
    <cellStyle name="Normal 7 6 15 2" xfId="11284" xr:uid="{F64E19DC-E396-424F-BA91-D88F5FF2F72B}"/>
    <cellStyle name="Normal 7 6 15 2 2" xfId="28931" xr:uid="{2A4B1904-34C4-4599-ADDF-F94C04C66DE9}"/>
    <cellStyle name="Normal 7 6 15 2 3" xfId="16611" xr:uid="{DAB354A1-2AC1-46C0-A25E-945A536736A9}"/>
    <cellStyle name="Normal 7 6 15 3" xfId="11523" xr:uid="{BCC77CDB-5F34-472F-BFEB-F2DFEF2BA3D0}"/>
    <cellStyle name="Normal 7 6 15 3 2" xfId="19347" xr:uid="{B8015A9D-B5B4-4FA1-9B1A-AA2A6CABF17B}"/>
    <cellStyle name="Normal 7 6 15 4" xfId="12460" xr:uid="{33C45B93-DD8A-41D6-B6CA-B54486B6FA11}"/>
    <cellStyle name="Normal 7 6 15 4 2" xfId="22176" xr:uid="{90E51A66-7C87-414F-A918-6FDBAACEDEBD}"/>
    <cellStyle name="Normal 7 6 15 5" xfId="24505" xr:uid="{693A8C0C-1EF1-47F3-9D67-CED765DF2D5E}"/>
    <cellStyle name="Normal 7 6 15 6" xfId="14393" xr:uid="{8E60EB51-E96D-42D3-BA71-33D875F203C6}"/>
    <cellStyle name="Normal 7 6 16" xfId="3817" xr:uid="{00000000-0005-0000-0000-0000110F0000}"/>
    <cellStyle name="Normal 7 6 16 2" xfId="11285" xr:uid="{5A6939C3-F69A-4EF4-AA68-839E0B8FC2EC}"/>
    <cellStyle name="Normal 7 6 16 2 2" xfId="29018" xr:uid="{39319A3D-172A-45D7-A05A-0F3D210CA72E}"/>
    <cellStyle name="Normal 7 6 16 2 3" xfId="19104" xr:uid="{FFADF2F4-1D0E-4DB5-A966-0C552C1A3A31}"/>
    <cellStyle name="Normal 7 6 16 3" xfId="12331" xr:uid="{7EC23199-0DE7-447E-8555-6F9CD0C037AB}"/>
    <cellStyle name="Normal 7 6 16 3 2" xfId="21908" xr:uid="{5F907CD6-7000-4DE4-9C93-1DDE66A0BEA7}"/>
    <cellStyle name="Normal 7 6 16 4" xfId="25721" xr:uid="{196088AB-BA16-4E33-8216-4BDCEAE1C60C}"/>
    <cellStyle name="Normal 7 6 16 5" xfId="16352" xr:uid="{6C0868E4-872B-46F3-884B-B0B3ECB0B3B3}"/>
    <cellStyle name="Normal 7 6 17" xfId="3818" xr:uid="{00000000-0005-0000-0000-0000120F0000}"/>
    <cellStyle name="Normal 7 6 17 2" xfId="3819" xr:uid="{00000000-0005-0000-0000-0000130F0000}"/>
    <cellStyle name="Normal 7 6 17 2 2" xfId="28164" xr:uid="{6483CE84-CA4C-4A58-8E4C-713FE1C9ACE7}"/>
    <cellStyle name="Normal 7 6 17 3" xfId="27871" xr:uid="{166823CD-1D76-4FAD-A3FF-A8D1D53C56F0}"/>
    <cellStyle name="Normal 7 6 18" xfId="4665" xr:uid="{922236A9-C6CF-4EB2-86D1-6490BF8D0D9C}"/>
    <cellStyle name="Normal 7 6 18 2" xfId="5240" xr:uid="{540FAC61-8398-4538-A7D4-E40AAB8A0745}"/>
    <cellStyle name="Normal 7 6 19" xfId="25387" xr:uid="{CDCFAF84-FB39-49E1-B9B2-4C3ADFAE1D3D}"/>
    <cellStyle name="Normal 7 6 2" xfId="875" xr:uid="{00000000-0005-0000-0000-00006B030000}"/>
    <cellStyle name="Normal 7 6 2 10" xfId="29282" xr:uid="{E85AE8F5-3089-4F3E-9CA8-00C9A3F957F1}"/>
    <cellStyle name="Normal 7 6 2 11" xfId="13995" xr:uid="{5E571285-959A-4296-BEEA-B072F037E9DF}"/>
    <cellStyle name="Normal 7 6 2 2" xfId="876" xr:uid="{00000000-0005-0000-0000-00006C030000}"/>
    <cellStyle name="Normal 7 6 2 2 2" xfId="3820" xr:uid="{00000000-0005-0000-0000-0000140F0000}"/>
    <cellStyle name="Normal 7 6 2 2 2 2" xfId="3821" xr:uid="{00000000-0005-0000-0000-0000150F0000}"/>
    <cellStyle name="Normal 7 6 2 2 2 2 2" xfId="3822" xr:uid="{00000000-0005-0000-0000-0000160F0000}"/>
    <cellStyle name="Normal 7 6 2 2 2 2 2 2" xfId="8419" xr:uid="{BF8E2C20-9A78-48BF-A4D1-6232A16B00C8}"/>
    <cellStyle name="Normal 7 6 2 2 2 2 2 2 2" xfId="28697" xr:uid="{B292D759-FA63-456A-850F-6DBC1F8F39F9}"/>
    <cellStyle name="Normal 7 6 2 2 2 2 2 2 3" xfId="17551" xr:uid="{0D4158D1-30A8-4FD4-9819-F70F5F666389}"/>
    <cellStyle name="Normal 7 6 2 2 2 2 2 3" xfId="11287" xr:uid="{DE01E5AC-F2D4-4DD0-9199-B870AFB623F4}"/>
    <cellStyle name="Normal 7 6 2 2 2 2 2 3 2" xfId="20343" xr:uid="{2A1D8F91-76F3-4EE6-B7B0-41A7D3D030DD}"/>
    <cellStyle name="Normal 7 6 2 2 2 2 2 4" xfId="13331" xr:uid="{62CAA093-0E1F-46B5-8F16-152E23543509}"/>
    <cellStyle name="Normal 7 6 2 2 2 2 2 4 2" xfId="23172" xr:uid="{97F67F87-2449-47A8-85F2-A25BE6A3FCB8}"/>
    <cellStyle name="Normal 7 6 2 2 2 2 2 5" xfId="25209" xr:uid="{79F8F876-51CA-45DA-8B5E-02751D396EB5}"/>
    <cellStyle name="Normal 7 6 2 2 2 2 2 6" xfId="15612" xr:uid="{6CD73D38-68B7-4FFB-8A82-652D9C4222CE}"/>
    <cellStyle name="Normal 7 6 2 2 2 2 3" xfId="4963" xr:uid="{139BF972-AE95-42F1-8C88-DECBFFACCC5F}"/>
    <cellStyle name="Normal 7 6 2 2 2 2 3 2" xfId="11286" xr:uid="{5186254B-B765-45C6-B5FB-062549DBF0D4}"/>
    <cellStyle name="Normal 7 6 2 2 2 2 3 2 2" xfId="29796" xr:uid="{FDEA6DAE-2FB6-4CA1-BCF9-373AFDF35494}"/>
    <cellStyle name="Normal 7 6 2 2 2 2 3 2 3" xfId="20930" xr:uid="{A370A32B-05FF-44E3-AC6A-8B9819336CBF}"/>
    <cellStyle name="Normal 7 6 2 2 2 2 3 3" xfId="13822" xr:uid="{0F3DAE2E-3819-4712-ADF4-47473143EB9D}"/>
    <cellStyle name="Normal 7 6 2 2 2 2 3 3 2" xfId="23759" xr:uid="{E2DDC4D6-5B54-4507-904A-3492244E6502}"/>
    <cellStyle name="Normal 7 6 2 2 2 2 3 4" xfId="25626" xr:uid="{C11FB2D0-A741-4E30-8C84-4AC60081DC54}"/>
    <cellStyle name="Normal 7 6 2 2 2 2 3 5" xfId="18137" xr:uid="{18F66D59-BB3F-476E-98CF-689251C5234D}"/>
    <cellStyle name="Normal 7 6 2 2 2 2 4" xfId="6448" xr:uid="{96A258D3-8ADF-458E-AD2B-E50BADABE453}"/>
    <cellStyle name="Normal 7 6 2 2 2 2 4 2" xfId="28172" xr:uid="{53214A9E-B950-4176-892E-BEDBBAD563D6}"/>
    <cellStyle name="Normal 7 6 2 2 2 2 4 3" xfId="16285" xr:uid="{2B683942-CB9B-44FA-ABFB-B2682FEF5566}"/>
    <cellStyle name="Normal 7 6 2 2 2 2 5" xfId="9225" xr:uid="{ED6C5A4B-F35E-4174-9AA8-CD12AA5B4603}"/>
    <cellStyle name="Normal 7 6 2 2 2 2 5 2" xfId="19045" xr:uid="{4423EBCC-5483-46CD-B161-AB77AC1968EF}"/>
    <cellStyle name="Normal 7 6 2 2 2 2 6" xfId="12284" xr:uid="{334286E9-887A-4E1A-B3B9-66C71394B2AC}"/>
    <cellStyle name="Normal 7 6 2 2 2 2 6 2" xfId="21841" xr:uid="{F6E63C87-3411-477D-895B-DCF129D629A1}"/>
    <cellStyle name="Normal 7 6 2 2 2 2 7" xfId="26345" xr:uid="{976C983E-8912-43F0-9E47-02DC97AFC8CB}"/>
    <cellStyle name="Normal 7 6 2 2 2 2 8" xfId="14884" xr:uid="{79985E4F-0E99-450C-9E16-C20399B8139C}"/>
    <cellStyle name="Normal 7 6 2 2 2 3" xfId="3823" xr:uid="{00000000-0005-0000-0000-0000170F0000}"/>
    <cellStyle name="Normal 7 6 2 2 2 3 2" xfId="5186" xr:uid="{523DC63C-07CA-467B-B1B7-C2C2C4D50E94}"/>
    <cellStyle name="Normal 7 6 2 2 2 3 2 2" xfId="11865" xr:uid="{6988036F-C908-40F7-8590-656E7C1D64DF}"/>
    <cellStyle name="Normal 7 6 2 2 2 3 2 2 2" xfId="29946" xr:uid="{879CE8C1-CCB0-46A0-AF38-D9CC4239F3B3}"/>
    <cellStyle name="Normal 7 6 2 2 2 3 2 2 3" xfId="21153" xr:uid="{45DDEDC9-F475-4B9D-B106-39833C174536}"/>
    <cellStyle name="Normal 7 6 2 2 2 3 2 3" xfId="13920" xr:uid="{547EC8DD-B3D1-4454-A653-B8903AB14388}"/>
    <cellStyle name="Normal 7 6 2 2 2 3 2 3 2" xfId="23982" xr:uid="{D82EA487-D7F4-46C6-8C8A-751C79F1716A}"/>
    <cellStyle name="Normal 7 6 2 2 2 3 2 4" xfId="26706" xr:uid="{62A4D4E5-C2C1-435C-AF65-4D54FAD295D5}"/>
    <cellStyle name="Normal 7 6 2 2 2 3 2 5" xfId="18360" xr:uid="{30E48EA1-D235-4A0F-AB3A-B49E6451B5F0}"/>
    <cellStyle name="Normal 7 6 2 2 2 3 3" xfId="11288" xr:uid="{503BC04B-474B-4C85-8715-3315467225B5}"/>
    <cellStyle name="Normal 7 6 2 2 2 3 3 2" xfId="28473" xr:uid="{8E7C826C-0160-4526-989D-2B81A4D1FA46}"/>
    <cellStyle name="Normal 7 6 2 2 2 3 3 3" xfId="17552" xr:uid="{C3968730-819D-4855-8200-A74730504E09}"/>
    <cellStyle name="Normal 7 6 2 2 2 3 4" xfId="11704" xr:uid="{FA276387-CCF2-4526-BB33-1BDAA1BDCCC0}"/>
    <cellStyle name="Normal 7 6 2 2 2 3 4 2" xfId="20344" xr:uid="{2E41A880-882C-42F7-9D4B-DA08DA25D974}"/>
    <cellStyle name="Normal 7 6 2 2 2 3 5" xfId="13332" xr:uid="{A1D5EE18-9358-42B3-AF82-2C4E85172EBC}"/>
    <cellStyle name="Normal 7 6 2 2 2 3 5 2" xfId="23173" xr:uid="{613E7D6E-E216-4596-B6B3-1579B97C1BF7}"/>
    <cellStyle name="Normal 7 6 2 2 2 3 6" xfId="26459" xr:uid="{A63FBF8F-82BF-49FA-B766-FBE1F75E8E31}"/>
    <cellStyle name="Normal 7 6 2 2 2 3 7" xfId="26731" xr:uid="{53A09EC9-54BD-4819-AF06-C57125A5954A}"/>
    <cellStyle name="Normal 7 6 2 2 2 3 8" xfId="15613" xr:uid="{A15BBF84-696C-428B-B29A-955DD65619FD}"/>
    <cellStyle name="Normal 7 6 2 2 2 4" xfId="3824" xr:uid="{00000000-0005-0000-0000-0000180F0000}"/>
    <cellStyle name="Normal 7 6 2 2 2 4 2" xfId="11289" xr:uid="{06C572FE-1302-4F11-B16A-7BF44DADE1DC}"/>
    <cellStyle name="Normal 7 6 2 2 2 4 2 2" xfId="28137" xr:uid="{8D0AE85D-6658-4A1B-9D18-CD79AC70375C}"/>
    <cellStyle name="Normal 7 6 2 2 2 4 2 3" xfId="17550" xr:uid="{91F812A5-CA1D-433C-9F84-EF6793DDDABC}"/>
    <cellStyle name="Normal 7 6 2 2 2 4 3" xfId="11703" xr:uid="{D6C7ACB4-A3E3-46BA-B9E5-10AD28E37985}"/>
    <cellStyle name="Normal 7 6 2 2 2 4 3 2" xfId="20342" xr:uid="{0922ECBA-38CD-480B-BBFD-AFD97ECC099D}"/>
    <cellStyle name="Normal 7 6 2 2 2 4 4" xfId="13330" xr:uid="{92BEAB54-E174-4042-9C2F-B636F9B7DCA0}"/>
    <cellStyle name="Normal 7 6 2 2 2 4 4 2" xfId="23171" xr:uid="{FBF9D7E4-1AFE-4095-A006-788F1E7F9343}"/>
    <cellStyle name="Normal 7 6 2 2 2 4 5" xfId="24962" xr:uid="{41564861-0E40-44F2-9FC5-DE7FE7A12198}"/>
    <cellStyle name="Normal 7 6 2 2 2 4 6" xfId="15611" xr:uid="{D0037B6E-87D9-4F95-B531-02FA4F6409C2}"/>
    <cellStyle name="Normal 7 6 2 2 2 5" xfId="3825" xr:uid="{00000000-0005-0000-0000-0000190F0000}"/>
    <cellStyle name="Normal 7 6 2 2 2 5 2" xfId="11290" xr:uid="{73AB72E5-03BE-47E7-92D1-E59BC8BA3E00}"/>
    <cellStyle name="Normal 7 6 2 2 2 5 2 2" xfId="28952" xr:uid="{58E25846-DC55-43DB-B976-142445A9C5AB}"/>
    <cellStyle name="Normal 7 6 2 2 2 5 2 3" xfId="16820" xr:uid="{6B1CBFF8-AE4D-4F8F-95D8-12957098D31D}"/>
    <cellStyle name="Normal 7 6 2 2 2 5 3" xfId="11568" xr:uid="{AA1E8490-1150-4655-BC87-FBCA9F39B162}"/>
    <cellStyle name="Normal 7 6 2 2 2 5 3 2" xfId="19557" xr:uid="{B17C3B44-710D-4741-806A-EA9D59175135}"/>
    <cellStyle name="Normal 7 6 2 2 2 5 4" xfId="12669" xr:uid="{C0E9C3D5-B7C0-4CBF-8616-642AFD3791D6}"/>
    <cellStyle name="Normal 7 6 2 2 2 5 4 2" xfId="22386" xr:uid="{C71DD9B6-75D8-49FE-8EE2-EFB09EC9D473}"/>
    <cellStyle name="Normal 7 6 2 2 2 5 5" xfId="25054" xr:uid="{6D663C80-6AB7-4FAC-BEE5-C89D5DCF6207}"/>
    <cellStyle name="Normal 7 6 2 2 2 5 6" xfId="14616" xr:uid="{9C546E4B-D869-43FD-B838-D860B87AC1CE}"/>
    <cellStyle name="Normal 7 6 2 2 2 6" xfId="4694" xr:uid="{5BEE8B3F-F09D-401C-9AC6-946D0F11A6E7}"/>
    <cellStyle name="Normal 7 6 2 2 2 7" xfId="5961" xr:uid="{0BC0FF4C-5B01-43F6-8E3A-6DA30FAFAF43}"/>
    <cellStyle name="Normal 7 6 2 2 2 7 2" xfId="26219" xr:uid="{3236E21C-26E5-4DE4-B2EF-C85D35B125AA}"/>
    <cellStyle name="Normal 7 6 2 2 2 8" xfId="8707" xr:uid="{4BF84B3C-5FD9-4FD0-B1BD-2D9CEC62FC18}"/>
    <cellStyle name="Normal 7 6 2 2 3" xfId="3826" xr:uid="{00000000-0005-0000-0000-00001A0F0000}"/>
    <cellStyle name="Normal 7 6 2 2 3 2" xfId="3827" xr:uid="{00000000-0005-0000-0000-00001B0F0000}"/>
    <cellStyle name="Normal 7 6 2 2 3 2 2" xfId="8420" xr:uid="{11E045C3-6B2B-4AB5-BF04-C70EBA0AEB33}"/>
    <cellStyle name="Normal 7 6 2 2 3 2 2 2" xfId="29042" xr:uid="{58A08452-2FCE-4C1A-B255-7AE3351CDC9B}"/>
    <cellStyle name="Normal 7 6 2 2 3 2 2 3" xfId="17553" xr:uid="{43DB0E4B-2393-40C1-90EB-9F3B04EC9FEF}"/>
    <cellStyle name="Normal 7 6 2 2 3 2 3" xfId="11292" xr:uid="{ECC7E27D-A772-4B91-9B54-41A4BD73E9A1}"/>
    <cellStyle name="Normal 7 6 2 2 3 2 3 2" xfId="20345" xr:uid="{2CEB6BC1-F9AF-4D69-A407-FFBBE3C76F36}"/>
    <cellStyle name="Normal 7 6 2 2 3 2 4" xfId="13333" xr:uid="{2E6BC902-F157-4667-A701-6956D7990588}"/>
    <cellStyle name="Normal 7 6 2 2 3 2 4 2" xfId="23174" xr:uid="{B5759B67-5065-4988-82C8-75EB3C7AE6FB}"/>
    <cellStyle name="Normal 7 6 2 2 3 2 5" xfId="24796" xr:uid="{4A020FB8-8BAA-4AAD-B5BA-C92C20753CEE}"/>
    <cellStyle name="Normal 7 6 2 2 3 2 6" xfId="15614" xr:uid="{25467E37-6C59-4519-BB9B-9285AEC32421}"/>
    <cellStyle name="Normal 7 6 2 2 3 3" xfId="3828" xr:uid="{00000000-0005-0000-0000-00001C0F0000}"/>
    <cellStyle name="Normal 7 6 2 2 3 3 2" xfId="11293" xr:uid="{C8DEFC8B-933F-422E-A3AE-EEF03246F932}"/>
    <cellStyle name="Normal 7 6 2 2 3 3 2 2" xfId="27512" xr:uid="{9201CA84-6DED-4F68-B181-D1D26C029C01}"/>
    <cellStyle name="Normal 7 6 2 2 3 3 2 3" xfId="19746" xr:uid="{F97F6254-E373-4517-9524-AFC01A6EFEBC}"/>
    <cellStyle name="Normal 7 6 2 2 3 3 3" xfId="12841" xr:uid="{3691878F-4F3B-49B5-A473-9039B3550A9F}"/>
    <cellStyle name="Normal 7 6 2 2 3 3 3 2" xfId="22575" xr:uid="{CFA910FB-C99D-4494-BC20-1B9FF288E1CD}"/>
    <cellStyle name="Normal 7 6 2 2 3 3 4" xfId="24500" xr:uid="{628CEC10-8E53-4B09-9FAE-45709E7ADA0B}"/>
    <cellStyle name="Normal 7 6 2 2 3 3 5" xfId="16992" xr:uid="{B959AC41-E950-42A4-B1AB-8D635BCCDF23}"/>
    <cellStyle name="Normal 7 6 2 2 3 4" xfId="4397" xr:uid="{064BF8E3-7840-4581-817F-0296D8F5ADD4}"/>
    <cellStyle name="Normal 7 6 2 2 3 4 2" xfId="11291" xr:uid="{B1F542BA-343E-4E22-9A23-1826EB4FA33F}"/>
    <cellStyle name="Normal 7 6 2 2 3 4 2 2" xfId="20421" xr:uid="{F61689D0-1AE0-4B1F-8C23-FB64D5BDA141}"/>
    <cellStyle name="Normal 7 6 2 2 3 4 3" xfId="13401" xr:uid="{1AB0A05D-EC4A-4648-9AE6-8DF62AD8F0DE}"/>
    <cellStyle name="Normal 7 6 2 2 3 4 3 2" xfId="23250" xr:uid="{3BA9AB7A-6D3D-4840-9B4B-F28BD290CA79}"/>
    <cellStyle name="Normal 7 6 2 2 3 4 4" xfId="28227" xr:uid="{7636880A-00D2-493C-9019-2F82BCC7AECD}"/>
    <cellStyle name="Normal 7 6 2 2 3 4 5" xfId="17628" xr:uid="{16BA44C4-0C9E-430C-B477-C4950AB04C3D}"/>
    <cellStyle name="Normal 7 6 2 2 3 5" xfId="6449" xr:uid="{721E2601-76E2-458C-9A6A-ACFB852721AA}"/>
    <cellStyle name="Normal 7 6 2 2 3 5 2" xfId="16286" xr:uid="{F91166B8-4F0E-4F5C-80D3-3BCDF13F8A39}"/>
    <cellStyle name="Normal 7 6 2 2 3 6" xfId="9226" xr:uid="{9BBF846A-3AF5-4369-91D4-13030392DC99}"/>
    <cellStyle name="Normal 7 6 2 2 3 6 2" xfId="19046" xr:uid="{EEB8E1C0-B80A-4760-83E7-37F437FE9008}"/>
    <cellStyle name="Normal 7 6 2 2 3 7" xfId="12285" xr:uid="{8F91E78C-CC47-4BD0-A391-6F5C3885C7BB}"/>
    <cellStyle name="Normal 7 6 2 2 3 7 2" xfId="21842" xr:uid="{27D4EF75-E6ED-47FA-B093-90B1ACC2D490}"/>
    <cellStyle name="Normal 7 6 2 2 3 8" xfId="25322" xr:uid="{4A9166E8-8A45-4065-996D-BD8C2C468BC7}"/>
    <cellStyle name="Normal 7 6 2 2 3 9" xfId="14885" xr:uid="{6835F1C6-139E-46AF-BAB7-81910A3F2655}"/>
    <cellStyle name="Normal 7 6 2 2 4" xfId="3829" xr:uid="{00000000-0005-0000-0000-00001D0F0000}"/>
    <cellStyle name="Normal 7 6 2 2 5" xfId="3830" xr:uid="{00000000-0005-0000-0000-00001E0F0000}"/>
    <cellStyle name="Normal 7 6 2 2 5 2" xfId="5187" xr:uid="{D12029D9-4369-4CB7-AC70-C40D8E5238DB}"/>
    <cellStyle name="Normal 7 6 2 2 5 2 2" xfId="8421" xr:uid="{A7D6B8C7-3736-479A-8B22-C2C8D891240E}"/>
    <cellStyle name="Normal 7 6 2 2 5 2 2 2" xfId="21154" xr:uid="{1EAF483A-D6DF-49F4-BFF0-166BC422E883}"/>
    <cellStyle name="Normal 7 6 2 2 5 2 3" xfId="11294" xr:uid="{6A084D15-CDF8-4023-A060-962ABA9143BB}"/>
    <cellStyle name="Normal 7 6 2 2 5 2 3 2" xfId="23983" xr:uid="{292CFB1B-F36C-4E1D-9119-019CFD68DCD7}"/>
    <cellStyle name="Normal 7 6 2 2 5 2 4" xfId="27634" xr:uid="{979C04CF-4BBC-447E-848C-996A408C0828}"/>
    <cellStyle name="Normal 7 6 2 2 5 2 5" xfId="18361" xr:uid="{2A5D3A6C-9EDE-4C1E-A7D0-5BDE68A748C8}"/>
    <cellStyle name="Normal 7 6 2 2 5 3" xfId="6377" xr:uid="{2F6A92B9-BFF5-490E-8C86-F30E5F0FB124}"/>
    <cellStyle name="Normal 7 6 2 2 5 3 2" xfId="17554" xr:uid="{F7616C2E-B1F5-422B-8510-88075861AF97}"/>
    <cellStyle name="Normal 7 6 2 2 5 4" xfId="9154" xr:uid="{7AA2DCB2-2E2C-4932-9432-5B64ECB4CAA6}"/>
    <cellStyle name="Normal 7 6 2 2 5 4 2" xfId="20346" xr:uid="{F854BB48-0881-4A8F-8EA5-7C96993FBAEC}"/>
    <cellStyle name="Normal 7 6 2 2 5 5" xfId="13334" xr:uid="{B6DF9E98-6484-4C4C-B4EC-30B977BD39D2}"/>
    <cellStyle name="Normal 7 6 2 2 5 5 2" xfId="23175" xr:uid="{DCAAC424-E943-4054-B42E-868C7D68CBC5}"/>
    <cellStyle name="Normal 7 6 2 2 5 6" xfId="25752" xr:uid="{CED0375E-9295-48BB-9088-ED13D48A84EA}"/>
    <cellStyle name="Normal 7 6 2 2 5 7" xfId="15615" xr:uid="{13946ABB-4053-4E71-883C-A4612AC21BEE}"/>
    <cellStyle name="Normal 7 6 2 2 6" xfId="3831" xr:uid="{00000000-0005-0000-0000-00001F0F0000}"/>
    <cellStyle name="Normal 7 6 2 2 6 2" xfId="11295" xr:uid="{314346A7-BD32-416C-A6B0-B7E89D620E78}"/>
    <cellStyle name="Normal 7 6 2 2 6 2 2" xfId="29291" xr:uid="{3F35FF21-97DB-4FB6-809E-462E17C52BFA}"/>
    <cellStyle name="Normal 7 6 2 2 6 2 3" xfId="16729" xr:uid="{F48743BC-D17E-42A9-BED7-A3E442FB7964}"/>
    <cellStyle name="Normal 7 6 2 2 6 3" xfId="11525" xr:uid="{5E8D7CAB-7C6D-4EFE-B7C1-907D6F04273B}"/>
    <cellStyle name="Normal 7 6 2 2 6 3 2" xfId="19466" xr:uid="{9A6661FC-F91E-470F-B418-1D6BB7C565D2}"/>
    <cellStyle name="Normal 7 6 2 2 6 4" xfId="12578" xr:uid="{08267B96-6076-44AC-A1C5-C178DFBEBB2F}"/>
    <cellStyle name="Normal 7 6 2 2 6 4 2" xfId="22295" xr:uid="{76FA1297-CF57-4323-AECB-B57E2B395D51}"/>
    <cellStyle name="Normal 7 6 2 2 6 5" xfId="25138" xr:uid="{AE5352C3-354D-4986-8B25-C7B3B84917FA}"/>
    <cellStyle name="Normal 7 6 2 2 6 6" xfId="14513" xr:uid="{8788F2EE-9CA2-4642-BF08-88B95A8ED59C}"/>
    <cellStyle name="Normal 7 6 2 2 7" xfId="3832" xr:uid="{00000000-0005-0000-0000-0000200F0000}"/>
    <cellStyle name="Normal 7 6 2 2 7 2" xfId="11296" xr:uid="{FDB89398-7B2B-4F71-8497-5C91E1460627}"/>
    <cellStyle name="Normal 7 6 2 2 7 2 2" xfId="19186" xr:uid="{3E43CDC1-7063-4B65-A6A4-9B82D5631B5A}"/>
    <cellStyle name="Normal 7 6 2 2 7 3" xfId="12362" xr:uid="{5AF0DCCC-C564-49F6-AAD1-AA1903BBA13D}"/>
    <cellStyle name="Normal 7 6 2 2 7 3 2" xfId="21991" xr:uid="{F73EBF2E-9CDE-4D63-8D1C-B8B485C91ECF}"/>
    <cellStyle name="Normal 7 6 2 2 7 4" xfId="24229" xr:uid="{63B610BD-659D-43AD-BBE5-13935E1E76BD}"/>
    <cellStyle name="Normal 7 6 2 2 7 5" xfId="16435" xr:uid="{B801D737-9AA3-48DC-87EC-517289D5AA79}"/>
    <cellStyle name="Normal 7 6 2 2 8" xfId="24853" xr:uid="{7216C6FE-DA09-429C-A8EA-E39D9F5B6A83}"/>
    <cellStyle name="Normal 7 6 2 2 9" xfId="14055" xr:uid="{A806E02F-7C37-4D5D-B963-47F3320DE6A0}"/>
    <cellStyle name="Normal 7 6 2 3" xfId="877" xr:uid="{00000000-0005-0000-0000-00006D030000}"/>
    <cellStyle name="Normal 7 6 2 3 10" xfId="12286" xr:uid="{045E260A-201E-4F10-BA35-2652C39C09BC}"/>
    <cellStyle name="Normal 7 6 2 3 10 2" xfId="21843" xr:uid="{95F26727-544F-4C9A-8F83-756D7ED4FDE9}"/>
    <cellStyle name="Normal 7 6 2 3 11" xfId="26487" xr:uid="{C3E2210C-46DD-48FC-A67B-4D6BED8459E6}"/>
    <cellStyle name="Normal 7 6 2 3 12" xfId="14213" xr:uid="{904AE2FB-1015-494B-9F58-867990FB2AE4}"/>
    <cellStyle name="Normal 7 6 2 3 2" xfId="3833" xr:uid="{00000000-0005-0000-0000-0000210F0000}"/>
    <cellStyle name="Normal 7 6 2 3 2 2" xfId="3834" xr:uid="{00000000-0005-0000-0000-0000220F0000}"/>
    <cellStyle name="Normal 7 6 2 3 2 2 2" xfId="8422" xr:uid="{DFC87644-41FE-4CC3-A6AD-F18B5A8C33AA}"/>
    <cellStyle name="Normal 7 6 2 3 2 2 2 2" xfId="28489" xr:uid="{01590653-2DB0-4718-A7FF-8BC12271F6A9}"/>
    <cellStyle name="Normal 7 6 2 3 2 2 2 3" xfId="28278" xr:uid="{D5CC5DB0-0872-4B36-9004-6B667D36BDF5}"/>
    <cellStyle name="Normal 7 6 2 3 2 2 2 4" xfId="17555" xr:uid="{72D08F41-FA7B-4304-8BA0-83B67065CB10}"/>
    <cellStyle name="Normal 7 6 2 3 2 2 3" xfId="11298" xr:uid="{ECDC8613-7F03-4D06-A355-16C0618D7DBA}"/>
    <cellStyle name="Normal 7 6 2 3 2 2 3 2" xfId="29553" xr:uid="{8831BE7F-D3A3-4824-B2A8-DB3ED79D3955}"/>
    <cellStyle name="Normal 7 6 2 3 2 2 3 3" xfId="20347" xr:uid="{FA69F181-C60B-47B2-B465-F35BA2E1C575}"/>
    <cellStyle name="Normal 7 6 2 3 2 2 4" xfId="13335" xr:uid="{51E62751-ED5E-4901-92A7-27AD9C6A61D1}"/>
    <cellStyle name="Normal 7 6 2 3 2 2 4 2" xfId="23176" xr:uid="{742DD296-E390-4024-BEEC-058C847E4AE3}"/>
    <cellStyle name="Normal 7 6 2 3 2 2 5" xfId="25953" xr:uid="{C406BA6D-D322-4559-8DF9-AC9898DCCC89}"/>
    <cellStyle name="Normal 7 6 2 3 2 2 6" xfId="15616" xr:uid="{01A94D27-DADF-4103-88E3-96B2FD7B0C1B}"/>
    <cellStyle name="Normal 7 6 2 3 2 3" xfId="3835" xr:uid="{00000000-0005-0000-0000-0000230F0000}"/>
    <cellStyle name="Normal 7 6 2 3 2 3 2" xfId="11299" xr:uid="{74110A1E-AA28-4FC2-BAD8-AFACBE48840A}"/>
    <cellStyle name="Normal 7 6 2 3 2 3 2 2" xfId="27490" xr:uid="{9B33610B-5937-40F0-8EBB-0F192E2A74A8}"/>
    <cellStyle name="Normal 7 6 2 3 2 3 2 3" xfId="16993" xr:uid="{06F5863E-49B9-495F-8213-D56012BE00B2}"/>
    <cellStyle name="Normal 7 6 2 3 2 3 3" xfId="11607" xr:uid="{E68DA077-7BBA-4710-92E2-91F34A1C6C8D}"/>
    <cellStyle name="Normal 7 6 2 3 2 3 3 2" xfId="19747" xr:uid="{2121A80D-EB42-4A23-97B7-A4C4972A6F9A}"/>
    <cellStyle name="Normal 7 6 2 3 2 3 4" xfId="12842" xr:uid="{23EA6F0E-08AA-47DA-99FE-9EE6F6DA9630}"/>
    <cellStyle name="Normal 7 6 2 3 2 3 4 2" xfId="22576" xr:uid="{C1E3DF8F-34B0-41D9-89F9-0CA2ED75E78B}"/>
    <cellStyle name="Normal 7 6 2 3 2 3 5" xfId="24518" xr:uid="{A302B87C-59C4-420F-B222-622712BFA7FD}"/>
    <cellStyle name="Normal 7 6 2 3 2 3 6" xfId="14886" xr:uid="{78CE007B-12AE-494B-B444-509F39F96E24}"/>
    <cellStyle name="Normal 7 6 2 3 2 4" xfId="4813" xr:uid="{E311015D-EEBA-4E71-AF0A-3330BC1A0BE6}"/>
    <cellStyle name="Normal 7 6 2 3 2 4 2" xfId="11297" xr:uid="{924FE99D-706A-4411-98B5-E8F7FE228E74}"/>
    <cellStyle name="Normal 7 6 2 3 2 4 2 2" xfId="20780" xr:uid="{7BBE20A2-9046-44F3-BF02-B028FB71CA48}"/>
    <cellStyle name="Normal 7 6 2 3 2 4 3" xfId="13675" xr:uid="{5DC5B751-4DF5-4ECF-A0CE-13CA085054E2}"/>
    <cellStyle name="Normal 7 6 2 3 2 4 3 2" xfId="23609" xr:uid="{A054F4AD-558E-4D40-99FF-5CE734793179}"/>
    <cellStyle name="Normal 7 6 2 3 2 4 4" xfId="24530" xr:uid="{09546655-3751-456D-B36D-8D870590F592}"/>
    <cellStyle name="Normal 7 6 2 3 2 4 5" xfId="17987" xr:uid="{3E0815DE-9B08-464C-AF76-D9FB80E09D4E}"/>
    <cellStyle name="Normal 7 6 2 3 2 5" xfId="6450" xr:uid="{87A464BE-27D5-42B3-94C0-3076F217B88D}"/>
    <cellStyle name="Normal 7 6 2 3 2 5 2" xfId="16606" xr:uid="{9E9579AD-4F4B-4CDA-AA88-32135671E09A}"/>
    <cellStyle name="Normal 7 6 2 3 2 6" xfId="9227" xr:uid="{6E8C96E2-B8E8-49F6-860B-AD539FE5CC45}"/>
    <cellStyle name="Normal 7 6 2 3 2 6 2" xfId="19334" xr:uid="{698773BD-C3E5-473B-9191-320536A757A3}"/>
    <cellStyle name="Normal 7 6 2 3 2 7" xfId="12455" xr:uid="{85B4C825-92B6-4CA4-A06E-518FAD34C469}"/>
    <cellStyle name="Normal 7 6 2 3 2 7 2" xfId="22162" xr:uid="{D0895098-85E2-4B10-96FD-E6954AC4016A}"/>
    <cellStyle name="Normal 7 6 2 3 2 8" xfId="24898" xr:uid="{33503E02-46C7-45D6-AF57-F28E5BEE4FB5}"/>
    <cellStyle name="Normal 7 6 2 3 2 9" xfId="14371" xr:uid="{56F9FE97-6943-4C6D-A450-D58232F81E03}"/>
    <cellStyle name="Normal 7 6 2 3 3" xfId="3836" xr:uid="{00000000-0005-0000-0000-0000240F0000}"/>
    <cellStyle name="Normal 7 6 2 3 3 2" xfId="5188" xr:uid="{583F1DB5-6A71-4703-9073-0037D9F610A1}"/>
    <cellStyle name="Normal 7 6 2 3 3 2 2" xfId="8423" xr:uid="{6E19CD0F-DF66-442E-86FE-E6FE557C6445}"/>
    <cellStyle name="Normal 7 6 2 3 3 2 2 2" xfId="29947" xr:uid="{16FDD61E-60AA-4EC7-8049-ADD91E92DDE0}"/>
    <cellStyle name="Normal 7 6 2 3 3 2 2 3" xfId="21155" xr:uid="{DC07DBE0-C569-4AFC-AC1C-6F28E66E061B}"/>
    <cellStyle name="Normal 7 6 2 3 3 2 3" xfId="11300" xr:uid="{4E7F6EC0-DF8A-4123-8D78-904496CB1455}"/>
    <cellStyle name="Normal 7 6 2 3 3 2 3 2" xfId="23984" xr:uid="{0BD39A84-110E-49C0-8ED3-4A208CCC1E89}"/>
    <cellStyle name="Normal 7 6 2 3 3 2 4" xfId="25108" xr:uid="{ECEAF187-1BBC-4CBA-85BC-B9FFEB87224A}"/>
    <cellStyle name="Normal 7 6 2 3 3 2 5" xfId="18362" xr:uid="{80DE6D51-6187-4B8A-920F-1D0A14A1A67F}"/>
    <cellStyle name="Normal 7 6 2 3 3 3" xfId="6765" xr:uid="{4AAB3098-2E1F-429A-A371-B5DED2366D5E}"/>
    <cellStyle name="Normal 7 6 2 3 3 3 2" xfId="27688" xr:uid="{0A9B08E6-BC5A-412A-AAD2-7C8BD6F3A0DE}"/>
    <cellStyle name="Normal 7 6 2 3 3 3 3" xfId="17556" xr:uid="{4283D055-9419-4D5A-8E32-60F9F451982D}"/>
    <cellStyle name="Normal 7 6 2 3 3 4" xfId="9561" xr:uid="{2699AE34-E4A1-4593-ACF7-F5EBA933F1DF}"/>
    <cellStyle name="Normal 7 6 2 3 3 4 2" xfId="20348" xr:uid="{25BEF5EA-8CAE-4173-91BD-754E0EF2051B}"/>
    <cellStyle name="Normal 7 6 2 3 3 5" xfId="13336" xr:uid="{0C821EC3-1924-4FEF-A43B-4173190BFFF4}"/>
    <cellStyle name="Normal 7 6 2 3 3 5 2" xfId="23177" xr:uid="{30E31991-B2D5-4FC9-A113-FE46EE5F6FF1}"/>
    <cellStyle name="Normal 7 6 2 3 3 6" xfId="25201" xr:uid="{6F5E9FD8-34CD-4989-BB09-5315450E53B3}"/>
    <cellStyle name="Normal 7 6 2 3 3 7" xfId="15617" xr:uid="{9128A88C-7571-4FB3-B635-A56CD7049033}"/>
    <cellStyle name="Normal 7 6 2 3 4" xfId="3837" xr:uid="{00000000-0005-0000-0000-0000250F0000}"/>
    <cellStyle name="Normal 7 6 2 3 4 2" xfId="8424" xr:uid="{8C98E8B1-CA4D-4ED1-B2EE-48127CC6532A}"/>
    <cellStyle name="Normal 7 6 2 3 4 2 2" xfId="27363" xr:uid="{6030302C-8224-4BAE-BAAA-6181CE42B130}"/>
    <cellStyle name="Normal 7 6 2 3 4 2 3" xfId="17082" xr:uid="{4B311BB6-11EC-4E15-8D5D-1521DF0A7AE3}"/>
    <cellStyle name="Normal 7 6 2 3 4 3" xfId="11301" xr:uid="{A9441F5B-8937-43C4-A76A-F991E6330573}"/>
    <cellStyle name="Normal 7 6 2 3 4 3 2" xfId="19861" xr:uid="{1BFC8E33-5A70-44E6-A25B-9CD1C80A86F7}"/>
    <cellStyle name="Normal 7 6 2 3 4 4" xfId="12885" xr:uid="{95EA7FCC-2D0C-4E3E-8FA1-8DE1B52CE3E8}"/>
    <cellStyle name="Normal 7 6 2 3 4 4 2" xfId="22690" xr:uid="{45C3E54F-9F9A-4044-87B3-E1E6393708C2}"/>
    <cellStyle name="Normal 7 6 2 3 4 5" xfId="26075" xr:uid="{B432DB7E-D6C1-49E4-8B36-5E86A4FA3188}"/>
    <cellStyle name="Normal 7 6 2 3 4 6" xfId="15039" xr:uid="{76A0A28F-280B-4026-A511-97193E1788C5}"/>
    <cellStyle name="Normal 7 6 2 3 5" xfId="3838" xr:uid="{00000000-0005-0000-0000-0000260F0000}"/>
    <cellStyle name="Normal 7 6 2 3 5 2" xfId="8425" xr:uid="{FC6F4407-E89C-4361-AB91-5D49962C4B66}"/>
    <cellStyle name="Normal 7 6 2 3 5 2 2" xfId="26892" xr:uid="{172074F2-0282-47FC-B5E7-9EC9BB4510CF}"/>
    <cellStyle name="Normal 7 6 2 3 5 2 3" xfId="16772" xr:uid="{8131B721-74D5-4778-BBBC-F73E2680F8F8}"/>
    <cellStyle name="Normal 7 6 2 3 5 3" xfId="11302" xr:uid="{C5562251-50F4-4468-90ED-4FD683B83D27}"/>
    <cellStyle name="Normal 7 6 2 3 5 3 2" xfId="19509" xr:uid="{E915AB59-5EC6-48A6-9DC1-20971778ABD9}"/>
    <cellStyle name="Normal 7 6 2 3 5 4" xfId="12621" xr:uid="{7592114F-01E0-4AB9-8DE2-CADD0E275D37}"/>
    <cellStyle name="Normal 7 6 2 3 5 4 2" xfId="22338" xr:uid="{D92D4718-2ED6-43FD-8BAD-BB50C2827A07}"/>
    <cellStyle name="Normal 7 6 2 3 5 5" xfId="24286" xr:uid="{3C5C3472-B039-4F2F-AFA7-01EF6BF13C0F}"/>
    <cellStyle name="Normal 7 6 2 3 5 6" xfId="14556" xr:uid="{194C6565-268A-4C81-A64D-F5AA79794378}"/>
    <cellStyle name="Normal 7 6 2 3 6" xfId="3839" xr:uid="{00000000-0005-0000-0000-0000270F0000}"/>
    <cellStyle name="Normal 7 6 2 3 6 2" xfId="11303" xr:uid="{BE131A55-C029-41DA-9B54-CE1ECC290E73}"/>
    <cellStyle name="Normal 7 6 2 3 6 2 2" xfId="19321" xr:uid="{86FF5F54-117E-4FC8-AED1-83BBFB7C83E2}"/>
    <cellStyle name="Normal 7 6 2 3 6 3" xfId="12448" xr:uid="{FB93A8D8-F599-4390-971F-0563946F0D73}"/>
    <cellStyle name="Normal 7 6 2 3 6 3 2" xfId="22147" xr:uid="{41BB189D-2FFF-4A81-A93F-FC95635448B2}"/>
    <cellStyle name="Normal 7 6 2 3 6 4" xfId="26530" xr:uid="{6B23F27B-CC3E-43F4-9B5B-FF8B55DA3E37}"/>
    <cellStyle name="Normal 7 6 2 3 6 5" xfId="16591" xr:uid="{8405A51A-0F73-4BA9-8563-8E5AB7AF8FB7}"/>
    <cellStyle name="Normal 7 6 2 3 7" xfId="4668" xr:uid="{9C41FC0D-C131-4ED3-90A6-0B27316D6922}"/>
    <cellStyle name="Normal 7 6 2 3 7 2" xfId="10072" xr:uid="{6060F064-C0E3-4DCE-B9A3-62ED5CA43B90}"/>
    <cellStyle name="Normal 7 6 2 3 7 2 2" xfId="20640" xr:uid="{53A96001-6281-47D4-95DA-072E0298EFEA}"/>
    <cellStyle name="Normal 7 6 2 3 7 3" xfId="13575" xr:uid="{99995A28-D49C-4260-8D10-7F885F9F6B20}"/>
    <cellStyle name="Normal 7 6 2 3 7 3 2" xfId="23469" xr:uid="{849EE47C-B7B4-4F80-AF09-1F5CE8723632}"/>
    <cellStyle name="Normal 7 6 2 3 7 4" xfId="17847" xr:uid="{1E30BF2A-E6B5-4F8D-BFC0-1444482F31A7}"/>
    <cellStyle name="Normal 7 6 2 3 8" xfId="6344" xr:uid="{F18BF430-8085-489E-BCF0-5CEC137F4501}"/>
    <cellStyle name="Normal 7 6 2 3 8 2" xfId="16287" xr:uid="{18D724AE-F6C5-4A1A-9D6B-5CEFDEF7F570}"/>
    <cellStyle name="Normal 7 6 2 3 9" xfId="9121" xr:uid="{9B9F3C67-D0F1-48C8-9657-B513FB321F08}"/>
    <cellStyle name="Normal 7 6 2 3 9 2" xfId="19047" xr:uid="{62B0B607-88C7-4E96-95C4-6E0C51F3AEA8}"/>
    <cellStyle name="Normal 7 6 2 4" xfId="878" xr:uid="{00000000-0005-0000-0000-00006E030000}"/>
    <cellStyle name="Normal 7 6 2 4 2" xfId="3840" xr:uid="{00000000-0005-0000-0000-0000280F0000}"/>
    <cellStyle name="Normal 7 6 2 4 2 2" xfId="11304" xr:uid="{F58A9306-6E20-4BD4-B154-C3BC20439D83}"/>
    <cellStyle name="Normal 7 6 2 4 2 2 2" xfId="29204" xr:uid="{7884C2FC-ADF9-4D80-A179-2DB7CC91FC29}"/>
    <cellStyle name="Normal 7 6 2 4 2 2 3" xfId="29117" xr:uid="{27719935-6BC7-4C98-A196-44774CF15B94}"/>
    <cellStyle name="Normal 7 6 2 4 2 2 4" xfId="19048" xr:uid="{261F7162-C42E-488C-8096-B3ECC74E0BD1}"/>
    <cellStyle name="Normal 7 6 2 4 2 3" xfId="12287" xr:uid="{6E0B17EE-1167-4AEF-BA12-52FD4E90E523}"/>
    <cellStyle name="Normal 7 6 2 4 2 3 2" xfId="30069" xr:uid="{55AFCE7B-D8F0-42B5-AF9C-D271858E705F}"/>
    <cellStyle name="Normal 7 6 2 4 2 3 3" xfId="21844" xr:uid="{FBB678A7-23E6-4149-BB77-621F232E98D0}"/>
    <cellStyle name="Normal 7 6 2 4 2 4" xfId="24031" xr:uid="{BD4CA09B-E9D5-483D-93B9-3FBD16A887D9}"/>
    <cellStyle name="Normal 7 6 2 4 2 5" xfId="16288" xr:uid="{0F7E5A80-901D-4D1B-97B2-54D913DBE6C7}"/>
    <cellStyle name="Normal 7 6 2 4 3" xfId="28196" xr:uid="{4F94E662-68D0-4495-AE38-ACB65AA41B12}"/>
    <cellStyle name="Normal 7 6 2 4 4" xfId="28176" xr:uid="{3FBE201C-1DE3-49DA-A60F-D4F67615005B}"/>
    <cellStyle name="Normal 7 6 2 5" xfId="3841" xr:uid="{00000000-0005-0000-0000-0000290F0000}"/>
    <cellStyle name="Normal 7 6 2 5 2" xfId="5189" xr:uid="{930E7105-3F1C-4872-B9B9-96BC67162525}"/>
    <cellStyle name="Normal 7 6 2 5 2 2" xfId="8426" xr:uid="{0B3F9BC1-23B1-4554-880E-E21BDC2FD96B}"/>
    <cellStyle name="Normal 7 6 2 5 2 2 2" xfId="29948" xr:uid="{91729F00-7CE6-4267-B1D7-B2B99830FA0A}"/>
    <cellStyle name="Normal 7 6 2 5 2 2 3" xfId="21156" xr:uid="{56F68D56-DF2E-4BB7-999F-CE82A4454DCD}"/>
    <cellStyle name="Normal 7 6 2 5 2 3" xfId="11305" xr:uid="{9B6BE8DD-2B8F-41F5-8966-A7570656C12E}"/>
    <cellStyle name="Normal 7 6 2 5 2 3 2" xfId="23985" xr:uid="{7A436F82-B1F7-403A-B962-5864E5406201}"/>
    <cellStyle name="Normal 7 6 2 5 2 4" xfId="24194" xr:uid="{D40EDF7D-5C88-4F98-87D8-277CDF68D1EB}"/>
    <cellStyle name="Normal 7 6 2 5 2 5" xfId="18363" xr:uid="{CBBE10FB-518B-4AB9-BE50-6DAA9A2A1D7C}"/>
    <cellStyle name="Normal 7 6 2 5 3" xfId="6959" xr:uid="{58FBF46A-413B-42DE-B82E-0E1D163BE6C7}"/>
    <cellStyle name="Normal 7 6 2 5 3 2" xfId="24794" xr:uid="{8580135A-FC6D-4F8A-90E3-26FB7D086852}"/>
    <cellStyle name="Normal 7 6 2 5 3 3" xfId="27120" xr:uid="{0F34B38C-4DDF-47C1-9F81-2CADD5374B53}"/>
    <cellStyle name="Normal 7 6 2 5 3 4" xfId="16289" xr:uid="{48EC887C-36A0-41C3-BE10-7912093D19A8}"/>
    <cellStyle name="Normal 7 6 2 5 4" xfId="9755" xr:uid="{162C7966-BF8A-4BE1-B6D9-4B1D499E0C6D}"/>
    <cellStyle name="Normal 7 6 2 5 4 2" xfId="25606" xr:uid="{347010C4-281D-4670-9F4F-3A4911301CFF}"/>
    <cellStyle name="Normal 7 6 2 5 4 3" xfId="27382" xr:uid="{7A318031-3626-4C4B-997F-266A120718CD}"/>
    <cellStyle name="Normal 7 6 2 5 4 4" xfId="19049" xr:uid="{B3AE1A6C-41C1-4BF5-A623-CB18418F9D5F}"/>
    <cellStyle name="Normal 7 6 2 5 5" xfId="12288" xr:uid="{965ECA40-ADC8-4095-A009-90CE51F5760B}"/>
    <cellStyle name="Normal 7 6 2 5 5 2" xfId="30070" xr:uid="{BD58782E-6C83-4373-970B-B83680E55200}"/>
    <cellStyle name="Normal 7 6 2 5 5 3" xfId="21845" xr:uid="{B5F9897C-1B39-4B5C-AF29-B98F445D555B}"/>
    <cellStyle name="Normal 7 6 2 5 6" xfId="26261" xr:uid="{4107B01B-9659-46C1-8E56-D64409ED1010}"/>
    <cellStyle name="Normal 7 6 2 5 7" xfId="15618" xr:uid="{BE36DD1D-BDBD-4537-AEF1-B804AC3DB8EC}"/>
    <cellStyle name="Normal 7 6 2 6" xfId="3842" xr:uid="{00000000-0005-0000-0000-00002A0F0000}"/>
    <cellStyle name="Normal 7 6 2 6 2" xfId="3843" xr:uid="{00000000-0005-0000-0000-00002B0F0000}"/>
    <cellStyle name="Normal 7 6 2 6 2 2" xfId="11306" xr:uid="{1FF62512-2614-4C36-A43A-7F5BF3B27AAA}"/>
    <cellStyle name="Normal 7 6 2 6 2 2 2" xfId="19406" xr:uid="{DF4C8944-6186-46D4-8BFC-9B6468DD2EAE}"/>
    <cellStyle name="Normal 7 6 2 6 2 3" xfId="12518" xr:uid="{6FDA1261-4E15-4636-9C69-B08897CDB8FF}"/>
    <cellStyle name="Normal 7 6 2 6 2 3 2" xfId="22235" xr:uid="{D0567883-B67E-4126-A4D4-C64306A9AFD2}"/>
    <cellStyle name="Normal 7 6 2 6 2 4" xfId="29104" xr:uid="{6FA5A4D2-9DD6-4874-A4E4-F1C0C43B8A15}"/>
    <cellStyle name="Normal 7 6 2 6 2 5" xfId="16669" xr:uid="{A2573A90-82E5-494F-896E-10F1231685AF}"/>
    <cellStyle name="Normal 7 6 2 6 3" xfId="3844" xr:uid="{00000000-0005-0000-0000-00002C0F0000}"/>
    <cellStyle name="Normal 7 6 2 6 4" xfId="11442" xr:uid="{BB035B97-839B-4F64-8B87-EAF346CF2386}"/>
    <cellStyle name="Normal 7 6 2 6 5" xfId="24149" xr:uid="{BD12936F-6B27-46EC-ABFE-69760ABCE154}"/>
    <cellStyle name="Normal 7 6 2 6 6" xfId="14453" xr:uid="{1C94FAC0-FC66-470F-B9C9-26A2F46EFE52}"/>
    <cellStyle name="Normal 7 6 2 7" xfId="3845" xr:uid="{00000000-0005-0000-0000-00002D0F0000}"/>
    <cellStyle name="Normal 7 6 2 7 2" xfId="11307" xr:uid="{5A60F8B0-3F92-426F-9688-8D8343910826}"/>
    <cellStyle name="Normal 7 6 2 7 2 2" xfId="26946" xr:uid="{70618483-924F-4DF4-BE5B-A1987D0A55AC}"/>
    <cellStyle name="Normal 7 6 2 7 2 3" xfId="19126" xr:uid="{FDF58D17-BA0D-4F5F-A9E1-53F2F8F28B20}"/>
    <cellStyle name="Normal 7 6 2 7 3" xfId="12338" xr:uid="{FC5AB1B1-032D-40F7-B1C8-71ACD88065C2}"/>
    <cellStyle name="Normal 7 6 2 7 3 2" xfId="21931" xr:uid="{38AE0892-76C4-4700-9981-A9F65E5E482E}"/>
    <cellStyle name="Normal 7 6 2 7 4" xfId="26057" xr:uid="{DD686DA1-5C31-4219-95AB-7FC8E9BD51EA}"/>
    <cellStyle name="Normal 7 6 2 7 5" xfId="16375" xr:uid="{28658045-EF46-407A-8043-34FD6399ECCE}"/>
    <cellStyle name="Normal 7 6 2 8" xfId="25582" xr:uid="{9FA21957-14B1-4CD6-9E78-4DF7C4108C9F}"/>
    <cellStyle name="Normal 7 6 2 8 2" xfId="27095" xr:uid="{5D4E0F0D-F354-4E3F-A314-5948F60C17DE}"/>
    <cellStyle name="Normal 7 6 2 9" xfId="27604" xr:uid="{FDB74B7D-9E21-403A-AA88-63F01BFE0026}"/>
    <cellStyle name="Normal 7 6 20" xfId="13972" xr:uid="{F921BA32-54CE-45B3-85DB-43868E2F06F1}"/>
    <cellStyle name="Normal 7 6 3" xfId="879" xr:uid="{00000000-0005-0000-0000-00006F030000}"/>
    <cellStyle name="Normal 7 6 3 10" xfId="6345" xr:uid="{B1CE15AC-0CD8-426F-A44A-307DB042E279}"/>
    <cellStyle name="Normal 7 6 3 10 2" xfId="16290" xr:uid="{D2F68535-0076-498D-B387-B7D7464E4280}"/>
    <cellStyle name="Normal 7 6 3 11" xfId="9122" xr:uid="{86442348-F889-425D-A7E2-DB427AABB2C3}"/>
    <cellStyle name="Normal 7 6 3 11 2" xfId="19050" xr:uid="{F998AB3C-3743-457F-B0B0-5E04CC9F8DE0}"/>
    <cellStyle name="Normal 7 6 3 12" xfId="12289" xr:uid="{EC5AE436-B1E9-4DD6-9977-480678648ACB}"/>
    <cellStyle name="Normal 7 6 3 12 2" xfId="21846" xr:uid="{E346C4D2-72BC-476F-B0DB-1ED5669EF7E1}"/>
    <cellStyle name="Normal 7 6 3 13" xfId="25299" xr:uid="{EFCAB2F8-2640-4D4A-AEE3-429C74A2F3C6}"/>
    <cellStyle name="Normal 7 6 3 14" xfId="14032" xr:uid="{724BD1E2-2848-4907-9FF6-DEC997CA1145}"/>
    <cellStyle name="Normal 7 6 3 2" xfId="880" xr:uid="{00000000-0005-0000-0000-000070030000}"/>
    <cellStyle name="Normal 7 6 3 2 10" xfId="12290" xr:uid="{18FE26BE-4B4E-406F-A2EA-39182E4FAFCC}"/>
    <cellStyle name="Normal 7 6 3 2 10 2" xfId="21847" xr:uid="{D1DF7E34-1F21-4047-A70F-8D4E2F315112}"/>
    <cellStyle name="Normal 7 6 3 2 11" xfId="25697" xr:uid="{512C107F-9B4E-43E8-AA4E-FB9D8D10339D}"/>
    <cellStyle name="Normal 7 6 3 2 12" xfId="14214" xr:uid="{75428447-585D-4E81-AF1F-894A2C8B03D7}"/>
    <cellStyle name="Normal 7 6 3 2 2" xfId="3846" xr:uid="{00000000-0005-0000-0000-00002E0F0000}"/>
    <cellStyle name="Normal 7 6 3 2 2 2" xfId="3847" xr:uid="{00000000-0005-0000-0000-00002F0F0000}"/>
    <cellStyle name="Normal 7 6 3 2 2 2 2" xfId="8427" xr:uid="{4240D5B0-4A5D-4895-8D1C-4316814F793B}"/>
    <cellStyle name="Normal 7 6 3 2 2 2 2 2" xfId="25791" xr:uid="{C1565656-0ACA-49A6-A5DC-76D2D38E7116}"/>
    <cellStyle name="Normal 7 6 3 2 2 2 2 3" xfId="27910" xr:uid="{45EC04D3-511C-4918-A808-FD217CE5DC11}"/>
    <cellStyle name="Normal 7 6 3 2 2 2 2 4" xfId="17558" xr:uid="{D2D21B6E-9341-4BD8-A665-3DC5C993BC8C}"/>
    <cellStyle name="Normal 7 6 3 2 2 2 3" xfId="11309" xr:uid="{524346B5-21B7-4508-804D-B1A60AF01013}"/>
    <cellStyle name="Normal 7 6 3 2 2 2 3 2" xfId="29554" xr:uid="{536C5918-E5BF-43D7-BEEE-92B4D19A704D}"/>
    <cellStyle name="Normal 7 6 3 2 2 2 3 3" xfId="20350" xr:uid="{50C704C6-6966-4A14-BB5C-EFC481A557B2}"/>
    <cellStyle name="Normal 7 6 3 2 2 2 4" xfId="13338" xr:uid="{8B1CF38B-4B98-4B92-81AC-892CF37F98CA}"/>
    <cellStyle name="Normal 7 6 3 2 2 2 4 2" xfId="23179" xr:uid="{3A4459B2-33FF-48AF-BDA7-10956D729242}"/>
    <cellStyle name="Normal 7 6 3 2 2 2 5" xfId="25338" xr:uid="{FA49763A-1370-4906-B855-7A76B158E51D}"/>
    <cellStyle name="Normal 7 6 3 2 2 2 6" xfId="15620" xr:uid="{E8AAEFFF-7AF0-4316-AC59-B8F4F4E73481}"/>
    <cellStyle name="Normal 7 6 3 2 2 3" xfId="4964" xr:uid="{D12305A3-A2A0-4BFF-8ECE-C0A528C96E30}"/>
    <cellStyle name="Normal 7 6 3 2 2 3 2" xfId="11308" xr:uid="{34C5A126-5140-409B-806C-91CC8E261DC0}"/>
    <cellStyle name="Normal 7 6 3 2 2 3 2 2" xfId="29797" xr:uid="{FC5BFB86-A185-4D65-B707-28E3F055C4CF}"/>
    <cellStyle name="Normal 7 6 3 2 2 3 2 3" xfId="20931" xr:uid="{3083BFF1-8E53-4057-87CA-4981D40A0407}"/>
    <cellStyle name="Normal 7 6 3 2 2 3 3" xfId="13823" xr:uid="{919A27A9-046F-4270-9490-A44966A828E4}"/>
    <cellStyle name="Normal 7 6 3 2 2 3 3 2" xfId="23760" xr:uid="{653959D5-23B6-490B-8101-903A99118832}"/>
    <cellStyle name="Normal 7 6 3 2 2 3 4" xfId="25348" xr:uid="{83CBCE52-635D-42AD-B6A1-913E97AEBE7C}"/>
    <cellStyle name="Normal 7 6 3 2 2 3 5" xfId="18138" xr:uid="{B53624B2-39B7-4720-8849-892316E4A31E}"/>
    <cellStyle name="Normal 7 6 3 2 2 4" xfId="6451" xr:uid="{D8F6E255-9FDA-4F82-91E5-D233D3889F09}"/>
    <cellStyle name="Normal 7 6 3 2 2 4 2" xfId="27589" xr:uid="{6A6921CA-A2F4-4927-A673-0011C393D4EE}"/>
    <cellStyle name="Normal 7 6 3 2 2 4 3" xfId="16292" xr:uid="{D459885E-81C0-41FB-82C0-EE8935E624BB}"/>
    <cellStyle name="Normal 7 6 3 2 2 5" xfId="9228" xr:uid="{EDDDA7D4-D545-4BE4-8EE4-3524FD881A03}"/>
    <cellStyle name="Normal 7 6 3 2 2 5 2" xfId="19052" xr:uid="{1306EB50-0CFC-425E-A0AF-E7CDA7056593}"/>
    <cellStyle name="Normal 7 6 3 2 2 6" xfId="12291" xr:uid="{CE89B969-6B7C-4E8B-BA89-27BD75720804}"/>
    <cellStyle name="Normal 7 6 3 2 2 6 2" xfId="21848" xr:uid="{32F65941-A043-40EF-834E-EFE8D3343DFF}"/>
    <cellStyle name="Normal 7 6 3 2 2 7" xfId="26228" xr:uid="{9FAF2C27-DC53-4483-9999-7B8C73660675}"/>
    <cellStyle name="Normal 7 6 3 2 2 8" xfId="14888" xr:uid="{A0514240-10ED-4BA2-AB27-24FBCB74EE24}"/>
    <cellStyle name="Normal 7 6 3 2 3" xfId="3848" xr:uid="{00000000-0005-0000-0000-0000300F0000}"/>
    <cellStyle name="Normal 7 6 3 2 3 2" xfId="5190" xr:uid="{CF47CB13-3B62-4CCC-801E-54C504FFF5F4}"/>
    <cellStyle name="Normal 7 6 3 2 3 2 2" xfId="8428" xr:uid="{739F27FB-29E0-4EDA-BBFB-BD0BB7DA8F12}"/>
    <cellStyle name="Normal 7 6 3 2 3 2 2 2" xfId="29949" xr:uid="{BEBD0298-2446-4C3F-BCD6-11F7C261A80D}"/>
    <cellStyle name="Normal 7 6 3 2 3 2 2 3" xfId="21157" xr:uid="{58E1DDFE-3E73-4D75-9BCC-E3E5C6CB514D}"/>
    <cellStyle name="Normal 7 6 3 2 3 2 3" xfId="11310" xr:uid="{F88DB8BE-5F58-4073-BC55-354E89F687D4}"/>
    <cellStyle name="Normal 7 6 3 2 3 2 3 2" xfId="23986" xr:uid="{91CFD31D-6199-4746-9DDF-055B832557BE}"/>
    <cellStyle name="Normal 7 6 3 2 3 2 4" xfId="26713" xr:uid="{C3C50EBA-A410-4D66-9290-A77CB30C8B58}"/>
    <cellStyle name="Normal 7 6 3 2 3 2 5" xfId="18364" xr:uid="{16DA0E84-8E80-4DB2-8A6A-F3ECDAFE2681}"/>
    <cellStyle name="Normal 7 6 3 2 3 3" xfId="6767" xr:uid="{B6CE4BDE-EE78-47DE-91C8-3E173361BD34}"/>
    <cellStyle name="Normal 7 6 3 2 3 3 2" xfId="27717" xr:uid="{FBAE6D49-F4E8-4907-8A74-9E5149E57A19}"/>
    <cellStyle name="Normal 7 6 3 2 3 3 3" xfId="17559" xr:uid="{76F6FD7C-94C1-4EE7-BBDB-733912476B62}"/>
    <cellStyle name="Normal 7 6 3 2 3 4" xfId="9563" xr:uid="{4E6340FB-C06D-46C3-862B-AC7255ACC933}"/>
    <cellStyle name="Normal 7 6 3 2 3 4 2" xfId="20351" xr:uid="{DC120917-EA19-46AC-8880-19B38DE9ED33}"/>
    <cellStyle name="Normal 7 6 3 2 3 5" xfId="13339" xr:uid="{481CF884-53E1-4506-9EAA-3F9CFE84BB92}"/>
    <cellStyle name="Normal 7 6 3 2 3 5 2" xfId="23180" xr:uid="{5CDC2ED9-CDA2-4E64-8665-88F66E8068A2}"/>
    <cellStyle name="Normal 7 6 3 2 3 6" xfId="25450" xr:uid="{B46D2456-0D38-4659-820D-C7E645EF04FF}"/>
    <cellStyle name="Normal 7 6 3 2 3 7" xfId="15621" xr:uid="{64ABDF51-9569-4D88-AEB7-8E7A57EC2388}"/>
    <cellStyle name="Normal 7 6 3 2 4" xfId="3849" xr:uid="{00000000-0005-0000-0000-0000310F0000}"/>
    <cellStyle name="Normal 7 6 3 2 4 2" xfId="8429" xr:uid="{10BB9565-CBF1-4566-80A1-74DC42224B89}"/>
    <cellStyle name="Normal 7 6 3 2 4 2 2" xfId="27518" xr:uid="{C03EDEAB-41CF-427E-BDEC-AA088EA399A1}"/>
    <cellStyle name="Normal 7 6 3 2 4 2 3" xfId="17557" xr:uid="{A619D238-58D2-475D-95D0-F63967FED317}"/>
    <cellStyle name="Normal 7 6 3 2 4 3" xfId="11311" xr:uid="{F98CA3AE-7E45-4B77-A867-E97BDE6462B0}"/>
    <cellStyle name="Normal 7 6 3 2 4 3 2" xfId="20349" xr:uid="{3253BFDA-E264-4B85-AD61-5CBE0A72ABD9}"/>
    <cellStyle name="Normal 7 6 3 2 4 4" xfId="13337" xr:uid="{7C5792B4-99EC-4CC5-8AA0-032C0E3DBEBB}"/>
    <cellStyle name="Normal 7 6 3 2 4 4 2" xfId="23178" xr:uid="{6506B202-2B48-47C4-842B-F8108E7A0729}"/>
    <cellStyle name="Normal 7 6 3 2 4 5" xfId="24831" xr:uid="{C881B7C8-0515-4586-99B8-5A65728C38E7}"/>
    <cellStyle name="Normal 7 6 3 2 4 6" xfId="15619" xr:uid="{4935E552-7405-4313-9F9A-37047BBEB9E3}"/>
    <cellStyle name="Normal 7 6 3 2 5" xfId="3850" xr:uid="{00000000-0005-0000-0000-0000320F0000}"/>
    <cellStyle name="Normal 7 6 3 2 5 2" xfId="8430" xr:uid="{24254368-7EBD-4838-B48B-AB0C26667505}"/>
    <cellStyle name="Normal 7 6 3 2 5 2 2" xfId="28393" xr:uid="{5BA7A80F-60BA-4481-9419-8D65ECF9A2C4}"/>
    <cellStyle name="Normal 7 6 3 2 5 2 3" xfId="16706" xr:uid="{152FC53E-D24A-4AB6-8AE6-BA4EEC62441E}"/>
    <cellStyle name="Normal 7 6 3 2 5 3" xfId="11312" xr:uid="{03924998-2203-4B34-BE3C-C74CB3BB2C41}"/>
    <cellStyle name="Normal 7 6 3 2 5 3 2" xfId="19443" xr:uid="{F086BF62-505B-450B-933C-A927E13D3EF1}"/>
    <cellStyle name="Normal 7 6 3 2 5 4" xfId="12555" xr:uid="{197A5BDA-B509-4E91-B469-949CF11F31FD}"/>
    <cellStyle name="Normal 7 6 3 2 5 4 2" xfId="22272" xr:uid="{2A4174DF-C249-4095-84FB-4220E6CD2BE7}"/>
    <cellStyle name="Normal 7 6 3 2 5 5" xfId="25335" xr:uid="{4519BA1F-9676-48DC-A33A-C30FFF1039A5}"/>
    <cellStyle name="Normal 7 6 3 2 5 6" xfId="14490" xr:uid="{C573A11F-76F9-49B2-A228-579119980A5D}"/>
    <cellStyle name="Normal 7 6 3 2 6" xfId="3851" xr:uid="{00000000-0005-0000-0000-0000330F0000}"/>
    <cellStyle name="Normal 7 6 3 2 6 2" xfId="11313" xr:uid="{C4F6C142-E199-465C-BD05-AE9E0DD78A7C}"/>
    <cellStyle name="Normal 7 6 3 2 6 2 2" xfId="19322" xr:uid="{C574E654-D868-4EFA-B5B0-0A4FB5BFA41C}"/>
    <cellStyle name="Normal 7 6 3 2 6 3" xfId="12449" xr:uid="{5D5EBCAC-DECB-4C4A-97B9-F700953FD0FE}"/>
    <cellStyle name="Normal 7 6 3 2 6 3 2" xfId="22148" xr:uid="{7E2F9874-AF22-47D0-9A3D-01E84BF8BC11}"/>
    <cellStyle name="Normal 7 6 3 2 6 4" xfId="25767" xr:uid="{BC70AF57-A5CA-40AC-A4A3-BF32F6DCF4CF}"/>
    <cellStyle name="Normal 7 6 3 2 6 5" xfId="16592" xr:uid="{1B33D7AF-FAE2-499E-B216-D336F12B3526}"/>
    <cellStyle name="Normal 7 6 3 2 7" xfId="4670" xr:uid="{4E4E8DCD-039A-4A73-AF2E-81737903086E}"/>
    <cellStyle name="Normal 7 6 3 2 7 2" xfId="10074" xr:uid="{46B4BE46-3A5D-4DFE-91BE-06E56E11F110}"/>
    <cellStyle name="Normal 7 6 3 2 7 2 2" xfId="20642" xr:uid="{5BF6FDBC-8E08-47C7-A7C3-60458EE5830D}"/>
    <cellStyle name="Normal 7 6 3 2 7 3" xfId="13577" xr:uid="{B70CBD49-32BD-4E05-843F-4DFAE750C16D}"/>
    <cellStyle name="Normal 7 6 3 2 7 3 2" xfId="23471" xr:uid="{7BA7DF05-D34C-4127-9EE7-D4D525B8AFB4}"/>
    <cellStyle name="Normal 7 6 3 2 7 4" xfId="17849" xr:uid="{E6F1C618-321D-44FE-ADD8-CCDF87EE06AB}"/>
    <cellStyle name="Normal 7 6 3 2 8" xfId="6346" xr:uid="{05FAB545-D9A2-4A6A-9B6F-9ECE47A0C636}"/>
    <cellStyle name="Normal 7 6 3 2 8 2" xfId="16291" xr:uid="{EAD3E5B5-0385-4E3C-B1FC-DB610148D54F}"/>
    <cellStyle name="Normal 7 6 3 2 9" xfId="9123" xr:uid="{21AC1D87-B676-47C0-BCC4-B9B1EC2169B4}"/>
    <cellStyle name="Normal 7 6 3 2 9 2" xfId="19051" xr:uid="{ECC70F4B-0D34-48A6-A8A3-14C3F0EA0720}"/>
    <cellStyle name="Normal 7 6 3 3" xfId="881" xr:uid="{00000000-0005-0000-0000-000071030000}"/>
    <cellStyle name="Normal 7 6 3 3 2" xfId="3852" xr:uid="{00000000-0005-0000-0000-0000340F0000}"/>
    <cellStyle name="Normal 7 6 3 3 2 2" xfId="3853" xr:uid="{00000000-0005-0000-0000-0000350F0000}"/>
    <cellStyle name="Normal 7 6 3 3 2 2 2" xfId="3854" xr:uid="{00000000-0005-0000-0000-0000360F0000}"/>
    <cellStyle name="Normal 7 6 3 3 2 2 2 2" xfId="11314" xr:uid="{9AA95FB9-FD67-40CB-9294-8DAE020950DC}"/>
    <cellStyle name="Normal 7 6 3 3 2 2 2 2 2" xfId="29556" xr:uid="{1E6F6D93-E3A3-4F03-9C33-4029CAEE4AA5}"/>
    <cellStyle name="Normal 7 6 3 3 2 2 2 2 3" xfId="20353" xr:uid="{057B702E-693B-48F8-8D3F-0455746A0CF0}"/>
    <cellStyle name="Normal 7 6 3 3 2 2 2 3" xfId="13341" xr:uid="{77E983B8-E72F-47B1-B53D-6A41FD5D7F79}"/>
    <cellStyle name="Normal 7 6 3 3 2 2 2 3 2" xfId="23182" xr:uid="{FFE59C12-DEA0-4FD2-B2F4-C301E744D940}"/>
    <cellStyle name="Normal 7 6 3 3 2 2 2 4" xfId="25098" xr:uid="{116BEEB7-623E-41A0-9E6A-71EBA3C7D982}"/>
    <cellStyle name="Normal 7 6 3 3 2 2 2 5" xfId="17561" xr:uid="{243CB5B9-6310-4E31-A3C3-C3FCE2141E38}"/>
    <cellStyle name="Normal 7 6 3 3 2 2 3" xfId="3855" xr:uid="{00000000-0005-0000-0000-0000370F0000}"/>
    <cellStyle name="Normal 7 6 3 3 2 2 3 2" xfId="28840" xr:uid="{735BE1E7-FAA1-4E02-85F4-A76DF70998E9}"/>
    <cellStyle name="Normal 7 6 3 3 2 2 3 3" xfId="27083" xr:uid="{93FB6893-2F1B-43EA-9247-2A865F0E8149}"/>
    <cellStyle name="Normal 7 6 3 3 2 2 4" xfId="8432" xr:uid="{F8AEA1E5-49E8-451B-B38D-29AD055BF9A3}"/>
    <cellStyle name="Normal 7 6 3 3 2 2 5" xfId="25749" xr:uid="{47B6B095-730A-4F89-8008-61F53258C29B}"/>
    <cellStyle name="Normal 7 6 3 3 2 2 6" xfId="15623" xr:uid="{11DFE086-8AF1-4D5E-B905-EB178FF629BD}"/>
    <cellStyle name="Normal 7 6 3 3 2 3" xfId="3856" xr:uid="{00000000-0005-0000-0000-0000380F0000}"/>
    <cellStyle name="Normal 7 6 3 3 2 3 2" xfId="30333" xr:uid="{CA9776A1-836B-4325-B2A4-9EB8B946C7A6}"/>
    <cellStyle name="Normal 7 6 3 3 2 3 3" xfId="30231" xr:uid="{56A62D9F-32A8-43FF-8772-5E568C79A352}"/>
    <cellStyle name="Normal 7 6 3 3 2 4" xfId="3857" xr:uid="{00000000-0005-0000-0000-0000390F0000}"/>
    <cellStyle name="Normal 7 6 3 3 2 4 2" xfId="11315" xr:uid="{8BD1A5D1-F94C-47B9-808A-0FB4B16FE810}"/>
    <cellStyle name="Normal 7 6 3 3 2 4 2 2" xfId="27608" xr:uid="{C2851123-62AC-42C1-9C77-EB52FAECB3BB}"/>
    <cellStyle name="Normal 7 6 3 3 2 4 2 3" xfId="19749" xr:uid="{86E6E2CD-6273-4AE8-B17F-4D341C57861E}"/>
    <cellStyle name="Normal 7 6 3 3 2 4 3" xfId="12844" xr:uid="{5AC42656-9FE9-4022-A5B6-3BB468C28BC6}"/>
    <cellStyle name="Normal 7 6 3 3 2 4 3 2" xfId="22578" xr:uid="{83765088-0D11-4891-ACE0-1788371231A5}"/>
    <cellStyle name="Normal 7 6 3 3 2 4 4" xfId="24172" xr:uid="{55B618DD-2D3C-453C-97AE-FD74959398F7}"/>
    <cellStyle name="Normal 7 6 3 3 2 4 5" xfId="16995" xr:uid="{28989949-2116-4970-AA54-71B020CB8215}"/>
    <cellStyle name="Normal 7 6 3 3 2 5" xfId="3858" xr:uid="{00000000-0005-0000-0000-00003A0F0000}"/>
    <cellStyle name="Normal 7 6 3 3 2 5 2" xfId="3859" xr:uid="{00000000-0005-0000-0000-00003B0F0000}"/>
    <cellStyle name="Normal 7 6 3 3 2 5 3" xfId="24457" xr:uid="{220FCB91-1083-4FB1-A315-4BC130DD4D2D}"/>
    <cellStyle name="Normal 7 6 3 3 2 5 4" xfId="26689" xr:uid="{2B493896-B42D-4B1C-95F8-0BFA30E1552C}"/>
    <cellStyle name="Normal 7 6 3 3 2 6" xfId="8431" xr:uid="{C7F6D067-C1D1-4F27-8A53-B48745D090A4}"/>
    <cellStyle name="Normal 7 6 3 3 2 6 2" xfId="24400" xr:uid="{48A32D71-79F1-41BD-96F1-BEF4FCD9360A}"/>
    <cellStyle name="Normal 7 6 3 3 2 7" xfId="6452" xr:uid="{0338A4EB-CE32-4FF6-93FF-02BA6EABDD44}"/>
    <cellStyle name="Normal 7 6 3 3 2 8" xfId="9229" xr:uid="{8E9B55F8-A6C4-41E7-B6E0-AAA0AD3E5A90}"/>
    <cellStyle name="Normal 7 6 3 3 3" xfId="3860" xr:uid="{00000000-0005-0000-0000-00003C0F0000}"/>
    <cellStyle name="Normal 7 6 3 3 3 2" xfId="3861" xr:uid="{00000000-0005-0000-0000-00003D0F0000}"/>
    <cellStyle name="Normal 7 6 3 3 3 2 2" xfId="8434" xr:uid="{BC3532C5-9D38-4400-9BA2-18643E2A5DA7}"/>
    <cellStyle name="Normal 7 6 3 3 3 2 2 2" xfId="29557" xr:uid="{5D5BFD16-B52B-41CF-87F9-601B09EE764B}"/>
    <cellStyle name="Normal 7 6 3 3 3 2 2 3" xfId="20354" xr:uid="{15CBDE96-A976-473D-BAFB-7AF4265560B3}"/>
    <cellStyle name="Normal 7 6 3 3 3 2 3" xfId="11316" xr:uid="{156B446F-F2F0-47E5-A5EC-E1D3CAE9F47D}"/>
    <cellStyle name="Normal 7 6 3 3 3 2 3 2" xfId="23183" xr:uid="{177EA824-029B-46C6-A150-0DABC6435CCE}"/>
    <cellStyle name="Normal 7 6 3 3 3 2 4" xfId="26340" xr:uid="{3008E011-50C0-4EBD-BCD3-17B7B41C0274}"/>
    <cellStyle name="Normal 7 6 3 3 3 2 5" xfId="25948" xr:uid="{00E6E937-39BC-4522-AED4-2290F19B81F7}"/>
    <cellStyle name="Normal 7 6 3 3 3 2 6" xfId="17562" xr:uid="{9989ABCD-6B09-4EC3-9B94-B0933ABE42C2}"/>
    <cellStyle name="Normal 7 6 3 3 3 3" xfId="3862" xr:uid="{00000000-0005-0000-0000-00003E0F0000}"/>
    <cellStyle name="Normal 7 6 3 3 3 3 2" xfId="24093" xr:uid="{521753F7-085E-43EA-8A0F-5BE95823C441}"/>
    <cellStyle name="Normal 7 6 3 3 3 3 3" xfId="25190" xr:uid="{562B040A-661B-4856-BBE2-B7A252634249}"/>
    <cellStyle name="Normal 7 6 3 3 3 4" xfId="5191" xr:uid="{0EF84549-DC14-4908-9A13-EE3CE12226A4}"/>
    <cellStyle name="Normal 7 6 3 3 3 4 2" xfId="8433" xr:uid="{5C958482-179E-429F-ABA6-0C9AAC941354}"/>
    <cellStyle name="Normal 7 6 3 3 3 4 2 2" xfId="21158" xr:uid="{5BBA0846-5FD3-4A37-87B1-2977E65F6826}"/>
    <cellStyle name="Normal 7 6 3 3 3 4 2 3" xfId="11866" xr:uid="{25930DEF-BF2E-4A5B-B6DB-3097274C3896}"/>
    <cellStyle name="Normal 7 6 3 3 3 4 3" xfId="13921" xr:uid="{FC3DA6F9-A30D-4F03-9276-8F6E9F92A530}"/>
    <cellStyle name="Normal 7 6 3 3 3 4 3 2" xfId="23987" xr:uid="{F977C7F1-3B65-4416-88A7-31F19EE155DF}"/>
    <cellStyle name="Normal 7 6 3 3 3 4 4" xfId="18365" xr:uid="{4ECEFBC5-F942-4BC2-8D75-6238F34E72A1}"/>
    <cellStyle name="Normal 7 6 3 3 3 5" xfId="5948" xr:uid="{FE025E5C-3AAC-4B5A-AA58-B255F1512EC1}"/>
    <cellStyle name="Normal 7 6 3 3 3 5 2" xfId="11443" xr:uid="{6A4FA4FD-52ED-4A08-9569-6D1562DFD6CC}"/>
    <cellStyle name="Normal 7 6 3 3 3 6" xfId="8693" xr:uid="{64D7A962-1D27-431C-983B-976F62D01E65}"/>
    <cellStyle name="Normal 7 6 3 3 3 7" xfId="26811" xr:uid="{E5564BED-18C0-465D-BCEC-0B8878A16DDC}"/>
    <cellStyle name="Normal 7 6 3 3 3 8" xfId="15624" xr:uid="{C384B4D6-1F1F-4965-B6E7-6D1BF2CB1C4B}"/>
    <cellStyle name="Normal 7 6 3 3 4" xfId="3863" xr:uid="{00000000-0005-0000-0000-00003F0F0000}"/>
    <cellStyle name="Normal 7 6 3 3 4 2" xfId="5437" xr:uid="{B5C5F9BB-E986-4528-B136-D236B583EA1C}"/>
    <cellStyle name="Normal 7 6 3 3 4 2 2" xfId="11317" xr:uid="{BAA8096A-95FA-4CD3-B445-DCEDDBCE1075}"/>
    <cellStyle name="Normal 7 6 3 3 4 2 3" xfId="8435" xr:uid="{36EF9DEC-0102-432C-85F3-E6F186BD5489}"/>
    <cellStyle name="Normal 7 6 3 3 4 2 4" xfId="17560" xr:uid="{BE899FEB-D44C-4832-9DDD-1E1F17C0A5F7}"/>
    <cellStyle name="Normal 7 6 3 3 4 3" xfId="11705" xr:uid="{A9D45E6B-E3B3-42F1-BB71-D4097E85F720}"/>
    <cellStyle name="Normal 7 6 3 3 4 3 2" xfId="29555" xr:uid="{2820AD4E-6011-4F9F-A116-0247F474ED64}"/>
    <cellStyle name="Normal 7 6 3 3 4 3 3" xfId="20352" xr:uid="{FA615266-7A22-475F-AAD4-46DD6A9F0BD4}"/>
    <cellStyle name="Normal 7 6 3 3 4 4" xfId="13340" xr:uid="{04CE229B-FC42-4FC7-9603-A5B90C1B9DBA}"/>
    <cellStyle name="Normal 7 6 3 3 4 4 2" xfId="23181" xr:uid="{86071794-69B3-4BA7-ABAC-625637043F7B}"/>
    <cellStyle name="Normal 7 6 3 3 4 5" xfId="24811" xr:uid="{455FEA21-272F-4A9D-8E1B-369EA955B1C9}"/>
    <cellStyle name="Normal 7 6 3 3 4 6" xfId="27266" xr:uid="{C32CE5F0-41A0-4DAA-BB7D-95E23CD3B379}"/>
    <cellStyle name="Normal 7 6 3 3 4 7" xfId="15622" xr:uid="{6219D017-D4A5-4B88-A4F7-F328BADD3C3B}"/>
    <cellStyle name="Normal 7 6 3 3 5" xfId="3864" xr:uid="{00000000-0005-0000-0000-0000400F0000}"/>
    <cellStyle name="Normal 7 6 3 3 5 2" xfId="11318" xr:uid="{9E95EE50-50E1-424B-A770-AD03C0BAB8EC}"/>
    <cellStyle name="Normal 7 6 3 3 5 2 2" xfId="16808" xr:uid="{86AF5F04-E675-4565-8C92-D098C79661FF}"/>
    <cellStyle name="Normal 7 6 3 3 5 3" xfId="11561" xr:uid="{C1ACFEB1-66E6-4DD5-8548-199468B681D1}"/>
    <cellStyle name="Normal 7 6 3 3 5 3 2" xfId="19545" xr:uid="{DAFF3D0D-322B-428C-B190-FC73BB4BF9B6}"/>
    <cellStyle name="Normal 7 6 3 3 5 4" xfId="12657" xr:uid="{BF00712F-157A-4A91-A20C-F870AE30D5F9}"/>
    <cellStyle name="Normal 7 6 3 3 5 4 2" xfId="22374" xr:uid="{B646638F-7F4B-463B-8856-5DD23055FC61}"/>
    <cellStyle name="Normal 7 6 3 3 5 5" xfId="24081" xr:uid="{9B692599-F652-43D4-A597-19E92B3869D7}"/>
    <cellStyle name="Normal 7 6 3 3 5 6" xfId="28027" xr:uid="{1B51685E-A46D-420B-A6F3-90F1AA9296E0}"/>
    <cellStyle name="Normal 7 6 3 3 5 7" xfId="14593" xr:uid="{FAEA6F03-7B18-43F9-BC9D-6322C55406A8}"/>
    <cellStyle name="Normal 7 6 3 3 6" xfId="3865" xr:uid="{00000000-0005-0000-0000-0000410F0000}"/>
    <cellStyle name="Normal 7 6 3 3 6 2" xfId="3866" xr:uid="{00000000-0005-0000-0000-0000420F0000}"/>
    <cellStyle name="Normal 7 6 3 3 7" xfId="3867" xr:uid="{00000000-0005-0000-0000-0000430F0000}"/>
    <cellStyle name="Normal 7 6 3 3 7 2" xfId="5258" xr:uid="{1A21AEED-36AB-4B00-9B38-BDA85D5CC9F4}"/>
    <cellStyle name="Normal 7 6 3 3 7 2 2" xfId="28472" xr:uid="{087F2FFB-7363-4982-BE5C-AF8D604343F7}"/>
    <cellStyle name="Normal 7 6 3 3 7 3" xfId="4671" xr:uid="{D77B5220-D306-46C2-81DD-7818A11558DE}"/>
    <cellStyle name="Normal 7 6 3 3 7 3 2" xfId="27679" xr:uid="{E7BE82E2-6F64-4192-B569-9D834D267736}"/>
    <cellStyle name="Normal 7 6 3 3 7 4" xfId="28396" xr:uid="{C70FF637-8CED-4805-AC50-6D329A28346E}"/>
    <cellStyle name="Normal 7 6 3 3 8" xfId="5376" xr:uid="{E74114E4-0F97-4264-BF02-7736255DCE96}"/>
    <cellStyle name="Normal 7 6 3 4" xfId="882" xr:uid="{00000000-0005-0000-0000-000072030000}"/>
    <cellStyle name="Normal 7 6 3 4 2" xfId="3868" xr:uid="{00000000-0005-0000-0000-0000440F0000}"/>
    <cellStyle name="Normal 7 6 3 4 2 2" xfId="5712" xr:uid="{82C22958-C2CE-4E99-843D-8394A30547ED}"/>
    <cellStyle name="Normal 7 6 3 4 2 2 2" xfId="8436" xr:uid="{68412A94-CA1A-486E-B777-8E532C75C115}"/>
    <cellStyle name="Normal 7 6 3 4 2 2 3" xfId="11319" xr:uid="{91DEA3EE-89A9-440D-A456-0F50D4FCFE52}"/>
    <cellStyle name="Normal 7 6 3 4 2 3" xfId="6768" xr:uid="{366D1B8F-EF9C-49E0-BD86-2F80DF3E1C80}"/>
    <cellStyle name="Normal 7 6 3 4 2 3 2" xfId="20355" xr:uid="{3BF09098-AE86-4DC6-9637-5ECF8CAE91DC}"/>
    <cellStyle name="Normal 7 6 3 4 2 4" xfId="9564" xr:uid="{76B5B395-6978-4298-829C-035EA30AF116}"/>
    <cellStyle name="Normal 7 6 3 4 2 4 2" xfId="23184" xr:uid="{4AE8A10C-3632-49D1-9241-781EA127B655}"/>
    <cellStyle name="Normal 7 6 3 4 2 5" xfId="24497" xr:uid="{34D45167-6AC5-49AB-9A18-662165F382EF}"/>
    <cellStyle name="Normal 7 6 3 4 2 6" xfId="15625" xr:uid="{B10DAE12-EF63-45D0-9D45-7BF4B310860D}"/>
    <cellStyle name="Normal 7 6 3 4 3" xfId="3869" xr:uid="{00000000-0005-0000-0000-0000450F0000}"/>
    <cellStyle name="Normal 7 6 3 4 3 2" xfId="8437" xr:uid="{1FD0A5CB-C7E6-4D2D-967F-4C9866B7B2E6}"/>
    <cellStyle name="Normal 7 6 3 4 3 2 2" xfId="27966" xr:uid="{878341B0-79EE-4CE2-851F-390EFC551FDB}"/>
    <cellStyle name="Normal 7 6 3 4 3 2 3" xfId="16994" xr:uid="{4DA0706A-3F69-4232-AA09-50E98EEF905C}"/>
    <cellStyle name="Normal 7 6 3 4 3 3" xfId="11320" xr:uid="{7862DCC0-019C-46C3-8C42-DA77587BF71D}"/>
    <cellStyle name="Normal 7 6 3 4 3 3 2" xfId="19748" xr:uid="{AA09BCDE-DB25-4079-9AA1-431E84EE33CF}"/>
    <cellStyle name="Normal 7 6 3 4 3 4" xfId="12843" xr:uid="{2F3BCFF5-F850-46FA-8503-4238018F6E88}"/>
    <cellStyle name="Normal 7 6 3 4 3 4 2" xfId="22577" xr:uid="{A599011C-9279-431C-AD5E-C9533D4B503C}"/>
    <cellStyle name="Normal 7 6 3 4 3 5" xfId="26432" xr:uid="{320B854C-D25E-47B8-9C3E-5715D04BFCB2}"/>
    <cellStyle name="Normal 7 6 3 4 3 6" xfId="14887" xr:uid="{FE55F4B8-89C1-4910-9557-FDF31954681F}"/>
    <cellStyle name="Normal 7 6 3 4 4" xfId="4814" xr:uid="{65C5C153-86CB-49A7-B5DB-8436DF33DFB7}"/>
    <cellStyle name="Normal 7 6 3 4 4 2" xfId="7148" xr:uid="{C72C6E50-D77C-4661-B53B-E92D34D37256}"/>
    <cellStyle name="Normal 7 6 3 4 4 2 2" xfId="20781" xr:uid="{E9F77C2D-D1F4-473D-81E9-822EE877C367}"/>
    <cellStyle name="Normal 7 6 3 4 4 3" xfId="10075" xr:uid="{E50A484E-F745-489F-8727-06031FBCBA47}"/>
    <cellStyle name="Normal 7 6 3 4 4 3 2" xfId="23610" xr:uid="{C9F23B38-7273-4A21-9D89-6491975CC455}"/>
    <cellStyle name="Normal 7 6 3 4 4 4" xfId="24547" xr:uid="{8B942EFD-CC97-4829-B534-70433D687A3D}"/>
    <cellStyle name="Normal 7 6 3 4 4 5" xfId="17988" xr:uid="{0ED2BE13-E3D4-4E1A-A23E-1DC0EBF365DD}"/>
    <cellStyle name="Normal 7 6 3 4 5" xfId="6347" xr:uid="{EDE1E144-ED2B-4FC3-A676-1A42D3B2824D}"/>
    <cellStyle name="Normal 7 6 3 4 5 2" xfId="16293" xr:uid="{34CBC44E-5E34-4A8B-A828-6530CDB88ECF}"/>
    <cellStyle name="Normal 7 6 3 4 6" xfId="9124" xr:uid="{4316299F-16AD-4B6C-A848-8538E40A79BF}"/>
    <cellStyle name="Normal 7 6 3 4 6 2" xfId="19053" xr:uid="{20497128-D47A-4F10-8630-A77863111EFF}"/>
    <cellStyle name="Normal 7 6 3 4 7" xfId="12292" xr:uid="{1B364AA7-7782-4814-918D-1871225EA765}"/>
    <cellStyle name="Normal 7 6 3 4 7 2" xfId="21849" xr:uid="{6F38D31D-7105-4BB1-B23C-E474EF776DA1}"/>
    <cellStyle name="Normal 7 6 3 4 8" xfId="26232" xr:uid="{4E013B2D-4CDF-443D-9A19-860A70BDB7BF}"/>
    <cellStyle name="Normal 7 6 3 4 9" xfId="14372" xr:uid="{638CDD2B-0E58-45BD-97A4-ACA7DD844FDF}"/>
    <cellStyle name="Normal 7 6 3 5" xfId="3870" xr:uid="{00000000-0005-0000-0000-0000460F0000}"/>
    <cellStyle name="Normal 7 6 3 5 2" xfId="5192" xr:uid="{83E3CAF5-60B8-4E47-992A-17CDEA77EBD9}"/>
    <cellStyle name="Normal 7 6 3 5 2 2" xfId="8438" xr:uid="{368756BE-28A7-4846-A510-112778641A84}"/>
    <cellStyle name="Normal 7 6 3 5 2 2 2" xfId="29950" xr:uid="{C4F0811E-0DA1-4DB9-8ED3-F52399B891B6}"/>
    <cellStyle name="Normal 7 6 3 5 2 2 3" xfId="21159" xr:uid="{995FF8D4-9E47-4C23-815C-498D4882E12A}"/>
    <cellStyle name="Normal 7 6 3 5 2 3" xfId="11321" xr:uid="{17E1C82A-8A8B-421A-9EE6-2C08B7FAD7E9}"/>
    <cellStyle name="Normal 7 6 3 5 2 3 2" xfId="23988" xr:uid="{4B560EB3-D27D-475A-8905-EC7A4F5A67BD}"/>
    <cellStyle name="Normal 7 6 3 5 2 4" xfId="26542" xr:uid="{2559AADA-99D1-4798-B59C-F4C1888DCCBC}"/>
    <cellStyle name="Normal 7 6 3 5 2 5" xfId="18366" xr:uid="{790A774A-7621-4571-8A2F-0739C28FD091}"/>
    <cellStyle name="Normal 7 6 3 5 3" xfId="6766" xr:uid="{7AE6FFE9-F7C7-43C8-A625-068240297B22}"/>
    <cellStyle name="Normal 7 6 3 5 3 2" xfId="28274" xr:uid="{BAE9AC8D-A7BC-4E3B-94D2-2C3C4AD601AC}"/>
    <cellStyle name="Normal 7 6 3 5 3 3" xfId="16294" xr:uid="{6629B17A-B4B6-41AD-9147-702C33610C53}"/>
    <cellStyle name="Normal 7 6 3 5 4" xfId="9562" xr:uid="{DA627372-80E4-40C6-8F1E-2D4178B424B9}"/>
    <cellStyle name="Normal 7 6 3 5 4 2" xfId="19054" xr:uid="{3AA7C1F8-41C5-4019-9510-D33796788653}"/>
    <cellStyle name="Normal 7 6 3 5 5" xfId="12293" xr:uid="{00DD27E1-B6EB-4D35-971C-958844FAAE1A}"/>
    <cellStyle name="Normal 7 6 3 5 5 2" xfId="21850" xr:uid="{824C7E5D-8272-4650-9603-824835043A06}"/>
    <cellStyle name="Normal 7 6 3 5 6" xfId="25302" xr:uid="{8330537F-2D43-4B50-9219-76FDB4D892E7}"/>
    <cellStyle name="Normal 7 6 3 5 7" xfId="15626" xr:uid="{51E05140-373A-4FCE-9151-0C42E9451629}"/>
    <cellStyle name="Normal 7 6 3 6" xfId="3871" xr:uid="{00000000-0005-0000-0000-0000470F0000}"/>
    <cellStyle name="Normal 7 6 3 6 2" xfId="5843" xr:uid="{09A07CFD-F8FC-41AA-B322-A0B2B2A0B961}"/>
    <cellStyle name="Normal 7 6 3 6 2 2" xfId="8439" xr:uid="{2899206F-5273-4F0A-BA36-79E89CE29E73}"/>
    <cellStyle name="Normal 7 6 3 6 2 3" xfId="11322" xr:uid="{216059A2-263E-4E18-8CC4-D6B74A68E03C}"/>
    <cellStyle name="Normal 7 6 3 6 3" xfId="6936" xr:uid="{4EEDE731-335F-4F02-B6FD-756B3151B462}"/>
    <cellStyle name="Normal 7 6 3 6 3 2" xfId="19862" xr:uid="{41C504B3-1C3D-4EC2-B93D-E29857AE2B82}"/>
    <cellStyle name="Normal 7 6 3 6 4" xfId="9732" xr:uid="{BC1DB29F-0AE9-4594-8721-42E25E92F203}"/>
    <cellStyle name="Normal 7 6 3 6 4 2" xfId="22691" xr:uid="{4DE45610-676D-43C1-A124-FAAF5BCE3864}"/>
    <cellStyle name="Normal 7 6 3 6 5" xfId="24413" xr:uid="{C03AE36E-DAAA-4898-A138-612D69365DFC}"/>
    <cellStyle name="Normal 7 6 3 6 6" xfId="15040" xr:uid="{45BA9CB8-2858-4CBC-9A95-DD6944C6218A}"/>
    <cellStyle name="Normal 7 6 3 7" xfId="3872" xr:uid="{00000000-0005-0000-0000-0000480F0000}"/>
    <cellStyle name="Normal 7 6 3 7 2" xfId="8440" xr:uid="{FB9FCDD9-6E4D-4374-972A-559460109B37}"/>
    <cellStyle name="Normal 7 6 3 7 2 2" xfId="28028" xr:uid="{D0A602A5-B41E-454F-98F2-B9FC33B40CD7}"/>
    <cellStyle name="Normal 7 6 3 7 2 3" xfId="16646" xr:uid="{73038D95-B455-47D5-BAC3-2B7C1AE0C66A}"/>
    <cellStyle name="Normal 7 6 3 7 3" xfId="11323" xr:uid="{210FA09B-B47B-460D-BFFC-AF92EF0A0559}"/>
    <cellStyle name="Normal 7 6 3 7 3 2" xfId="19383" xr:uid="{AD86FC9A-962A-4D48-89AA-68F17ADE5900}"/>
    <cellStyle name="Normal 7 6 3 7 4" xfId="12495" xr:uid="{86C1FCFD-8176-4115-B57F-55071D28FBAD}"/>
    <cellStyle name="Normal 7 6 3 7 4 2" xfId="22212" xr:uid="{72A9BE42-E4A3-4734-907F-FE028AB0740F}"/>
    <cellStyle name="Normal 7 6 3 7 5" xfId="25043" xr:uid="{0F702BC5-1531-4FC9-AFCC-D10E3288D2E2}"/>
    <cellStyle name="Normal 7 6 3 7 6" xfId="14430" xr:uid="{9EEFF42B-95C1-4276-9A05-9581C3AE1BAE}"/>
    <cellStyle name="Normal 7 6 3 8" xfId="3873" xr:uid="{00000000-0005-0000-0000-0000490F0000}"/>
    <cellStyle name="Normal 7 6 3 8 2" xfId="8441" xr:uid="{C2652C29-4569-40E2-A1F5-CC8B7649BCCC}"/>
    <cellStyle name="Normal 7 6 3 8 2 2" xfId="19163" xr:uid="{437BA89B-AED9-4BF2-8B18-D753545AB0FF}"/>
    <cellStyle name="Normal 7 6 3 8 3" xfId="11324" xr:uid="{4AB144E2-526D-48A3-9EB0-D832E22A4FF5}"/>
    <cellStyle name="Normal 7 6 3 8 3 2" xfId="21968" xr:uid="{9431E125-CF96-4C2C-9155-C1CB4A6B3455}"/>
    <cellStyle name="Normal 7 6 3 8 4" xfId="24974" xr:uid="{31B83169-721A-4A78-863A-C9A6CBA3FB92}"/>
    <cellStyle name="Normal 7 6 3 8 5" xfId="16412" xr:uid="{B6E62647-FFA1-4778-AA14-19D5EBBFC9B3}"/>
    <cellStyle name="Normal 7 6 3 9" xfId="4669" xr:uid="{7BCBE78E-C79E-4C70-9AFD-C72F32A87127}"/>
    <cellStyle name="Normal 7 6 3 9 2" xfId="10073" xr:uid="{72221122-8EFC-49A6-BD19-6FE6E5C60A48}"/>
    <cellStyle name="Normal 7 6 3 9 2 2" xfId="20641" xr:uid="{6290E9E8-C7FE-45BF-B73B-194E2DC4DA85}"/>
    <cellStyle name="Normal 7 6 3 9 3" xfId="13576" xr:uid="{29012A42-2954-453D-9167-3B782446FC6E}"/>
    <cellStyle name="Normal 7 6 3 9 3 2" xfId="23470" xr:uid="{B2868DC7-DAED-47C5-9C18-9129BCB0CDAA}"/>
    <cellStyle name="Normal 7 6 3 9 4" xfId="17848" xr:uid="{6E239254-4369-4580-AFEC-76818A3ADA35}"/>
    <cellStyle name="Normal 7 6 4" xfId="883" xr:uid="{00000000-0005-0000-0000-000073030000}"/>
    <cellStyle name="Normal 7 6 4 10" xfId="9125" xr:uid="{D3B46986-9B11-4BB9-B0B0-090F78B76722}"/>
    <cellStyle name="Normal 7 6 4 10 2" xfId="19055" xr:uid="{297D39AB-F519-4828-AF53-C7A97267D6A7}"/>
    <cellStyle name="Normal 7 6 4 11" xfId="12294" xr:uid="{FC38234F-7121-43D9-B51E-B8CD018D29C0}"/>
    <cellStyle name="Normal 7 6 4 11 2" xfId="21851" xr:uid="{F3E4B79F-E201-47A1-960D-F52CD0B20674}"/>
    <cellStyle name="Normal 7 6 4 12" xfId="25875" xr:uid="{80AB9EF4-EAB9-4B33-8891-A2E1461D6D0C}"/>
    <cellStyle name="Normal 7 6 4 13" xfId="14012" xr:uid="{4F1F9EAD-152B-44C6-8E28-899001C1C036}"/>
    <cellStyle name="Normal 7 6 4 2" xfId="884" xr:uid="{00000000-0005-0000-0000-000074030000}"/>
    <cellStyle name="Normal 7 6 4 2 10" xfId="12295" xr:uid="{C213154F-64D9-4193-9782-A259C3BAAC16}"/>
    <cellStyle name="Normal 7 6 4 2 10 2" xfId="21852" xr:uid="{030F7C6E-08DC-42D1-AD75-07FC9C6053B4}"/>
    <cellStyle name="Normal 7 6 4 2 11" xfId="25984" xr:uid="{707A4E62-3A9F-498B-9509-AA5D202A08D2}"/>
    <cellStyle name="Normal 7 6 4 2 12" xfId="14215" xr:uid="{18C0E098-07A9-43E0-89C4-943C3F86B0CC}"/>
    <cellStyle name="Normal 7 6 4 2 2" xfId="3874" xr:uid="{00000000-0005-0000-0000-00004A0F0000}"/>
    <cellStyle name="Normal 7 6 4 2 2 2" xfId="3875" xr:uid="{00000000-0005-0000-0000-00004B0F0000}"/>
    <cellStyle name="Normal 7 6 4 2 2 2 2" xfId="8442" xr:uid="{AE253CD6-135C-46B4-AEF1-7C5714F3C1A9}"/>
    <cellStyle name="Normal 7 6 4 2 2 2 2 2" xfId="27613" xr:uid="{B31CFBC9-36B7-410C-A58B-FFDDC95081A8}"/>
    <cellStyle name="Normal 7 6 4 2 2 2 2 3" xfId="27873" xr:uid="{25C6461D-B9A3-4F64-AB0F-5FF8595436DA}"/>
    <cellStyle name="Normal 7 6 4 2 2 2 2 4" xfId="17564" xr:uid="{1D79DEF3-0625-42E1-80D6-A264FA04DD19}"/>
    <cellStyle name="Normal 7 6 4 2 2 2 3" xfId="11326" xr:uid="{DAD6021B-479C-4099-831C-26CFC1D8BECC}"/>
    <cellStyle name="Normal 7 6 4 2 2 2 3 2" xfId="29558" xr:uid="{BD54EE6E-0EA4-43C0-ADC6-B53BB8D102AC}"/>
    <cellStyle name="Normal 7 6 4 2 2 2 3 3" xfId="20357" xr:uid="{F742FEB5-F28A-4E07-B2F1-5FADD019FEF3}"/>
    <cellStyle name="Normal 7 6 4 2 2 2 4" xfId="13343" xr:uid="{83F417CB-70A3-4BC6-A164-9283A1C38694}"/>
    <cellStyle name="Normal 7 6 4 2 2 2 4 2" xfId="23186" xr:uid="{A2E39BF9-07F6-4D60-8E91-87BDCE242DD1}"/>
    <cellStyle name="Normal 7 6 4 2 2 2 5" xfId="26652" xr:uid="{FD6B56FE-DFE3-4B30-B1A3-770637C64C7D}"/>
    <cellStyle name="Normal 7 6 4 2 2 2 6" xfId="15628" xr:uid="{DAF40F9A-8CAE-4657-BA16-D2C15E345C37}"/>
    <cellStyle name="Normal 7 6 4 2 2 3" xfId="4965" xr:uid="{183A3579-DED8-46ED-B5EE-1A9AD65995E7}"/>
    <cellStyle name="Normal 7 6 4 2 2 3 2" xfId="11325" xr:uid="{872E652F-66DA-42EE-91E6-7C3DFB85F80B}"/>
    <cellStyle name="Normal 7 6 4 2 2 3 2 2" xfId="29798" xr:uid="{CD9A1B37-952A-49B7-BDB0-3CD4FB77F154}"/>
    <cellStyle name="Normal 7 6 4 2 2 3 2 3" xfId="20932" xr:uid="{3E32B2BC-8B14-40F4-889D-C2CC14A62DD1}"/>
    <cellStyle name="Normal 7 6 4 2 2 3 3" xfId="13824" xr:uid="{1F0584C1-93E7-4AC2-9DBE-A5BB834233E6}"/>
    <cellStyle name="Normal 7 6 4 2 2 3 3 2" xfId="23761" xr:uid="{00FDB3C5-1432-4AF2-BDA2-83795CEACC29}"/>
    <cellStyle name="Normal 7 6 4 2 2 3 4" xfId="25364" xr:uid="{12DBB585-5FA2-49E1-8736-7B2986525D57}"/>
    <cellStyle name="Normal 7 6 4 2 2 3 5" xfId="18139" xr:uid="{76773DEE-B682-4EA4-AAD5-34CACACC3CF8}"/>
    <cellStyle name="Normal 7 6 4 2 2 4" xfId="6454" xr:uid="{0D6C13BA-AA21-4075-BC6F-5DCED9B84008}"/>
    <cellStyle name="Normal 7 6 4 2 2 4 2" xfId="27804" xr:uid="{425D9578-AF58-4C09-970F-A8BAEEE5B938}"/>
    <cellStyle name="Normal 7 6 4 2 2 4 3" xfId="16297" xr:uid="{92D80780-FA46-4EAF-9A17-AC734C13A5DC}"/>
    <cellStyle name="Normal 7 6 4 2 2 5" xfId="9231" xr:uid="{234EE8FB-0160-4A6E-AF14-B5053353B912}"/>
    <cellStyle name="Normal 7 6 4 2 2 5 2" xfId="19057" xr:uid="{AE73E64D-ACFF-4F44-B533-13E61C2F433C}"/>
    <cellStyle name="Normal 7 6 4 2 2 6" xfId="12296" xr:uid="{A5764A09-65C6-40CC-AED6-2360D2E4D921}"/>
    <cellStyle name="Normal 7 6 4 2 2 6 2" xfId="21853" xr:uid="{476F3A59-7B67-4FBB-89FB-852B09694D6D}"/>
    <cellStyle name="Normal 7 6 4 2 2 7" xfId="25766" xr:uid="{1D01315C-2688-42EB-AD06-34BCE85EE030}"/>
    <cellStyle name="Normal 7 6 4 2 2 8" xfId="14890" xr:uid="{66005B64-A208-4F88-98AE-F59449EA7493}"/>
    <cellStyle name="Normal 7 6 4 2 3" xfId="3876" xr:uid="{00000000-0005-0000-0000-00004C0F0000}"/>
    <cellStyle name="Normal 7 6 4 2 3 2" xfId="5193" xr:uid="{FE81C9E7-1600-4D88-BA56-C0CC5ED1065A}"/>
    <cellStyle name="Normal 7 6 4 2 3 2 2" xfId="8443" xr:uid="{55ED6A19-0D8F-488E-B735-71CE9969C974}"/>
    <cellStyle name="Normal 7 6 4 2 3 2 2 2" xfId="29951" xr:uid="{758BBADB-5C98-4B9F-B1AA-9BC4BCEF9B80}"/>
    <cellStyle name="Normal 7 6 4 2 3 2 2 3" xfId="21160" xr:uid="{B263B353-12FD-498E-A837-1E7FD4299F3C}"/>
    <cellStyle name="Normal 7 6 4 2 3 2 3" xfId="11327" xr:uid="{29C6B1F0-3BE1-487B-B0D0-952D48754C65}"/>
    <cellStyle name="Normal 7 6 4 2 3 2 3 2" xfId="23989" xr:uid="{358422E7-7CF0-4AA4-A457-F364FE2217BC}"/>
    <cellStyle name="Normal 7 6 4 2 3 2 4" xfId="24579" xr:uid="{802E29D0-F09B-4080-87B0-C8921578DA47}"/>
    <cellStyle name="Normal 7 6 4 2 3 2 5" xfId="18367" xr:uid="{4B1E43AD-FE1A-45F2-9FBF-6ED57BD8B8C2}"/>
    <cellStyle name="Normal 7 6 4 2 3 3" xfId="6770" xr:uid="{1EAE8DEE-F565-4289-BE04-D090AA2DFBAA}"/>
    <cellStyle name="Normal 7 6 4 2 3 3 2" xfId="28517" xr:uid="{269BC8DD-6328-4FD3-8BC0-138DB1033DFE}"/>
    <cellStyle name="Normal 7 6 4 2 3 3 3" xfId="17565" xr:uid="{76E2BA08-0C41-4195-927D-3D1E0C0F4A47}"/>
    <cellStyle name="Normal 7 6 4 2 3 4" xfId="9566" xr:uid="{4F23A8C8-4A50-4D20-B034-962B6C8BDD5A}"/>
    <cellStyle name="Normal 7 6 4 2 3 4 2" xfId="20358" xr:uid="{6F37CC00-6CBA-4819-96D6-454B64335A50}"/>
    <cellStyle name="Normal 7 6 4 2 3 5" xfId="13344" xr:uid="{88366B79-652E-4B17-B8F2-B26DB7D84D75}"/>
    <cellStyle name="Normal 7 6 4 2 3 5 2" xfId="23187" xr:uid="{CF642850-DE2F-4C35-B9A1-91326C1EB1D9}"/>
    <cellStyle name="Normal 7 6 4 2 3 6" xfId="25208" xr:uid="{F25CFAC3-F2F7-45A5-B6AE-E341B20BC4C6}"/>
    <cellStyle name="Normal 7 6 4 2 3 7" xfId="15629" xr:uid="{3E239913-93B5-48C9-A99D-0853C40AB170}"/>
    <cellStyle name="Normal 7 6 4 2 4" xfId="3877" xr:uid="{00000000-0005-0000-0000-00004D0F0000}"/>
    <cellStyle name="Normal 7 6 4 2 4 2" xfId="8444" xr:uid="{C03E1CD4-AC4B-468A-87B1-29C409976502}"/>
    <cellStyle name="Normal 7 6 4 2 4 2 2" xfId="27254" xr:uid="{EF464A41-057F-4D84-A7A3-316D44E9CFDE}"/>
    <cellStyle name="Normal 7 6 4 2 4 2 3" xfId="17563" xr:uid="{BF1E914B-A7D9-46A1-ACCE-680D4914D99F}"/>
    <cellStyle name="Normal 7 6 4 2 4 3" xfId="11328" xr:uid="{DA1AEAEE-D9CE-4182-AFEF-BE8F8BCC1143}"/>
    <cellStyle name="Normal 7 6 4 2 4 3 2" xfId="20356" xr:uid="{2BD72EE7-4AF0-40D8-B0D8-5F0CB882F23E}"/>
    <cellStyle name="Normal 7 6 4 2 4 4" xfId="13342" xr:uid="{4715484C-1587-40EE-8895-C6F5094CAC3C}"/>
    <cellStyle name="Normal 7 6 4 2 4 4 2" xfId="23185" xr:uid="{69216CE5-0873-4576-AF6A-88AFC05E0E86}"/>
    <cellStyle name="Normal 7 6 4 2 4 5" xfId="24094" xr:uid="{3264D61C-B3E3-46BB-A9B3-8B41ABCEB4B1}"/>
    <cellStyle name="Normal 7 6 4 2 4 6" xfId="15627" xr:uid="{7AD0760F-B0B4-402D-8646-79F11848A4C5}"/>
    <cellStyle name="Normal 7 6 4 2 5" xfId="3878" xr:uid="{00000000-0005-0000-0000-00004E0F0000}"/>
    <cellStyle name="Normal 7 6 4 2 5 2" xfId="8445" xr:uid="{C1FF4543-EC83-4CC2-A7E7-C36A4DC726BE}"/>
    <cellStyle name="Normal 7 6 4 2 5 2 2" xfId="28488" xr:uid="{7547C578-CBC3-49B1-ACD2-490A9F6C5A15}"/>
    <cellStyle name="Normal 7 6 4 2 5 2 3" xfId="16789" xr:uid="{686F6266-F0E7-4416-A30A-26D984377987}"/>
    <cellStyle name="Normal 7 6 4 2 5 3" xfId="11329" xr:uid="{9090DC91-47FD-4E8E-9207-E502001C426E}"/>
    <cellStyle name="Normal 7 6 4 2 5 3 2" xfId="19526" xr:uid="{C15690B6-A806-4EC7-A8F2-3DB4D0EE3AA5}"/>
    <cellStyle name="Normal 7 6 4 2 5 4" xfId="12638" xr:uid="{0819DDD7-FCF3-4968-B55D-2031D74262E3}"/>
    <cellStyle name="Normal 7 6 4 2 5 4 2" xfId="22355" xr:uid="{A7679BFC-B043-483F-8FF4-A9617317F0CE}"/>
    <cellStyle name="Normal 7 6 4 2 5 5" xfId="24938" xr:uid="{538EB4A4-70B3-4B28-AA69-133CC821346E}"/>
    <cellStyle name="Normal 7 6 4 2 5 6" xfId="14573" xr:uid="{6C60A554-A1E6-42F1-8AA0-33F935C6749C}"/>
    <cellStyle name="Normal 7 6 4 2 6" xfId="3879" xr:uid="{00000000-0005-0000-0000-00004F0F0000}"/>
    <cellStyle name="Normal 7 6 4 2 6 2" xfId="11330" xr:uid="{1B1D988D-99B6-447F-AE68-882435233691}"/>
    <cellStyle name="Normal 7 6 4 2 6 2 2" xfId="19323" xr:uid="{A1FE9558-FDE8-456E-963D-57E3D00A2501}"/>
    <cellStyle name="Normal 7 6 4 2 6 3" xfId="12450" xr:uid="{651E78B3-1935-47A5-AC24-08DDEA74F315}"/>
    <cellStyle name="Normal 7 6 4 2 6 3 2" xfId="22149" xr:uid="{5D80825F-8332-4CF2-A412-F57BD7872E0F}"/>
    <cellStyle name="Normal 7 6 4 2 6 4" xfId="24320" xr:uid="{8CDA99B8-99A6-4D35-888F-2F8A6707BA0B}"/>
    <cellStyle name="Normal 7 6 4 2 6 5" xfId="16593" xr:uid="{56915DBC-4B17-4AE3-888C-84ABCF92EA99}"/>
    <cellStyle name="Normal 7 6 4 2 7" xfId="4695" xr:uid="{78E927CE-3601-4706-A3C6-08EB237A5041}"/>
    <cellStyle name="Normal 7 6 4 2 7 2" xfId="10077" xr:uid="{C82668F4-C637-4EB2-92E7-47AA7F021E8B}"/>
    <cellStyle name="Normal 7 6 4 2 7 2 2" xfId="20662" xr:uid="{B317E52C-19E0-4F74-9DA1-39ECBD559D8F}"/>
    <cellStyle name="Normal 7 6 4 2 7 3" xfId="13594" xr:uid="{4E6331BE-0464-40AB-B644-9F365E2C3685}"/>
    <cellStyle name="Normal 7 6 4 2 7 3 2" xfId="23491" xr:uid="{8B191086-114D-4DCE-934F-6F851E342EF8}"/>
    <cellStyle name="Normal 7 6 4 2 7 4" xfId="17869" xr:uid="{01E80EAE-16EC-4216-8160-CB2A3AB73427}"/>
    <cellStyle name="Normal 7 6 4 2 8" xfId="6349" xr:uid="{9C1A1675-03CB-4513-B473-08CCBF81961F}"/>
    <cellStyle name="Normal 7 6 4 2 8 2" xfId="16296" xr:uid="{62818749-2567-4FDE-8386-829370863E4A}"/>
    <cellStyle name="Normal 7 6 4 2 9" xfId="9126" xr:uid="{398D3535-EE29-4237-8D14-D25BBE4D29A3}"/>
    <cellStyle name="Normal 7 6 4 2 9 2" xfId="19056" xr:uid="{1EF664B7-58EB-40D1-8AE4-CD7F7585461E}"/>
    <cellStyle name="Normal 7 6 4 3" xfId="3880" xr:uid="{00000000-0005-0000-0000-0000500F0000}"/>
    <cellStyle name="Normal 7 6 4 3 2" xfId="3881" xr:uid="{00000000-0005-0000-0000-0000510F0000}"/>
    <cellStyle name="Normal 7 6 4 3 2 2" xfId="8446" xr:uid="{F9EE0756-BD0F-4D6F-97B9-8F0D83B0ED55}"/>
    <cellStyle name="Normal 7 6 4 3 2 2 2" xfId="24406" xr:uid="{60F4609C-E6FB-49F0-8A3B-B84F326513A0}"/>
    <cellStyle name="Normal 7 6 4 3 2 2 3" xfId="27081" xr:uid="{3FD91763-DD7D-474C-9E7D-1942CD41D880}"/>
    <cellStyle name="Normal 7 6 4 3 2 2 4" xfId="17566" xr:uid="{1D28040B-BBB2-429A-BF6C-1D12078F2C3F}"/>
    <cellStyle name="Normal 7 6 4 3 2 3" xfId="11332" xr:uid="{09363F73-4C5A-40AD-9C86-42F73EB6506A}"/>
    <cellStyle name="Normal 7 6 4 3 2 3 2" xfId="29559" xr:uid="{0BCB818A-9175-48DF-BCAE-3C913C627F6F}"/>
    <cellStyle name="Normal 7 6 4 3 2 3 3" xfId="20359" xr:uid="{BD08BA7A-A906-45E7-B016-BE7A63AF2A59}"/>
    <cellStyle name="Normal 7 6 4 3 2 4" xfId="13345" xr:uid="{71987CAC-EDBC-4E77-A1B3-25E88D748950}"/>
    <cellStyle name="Normal 7 6 4 3 2 4 2" xfId="23188" xr:uid="{6C1DED8A-3845-4188-A116-0A4879943AD3}"/>
    <cellStyle name="Normal 7 6 4 3 2 5" xfId="25893" xr:uid="{13879AC7-A292-4B6B-A0FD-B542AA70FBE8}"/>
    <cellStyle name="Normal 7 6 4 3 2 6" xfId="15630" xr:uid="{126B6B34-3BA1-439B-8630-A88D9B21004C}"/>
    <cellStyle name="Normal 7 6 4 3 3" xfId="3882" xr:uid="{00000000-0005-0000-0000-0000520F0000}"/>
    <cellStyle name="Normal 7 6 4 3 3 2" xfId="11333" xr:uid="{15BF3364-F2A4-409F-8810-9386C5F60B8F}"/>
    <cellStyle name="Normal 7 6 4 3 3 2 2" xfId="29019" xr:uid="{22C7FFCE-A0CD-4E2C-8692-2AF619DECE42}"/>
    <cellStyle name="Normal 7 6 4 3 3 2 3" xfId="16996" xr:uid="{8E6D3530-6C7A-4F36-BB8D-E69D42829E27}"/>
    <cellStyle name="Normal 7 6 4 3 3 3" xfId="11608" xr:uid="{A09BC208-1CCA-4062-B4DB-B786ACEA467F}"/>
    <cellStyle name="Normal 7 6 4 3 3 3 2" xfId="19750" xr:uid="{A1A46345-57CE-453F-8DA1-AA275DD03B3A}"/>
    <cellStyle name="Normal 7 6 4 3 3 4" xfId="12845" xr:uid="{99B5835C-F6E8-4C94-A645-CAD0B23FF680}"/>
    <cellStyle name="Normal 7 6 4 3 3 4 2" xfId="22579" xr:uid="{E6B3B082-F92F-4FD8-B4EE-F19478204445}"/>
    <cellStyle name="Normal 7 6 4 3 3 5" xfId="26124" xr:uid="{1A2E04BC-E837-447D-897E-6C80E169748F}"/>
    <cellStyle name="Normal 7 6 4 3 3 6" xfId="14889" xr:uid="{21D2BB71-DE48-4613-AA0B-0BBA54C1140E}"/>
    <cellStyle name="Normal 7 6 4 3 4" xfId="4815" xr:uid="{B596D262-B08C-42E1-B33B-C600CB5FBDF5}"/>
    <cellStyle name="Normal 7 6 4 3 4 2" xfId="11331" xr:uid="{1A96F513-940D-470E-AD5B-48C799783A0E}"/>
    <cellStyle name="Normal 7 6 4 3 4 2 2" xfId="29680" xr:uid="{23127892-BF6D-4C0E-AC63-A92BFD59C9C2}"/>
    <cellStyle name="Normal 7 6 4 3 4 2 3" xfId="20782" xr:uid="{7A92D320-4BE7-4B99-A73D-D34CBE05198D}"/>
    <cellStyle name="Normal 7 6 4 3 4 3" xfId="13676" xr:uid="{9FDDC7F9-F45A-439B-B9DA-6D44E4750896}"/>
    <cellStyle name="Normal 7 6 4 3 4 3 2" xfId="23611" xr:uid="{CB46541A-9C2E-4077-B2AB-3AEBE39B72B1}"/>
    <cellStyle name="Normal 7 6 4 3 4 4" xfId="24277" xr:uid="{BBBF34F2-FE91-4C14-AC6D-884062BFDFEB}"/>
    <cellStyle name="Normal 7 6 4 3 4 5" xfId="17989" xr:uid="{A38BC4D0-9A61-498C-BA2A-3F7A50B60CE2}"/>
    <cellStyle name="Normal 7 6 4 3 5" xfId="6453" xr:uid="{0DBF65F4-7075-4AD1-9DB6-ACD9E026DF1A}"/>
    <cellStyle name="Normal 7 6 4 3 5 2" xfId="29050" xr:uid="{3F93583B-7514-4FBB-99ED-C32FBB6B38C2}"/>
    <cellStyle name="Normal 7 6 4 3 5 3" xfId="16298" xr:uid="{7991B701-6E6D-4820-AA33-A28AE08C60E0}"/>
    <cellStyle name="Normal 7 6 4 3 6" xfId="9230" xr:uid="{871F3732-165E-4DEE-8A92-825F754DE1B7}"/>
    <cellStyle name="Normal 7 6 4 3 6 2" xfId="19058" xr:uid="{6C14221F-AF75-4CEB-A793-D346DD5E8A8F}"/>
    <cellStyle name="Normal 7 6 4 3 7" xfId="12297" xr:uid="{D7C5BE50-BCB6-49EA-A46B-0B2369E5FE9A}"/>
    <cellStyle name="Normal 7 6 4 3 7 2" xfId="21854" xr:uid="{B322860C-7B38-47C2-947A-3467B31AF716}"/>
    <cellStyle name="Normal 7 6 4 3 8" xfId="24668" xr:uid="{9E576CFD-FAA1-4F39-9A18-670B939C2B1B}"/>
    <cellStyle name="Normal 7 6 4 3 9" xfId="14373" xr:uid="{05613D22-1FF4-443E-8E0A-E7C227A9ED71}"/>
    <cellStyle name="Normal 7 6 4 4" xfId="3883" xr:uid="{00000000-0005-0000-0000-0000530F0000}"/>
    <cellStyle name="Normal 7 6 4 4 2" xfId="5194" xr:uid="{E5D1B11D-0D16-4BCD-869C-1B1C454B271E}"/>
    <cellStyle name="Normal 7 6 4 4 2 2" xfId="8447" xr:uid="{51E4A76A-01D6-40C6-B1B4-DCF1BABACD64}"/>
    <cellStyle name="Normal 7 6 4 4 2 2 2" xfId="29952" xr:uid="{508FF0C8-118B-4A0D-B260-E6130A52232B}"/>
    <cellStyle name="Normal 7 6 4 4 2 2 3" xfId="21161" xr:uid="{7BAB920F-2168-4E2A-8CDE-4C81D120364B}"/>
    <cellStyle name="Normal 7 6 4 4 2 3" xfId="11334" xr:uid="{96039E39-7E46-4B4C-9C42-5743512E5659}"/>
    <cellStyle name="Normal 7 6 4 4 2 3 2" xfId="23990" xr:uid="{070FB5FC-1A1B-40A4-82FB-C2FB003DC5A8}"/>
    <cellStyle name="Normal 7 6 4 4 2 4" xfId="25018" xr:uid="{AED39BA5-590F-40B4-A338-073C22F47F3F}"/>
    <cellStyle name="Normal 7 6 4 4 2 5" xfId="18368" xr:uid="{9D7F458C-074F-4C5A-983F-E2A28120B0CF}"/>
    <cellStyle name="Normal 7 6 4 4 3" xfId="6769" xr:uid="{06518399-34ED-43DD-8909-8A8D42F7D5F4}"/>
    <cellStyle name="Normal 7 6 4 4 3 2" xfId="28530" xr:uid="{8381EB30-5F1E-4608-8FBA-DAD73E4FC0E2}"/>
    <cellStyle name="Normal 7 6 4 4 3 3" xfId="16299" xr:uid="{D42DB1D1-F2A0-4C27-8107-9361AAA25DD7}"/>
    <cellStyle name="Normal 7 6 4 4 4" xfId="9565" xr:uid="{C0C2BCC7-33E7-4A59-A545-36DAB83D529B}"/>
    <cellStyle name="Normal 7 6 4 4 4 2" xfId="19059" xr:uid="{A3D2338C-90C9-4AC9-B61D-AB4EB0AE1E5F}"/>
    <cellStyle name="Normal 7 6 4 4 5" xfId="12298" xr:uid="{7F7F1ACE-F097-4943-B422-3CC9FAD0E9FA}"/>
    <cellStyle name="Normal 7 6 4 4 5 2" xfId="21855" xr:uid="{557EBA18-EA63-4C38-AD30-ED39D7CB3FB9}"/>
    <cellStyle name="Normal 7 6 4 4 6" xfId="24788" xr:uid="{702F516C-739A-4357-ACA5-91FB2A7F75A5}"/>
    <cellStyle name="Normal 7 6 4 4 7" xfId="15631" xr:uid="{A587A489-A7FE-408F-BE00-DA6D7B813557}"/>
    <cellStyle name="Normal 7 6 4 5" xfId="3884" xr:uid="{00000000-0005-0000-0000-0000540F0000}"/>
    <cellStyle name="Normal 7 6 4 5 2" xfId="5827" xr:uid="{1999F29D-1B5B-4639-90CD-74934A5DDE31}"/>
    <cellStyle name="Normal 7 6 4 5 2 2" xfId="8448" xr:uid="{A2051720-8565-4048-87D4-C356E8FC5FCE}"/>
    <cellStyle name="Normal 7 6 4 5 2 3" xfId="11335" xr:uid="{9C852CA7-9544-4DFC-B6C4-58E1B4024C14}"/>
    <cellStyle name="Normal 7 6 4 5 2 4" xfId="17083" xr:uid="{CCE51705-8EBB-434D-B56B-347BB3635AB6}"/>
    <cellStyle name="Normal 7 6 4 5 3" xfId="6916" xr:uid="{FBFD612E-A382-4086-B3EA-BDEB42C9BA28}"/>
    <cellStyle name="Normal 7 6 4 5 3 2" xfId="29376" xr:uid="{7C1A2C67-EF02-4654-8EA1-FDFD78A6FF4D}"/>
    <cellStyle name="Normal 7 6 4 5 3 3" xfId="19863" xr:uid="{EC8EE3FE-AC0B-46AA-897F-30EC06B760F8}"/>
    <cellStyle name="Normal 7 6 4 5 4" xfId="9712" xr:uid="{F90B6875-1F2F-43D5-977C-46BE4A344621}"/>
    <cellStyle name="Normal 7 6 4 5 4 2" xfId="22692" xr:uid="{9F1D68E8-ABDD-4AF7-A7DA-48802D5CAAB8}"/>
    <cellStyle name="Normal 7 6 4 5 5" xfId="24342" xr:uid="{7A3045A2-0048-4375-BBC9-6603F57C9062}"/>
    <cellStyle name="Normal 7 6 4 5 6" xfId="15041" xr:uid="{7396D1B3-F8C9-47A7-B2D2-71468109BF5E}"/>
    <cellStyle name="Normal 7 6 4 6" xfId="3885" xr:uid="{00000000-0005-0000-0000-0000550F0000}"/>
    <cellStyle name="Normal 7 6 4 6 2" xfId="8449" xr:uid="{FC815A33-BAB0-4DAD-ABA5-AFAC346143C2}"/>
    <cellStyle name="Normal 7 6 4 6 2 2" xfId="28302" xr:uid="{53F3DC1D-E39E-49F6-9473-275DD7375B0C}"/>
    <cellStyle name="Normal 7 6 4 6 2 3" xfId="16626" xr:uid="{194478D6-1269-43A2-85A6-01758E2F7971}"/>
    <cellStyle name="Normal 7 6 4 6 3" xfId="11336" xr:uid="{D70AEB00-596F-48A9-A5BF-65F991E9A4A1}"/>
    <cellStyle name="Normal 7 6 4 6 3 2" xfId="19363" xr:uid="{8C4F0D9D-F4DE-449B-878C-2A105BF7A021}"/>
    <cellStyle name="Normal 7 6 4 6 4" xfId="12475" xr:uid="{61A2AE5E-64BC-4AD5-AEEF-79FF5504FBC8}"/>
    <cellStyle name="Normal 7 6 4 6 4 2" xfId="22192" xr:uid="{6CF3446D-9084-43CB-9F56-697FB01C3AFD}"/>
    <cellStyle name="Normal 7 6 4 6 5" xfId="24717" xr:uid="{49CAEF73-87C1-45F8-AF0D-88D1ECA56C73}"/>
    <cellStyle name="Normal 7 6 4 6 6" xfId="14410" xr:uid="{9A1AB40B-F287-4098-B21F-194EF1EEC4D5}"/>
    <cellStyle name="Normal 7 6 4 7" xfId="3886" xr:uid="{00000000-0005-0000-0000-0000560F0000}"/>
    <cellStyle name="Normal 7 6 4 7 2" xfId="8450" xr:uid="{A0F01069-98FF-48EC-8F04-2B0BC3ADEE22}"/>
    <cellStyle name="Normal 7 6 4 7 2 2" xfId="19143" xr:uid="{D57E7162-57F0-4E72-B27E-FEA060783CD6}"/>
    <cellStyle name="Normal 7 6 4 7 3" xfId="11337" xr:uid="{F94E8DC1-4786-4EA7-9EBF-D88B2CE8AA2B}"/>
    <cellStyle name="Normal 7 6 4 7 3 2" xfId="21948" xr:uid="{00E6E27B-A37D-466C-AE1A-3B8B05269FC1}"/>
    <cellStyle name="Normal 7 6 4 7 4" xfId="25151" xr:uid="{4D4DF0F3-B380-4070-94ED-82141D6126AD}"/>
    <cellStyle name="Normal 7 6 4 7 5" xfId="16392" xr:uid="{93C6B8B3-8478-4861-8CD6-BBE1F9725009}"/>
    <cellStyle name="Normal 7 6 4 8" xfId="4672" xr:uid="{04B06B87-A258-4134-9C11-91D6C4B88578}"/>
    <cellStyle name="Normal 7 6 4 8 2" xfId="10076" xr:uid="{8AC206AC-B0AD-4699-B5BF-6B5180C48CB3}"/>
    <cellStyle name="Normal 7 6 4 8 2 2" xfId="20643" xr:uid="{4C2B9DE7-F8B4-4F3A-9311-EB96428F3D0C}"/>
    <cellStyle name="Normal 7 6 4 8 3" xfId="13578" xr:uid="{B188BA35-8A88-439C-BE93-0F3DCADAF5AF}"/>
    <cellStyle name="Normal 7 6 4 8 3 2" xfId="23472" xr:uid="{79EA17CA-B319-409D-AB0F-A5742E4999F7}"/>
    <cellStyle name="Normal 7 6 4 8 4" xfId="17850" xr:uid="{70974E42-F49D-44FD-9329-7D18C5600167}"/>
    <cellStyle name="Normal 7 6 4 9" xfId="6348" xr:uid="{B77641C1-D51C-4251-8869-2B4292E873A8}"/>
    <cellStyle name="Normal 7 6 4 9 2" xfId="16295" xr:uid="{1C5DE790-0A88-438F-8FC7-D86BB66CAFEC}"/>
    <cellStyle name="Normal 7 6 5" xfId="885" xr:uid="{00000000-0005-0000-0000-000075030000}"/>
    <cellStyle name="Normal 7 6 5 10" xfId="12299" xr:uid="{F58FF6FA-B678-4A61-A10D-2287F78080F9}"/>
    <cellStyle name="Normal 7 6 5 10 2" xfId="21856" xr:uid="{4A3E4285-143F-4EBC-A634-657BA304E446}"/>
    <cellStyle name="Normal 7 6 5 11" xfId="25305" xr:uid="{C6DBA2D4-1CD0-4FE5-83F2-196BB1BDD698}"/>
    <cellStyle name="Normal 7 6 5 12" xfId="14216" xr:uid="{637B8605-4C2D-4F85-A763-11B7603211C6}"/>
    <cellStyle name="Normal 7 6 5 2" xfId="886" xr:uid="{00000000-0005-0000-0000-000076030000}"/>
    <cellStyle name="Normal 7 6 5 2 2" xfId="3887" xr:uid="{00000000-0005-0000-0000-0000570F0000}"/>
    <cellStyle name="Normal 7 6 5 2 2 2" xfId="5713" xr:uid="{3A8B74FA-7E35-4A84-AFCF-F4A2133EAA4A}"/>
    <cellStyle name="Normal 7 6 5 2 2 2 2" xfId="8451" xr:uid="{7FDEE3F3-F208-4C89-B64F-F08BE30845BE}"/>
    <cellStyle name="Normal 7 6 5 2 2 2 3" xfId="11338" xr:uid="{57553C3C-4D03-497D-9A8B-A672586EE03A}"/>
    <cellStyle name="Normal 7 6 5 2 2 2 4" xfId="16302" xr:uid="{7CD91064-0727-4394-B7A2-1EDBA1C9413D}"/>
    <cellStyle name="Normal 7 6 5 2 2 3" xfId="6772" xr:uid="{F65F6B1F-37FE-4B20-8B64-8447D579910B}"/>
    <cellStyle name="Normal 7 6 5 2 2 3 2" xfId="28443" xr:uid="{DCC8D540-E2A2-4B72-92E0-EC530FEDA22A}"/>
    <cellStyle name="Normal 7 6 5 2 2 3 3" xfId="28573" xr:uid="{7A7F6A97-0FCB-4B6A-9D3E-C21656AAFD05}"/>
    <cellStyle name="Normal 7 6 5 2 2 3 4" xfId="19062" xr:uid="{F674235C-AF28-4B2C-976D-6A25A4A593E5}"/>
    <cellStyle name="Normal 7 6 5 2 2 4" xfId="9568" xr:uid="{F4268ED3-70CE-4B8A-8330-53C141394E95}"/>
    <cellStyle name="Normal 7 6 5 2 2 4 2" xfId="30071" xr:uid="{B2B1AFB1-9503-4C7D-AA3E-50C382606895}"/>
    <cellStyle name="Normal 7 6 5 2 2 4 3" xfId="21858" xr:uid="{FF40DACA-4A13-4816-A47E-0A0F8CE587D1}"/>
    <cellStyle name="Normal 7 6 5 2 2 5" xfId="25863" xr:uid="{FD6383B6-FD94-498D-91CE-76249C86A6D7}"/>
    <cellStyle name="Normal 7 6 5 2 2 6" xfId="15632" xr:uid="{7A870589-6195-484C-8A77-101E997C356F}"/>
    <cellStyle name="Normal 7 6 5 2 3" xfId="3888" xr:uid="{00000000-0005-0000-0000-0000580F0000}"/>
    <cellStyle name="Normal 7 6 5 2 3 2" xfId="8452" xr:uid="{B3C69E12-6F0D-4E4A-BB1B-320419969BFA}"/>
    <cellStyle name="Normal 7 6 5 2 3 2 2" xfId="28450" xr:uid="{4475FD34-28ED-4FE1-BB72-DEBB6327F06B}"/>
    <cellStyle name="Normal 7 6 5 2 3 2 3" xfId="16997" xr:uid="{55D4A24D-1F69-4187-BBF2-3E2ED194FA9C}"/>
    <cellStyle name="Normal 7 6 5 2 3 3" xfId="11339" xr:uid="{D4418528-55F6-4B7E-A5DC-022B29EF2946}"/>
    <cellStyle name="Normal 7 6 5 2 3 3 2" xfId="19751" xr:uid="{6FBB469A-7ACD-4398-8C09-55DF69E72444}"/>
    <cellStyle name="Normal 7 6 5 2 3 4" xfId="12846" xr:uid="{8B6F36D8-94E2-47EE-AB7A-85FCE42B577A}"/>
    <cellStyle name="Normal 7 6 5 2 3 4 2" xfId="22580" xr:uid="{5A8EEE14-0913-4D47-8470-F8111D541ECE}"/>
    <cellStyle name="Normal 7 6 5 2 3 5" xfId="25453" xr:uid="{52573158-5A3D-4F1C-BB50-66ED91326EFB}"/>
    <cellStyle name="Normal 7 6 5 2 3 6" xfId="14891" xr:uid="{BBAFE271-3707-4608-BF0D-99445E1FA9C6}"/>
    <cellStyle name="Normal 7 6 5 2 4" xfId="4816" xr:uid="{74F5A9D3-C57C-4BD7-BC80-02BD97638043}"/>
    <cellStyle name="Normal 7 6 5 2 4 2" xfId="7149" xr:uid="{AF4BAA1C-289B-4AFC-A42F-866A56A34558}"/>
    <cellStyle name="Normal 7 6 5 2 4 2 2" xfId="29681" xr:uid="{ACB3F81A-772F-4D70-A9C4-EE751913D14E}"/>
    <cellStyle name="Normal 7 6 5 2 4 2 3" xfId="20783" xr:uid="{470462D9-736E-4D60-9779-FB06F5248D85}"/>
    <cellStyle name="Normal 7 6 5 2 4 3" xfId="10079" xr:uid="{9E89C208-EF66-4F40-8C83-93206AF01648}"/>
    <cellStyle name="Normal 7 6 5 2 4 3 2" xfId="23612" xr:uid="{539337A9-00AB-4660-B183-3E701B0B558D}"/>
    <cellStyle name="Normal 7 6 5 2 4 4" xfId="25107" xr:uid="{B1DE26A0-7647-46AA-9E5B-F18EC1F59C84}"/>
    <cellStyle name="Normal 7 6 5 2 4 5" xfId="17990" xr:uid="{00F8D3EC-40AC-481C-A127-5D214033EAF5}"/>
    <cellStyle name="Normal 7 6 5 2 5" xfId="6351" xr:uid="{E37C96B7-41C1-48FC-A1B2-946E05A0C2D5}"/>
    <cellStyle name="Normal 7 6 5 2 5 2" xfId="27987" xr:uid="{1B0EE988-2B1E-4177-A634-C5803EA03019}"/>
    <cellStyle name="Normal 7 6 5 2 5 3" xfId="16301" xr:uid="{72EE743D-1A5E-4B79-937E-E5F803954F41}"/>
    <cellStyle name="Normal 7 6 5 2 6" xfId="9128" xr:uid="{C6C6F5DC-7BD9-41CA-8C27-5A808DAA450F}"/>
    <cellStyle name="Normal 7 6 5 2 6 2" xfId="19061" xr:uid="{07C3D301-7339-40D8-8259-33F9886E44DA}"/>
    <cellStyle name="Normal 7 6 5 2 7" xfId="12300" xr:uid="{A8F16888-28AA-4F32-8790-B7D7DC34CE63}"/>
    <cellStyle name="Normal 7 6 5 2 7 2" xfId="21857" xr:uid="{4CF5D86B-3DF8-4E9E-AB68-E005801885CB}"/>
    <cellStyle name="Normal 7 6 5 2 8" xfId="24573" xr:uid="{88ACA903-C2BF-4AA1-B732-FBE4E65E8AD1}"/>
    <cellStyle name="Normal 7 6 5 2 9" xfId="14374" xr:uid="{F59B790F-D431-4B6F-BCC0-641B902BEAC3}"/>
    <cellStyle name="Normal 7 6 5 3" xfId="3889" xr:uid="{00000000-0005-0000-0000-0000590F0000}"/>
    <cellStyle name="Normal 7 6 5 3 2" xfId="5195" xr:uid="{3C56E957-1494-4660-9F30-5780C821E0ED}"/>
    <cellStyle name="Normal 7 6 5 3 2 2" xfId="8453" xr:uid="{8E24368F-AF59-4422-B60E-189E390DB398}"/>
    <cellStyle name="Normal 7 6 5 3 2 2 2" xfId="29953" xr:uid="{7BDB4419-C26D-4B21-9424-D39A0C56D4A9}"/>
    <cellStyle name="Normal 7 6 5 3 2 2 3" xfId="21162" xr:uid="{E334E6FF-BB44-4C6B-BACF-58F760749781}"/>
    <cellStyle name="Normal 7 6 5 3 2 3" xfId="11340" xr:uid="{5E78DAFB-96AD-4563-A417-94FCE354E2DC}"/>
    <cellStyle name="Normal 7 6 5 3 2 3 2" xfId="23991" xr:uid="{C2D6B368-5287-4E07-8F22-064BE0FEA400}"/>
    <cellStyle name="Normal 7 6 5 3 2 4" xfId="25134" xr:uid="{95862385-D2C3-4B2A-BF81-ACC7D670B953}"/>
    <cellStyle name="Normal 7 6 5 3 2 5" xfId="18369" xr:uid="{58956EC4-079B-4789-BA65-C4471C15D451}"/>
    <cellStyle name="Normal 7 6 5 3 3" xfId="6771" xr:uid="{A6EE709A-AA17-4118-9409-B7A51E1D2948}"/>
    <cellStyle name="Normal 7 6 5 3 3 2" xfId="26830" xr:uid="{CBA4542B-DD02-41BA-B203-2F973C0BE2EA}"/>
    <cellStyle name="Normal 7 6 5 3 3 3" xfId="28818" xr:uid="{093CB103-80DA-4A18-98FF-67D93C391034}"/>
    <cellStyle name="Normal 7 6 5 3 3 4" xfId="16303" xr:uid="{F6BFCF13-1FF5-4493-AF96-F83F06197DC3}"/>
    <cellStyle name="Normal 7 6 5 3 4" xfId="9567" xr:uid="{EBB96F2A-706A-44E2-B08D-614845A361E3}"/>
    <cellStyle name="Normal 7 6 5 3 4 2" xfId="26005" xr:uid="{7EC00199-A1D7-4697-9EBF-9F61D87F7B33}"/>
    <cellStyle name="Normal 7 6 5 3 4 3" xfId="28042" xr:uid="{34C22E43-DADE-4F39-B638-88DBB2F359A5}"/>
    <cellStyle name="Normal 7 6 5 3 4 4" xfId="19063" xr:uid="{9208D543-6FB0-480F-96AA-6FDB4643D462}"/>
    <cellStyle name="Normal 7 6 5 3 5" xfId="12301" xr:uid="{9EDAB611-EDD5-44E0-AC86-ADFABC61AFBC}"/>
    <cellStyle name="Normal 7 6 5 3 5 2" xfId="30072" xr:uid="{969E70CC-6E65-4405-9E23-863367BB5384}"/>
    <cellStyle name="Normal 7 6 5 3 5 3" xfId="21859" xr:uid="{46328528-13AB-40BA-976F-0A1DB2B4C2DE}"/>
    <cellStyle name="Normal 7 6 5 3 6" xfId="24892" xr:uid="{BF15099D-671E-471E-B9A5-D5263205A0CE}"/>
    <cellStyle name="Normal 7 6 5 3 7" xfId="15633" xr:uid="{364DC092-1D68-4DE7-B2F0-4E425917271B}"/>
    <cellStyle name="Normal 7 6 5 4" xfId="3890" xr:uid="{00000000-0005-0000-0000-00005A0F0000}"/>
    <cellStyle name="Normal 7 6 5 4 2" xfId="5812" xr:uid="{0D8D191E-B48D-4290-956B-227967625F63}"/>
    <cellStyle name="Normal 7 6 5 4 2 2" xfId="8454" xr:uid="{F7A950E1-5C3E-4361-A87D-2A41279E9D11}"/>
    <cellStyle name="Normal 7 6 5 4 2 3" xfId="11341" xr:uid="{984DF781-4943-4A94-A146-5B64BDE199AF}"/>
    <cellStyle name="Normal 7 6 5 4 2 4" xfId="16304" xr:uid="{6493BFCB-A494-4A1D-A890-D5DC35BB3D82}"/>
    <cellStyle name="Normal 7 6 5 4 3" xfId="6898" xr:uid="{A0A34A98-CC7C-442A-968B-EF5CB08B7F2B}"/>
    <cellStyle name="Normal 7 6 5 4 3 2" xfId="28129" xr:uid="{2854EF13-D1B3-4F77-9C1F-B8DE2165723C}"/>
    <cellStyle name="Normal 7 6 5 4 3 3" xfId="19064" xr:uid="{8D5AE46A-E4E6-4964-897C-801A274D1DF3}"/>
    <cellStyle name="Normal 7 6 5 4 4" xfId="9694" xr:uid="{FD9DB0DD-6DCC-4D30-8464-64D4A077F8CC}"/>
    <cellStyle name="Normal 7 6 5 4 4 2" xfId="21860" xr:uid="{DDAF719C-9B66-4F2D-A8B0-8D220F0826DA}"/>
    <cellStyle name="Normal 7 6 5 4 5" xfId="24859" xr:uid="{C755E856-75C3-40B5-951E-0861388DD969}"/>
    <cellStyle name="Normal 7 6 5 4 6" xfId="15042" xr:uid="{D4E42D45-768C-431D-BCBC-0EF10CB843FD}"/>
    <cellStyle name="Normal 7 6 5 5" xfId="3891" xr:uid="{00000000-0005-0000-0000-00005B0F0000}"/>
    <cellStyle name="Normal 7 6 5 5 2" xfId="8455" xr:uid="{421DCB98-9EEB-4CDA-B0B6-DD6C67BE2CA1}"/>
    <cellStyle name="Normal 7 6 5 5 2 2" xfId="27272" xr:uid="{A89B9189-CEE3-42DB-A8F1-38B6067AD842}"/>
    <cellStyle name="Normal 7 6 5 5 2 3" xfId="16686" xr:uid="{27DD2720-E71B-4A4D-8F66-C7018FDD73C3}"/>
    <cellStyle name="Normal 7 6 5 5 3" xfId="11342" xr:uid="{3607AC73-C618-484C-AB86-EF22398DC522}"/>
    <cellStyle name="Normal 7 6 5 5 3 2" xfId="19423" xr:uid="{24D14AA4-AB90-493B-9E33-F4AD32CBA554}"/>
    <cellStyle name="Normal 7 6 5 5 4" xfId="12535" xr:uid="{E134945C-ABFF-46B2-A53E-9CD88592BA71}"/>
    <cellStyle name="Normal 7 6 5 5 4 2" xfId="22252" xr:uid="{9DD06E1D-462E-403A-8C45-86DBE55CD42D}"/>
    <cellStyle name="Normal 7 6 5 5 5" xfId="25161" xr:uid="{25EE6C8D-E063-4807-8622-E6AB8AD92BD0}"/>
    <cellStyle name="Normal 7 6 5 5 6" xfId="14470" xr:uid="{38A9D1D0-E0E1-48D0-86EA-E09A03A7E51E}"/>
    <cellStyle name="Normal 7 6 5 6" xfId="3892" xr:uid="{00000000-0005-0000-0000-00005C0F0000}"/>
    <cellStyle name="Normal 7 6 5 6 2" xfId="8456" xr:uid="{4F755E3F-C143-4C3F-B5A1-E14A4FEDC3A8}"/>
    <cellStyle name="Normal 7 6 5 6 2 2" xfId="29082" xr:uid="{8D777233-367C-464E-AC35-50A2BC06592F}"/>
    <cellStyle name="Normal 7 6 5 6 2 3" xfId="19324" xr:uid="{22236E69-E788-4CB4-BD6D-B25E67C99E72}"/>
    <cellStyle name="Normal 7 6 5 6 3" xfId="11343" xr:uid="{06086F4B-944D-4CD6-B607-3B188C371E07}"/>
    <cellStyle name="Normal 7 6 5 6 3 2" xfId="22150" xr:uid="{0C3C735B-4154-4AC0-929D-63AB532B7846}"/>
    <cellStyle name="Normal 7 6 5 6 4" xfId="26083" xr:uid="{987881A7-6FC2-487A-9FF6-1EC4246611DF}"/>
    <cellStyle name="Normal 7 6 5 6 5" xfId="16594" xr:uid="{DA9D0AF3-68B4-4B8E-884A-E3ED76C54E76}"/>
    <cellStyle name="Normal 7 6 5 7" xfId="4673" xr:uid="{59D86B07-F00E-425A-BBF3-B31BE4F6EE9F}"/>
    <cellStyle name="Normal 7 6 5 7 2" xfId="10078" xr:uid="{4A355D12-3858-476A-9D0F-55740ECCF2C6}"/>
    <cellStyle name="Normal 7 6 5 7 2 2" xfId="20644" xr:uid="{0B0D6405-AF24-4B03-B44B-1209B6042301}"/>
    <cellStyle name="Normal 7 6 5 7 3" xfId="13579" xr:uid="{4F484BF7-D644-417A-9B6B-CA08FD8174CA}"/>
    <cellStyle name="Normal 7 6 5 7 3 2" xfId="23473" xr:uid="{44B6C6A9-B769-4744-81FA-ED473BA9E13D}"/>
    <cellStyle name="Normal 7 6 5 7 4" xfId="28179" xr:uid="{03C1D953-6DB3-4B52-A935-D3A7D0901FA9}"/>
    <cellStyle name="Normal 7 6 5 7 5" xfId="17851" xr:uid="{8800749F-85A2-489E-802E-CDE9FC6F1143}"/>
    <cellStyle name="Normal 7 6 5 8" xfId="6350" xr:uid="{CA9B53DC-D298-494D-87AF-9724AFDA2314}"/>
    <cellStyle name="Normal 7 6 5 8 2" xfId="16300" xr:uid="{933D089B-25CD-495A-9402-C6363FEBC84B}"/>
    <cellStyle name="Normal 7 6 5 9" xfId="9127" xr:uid="{950EF0D4-FEA9-4AA6-86EF-8074026B5A53}"/>
    <cellStyle name="Normal 7 6 5 9 2" xfId="19060" xr:uid="{CC7CBDA6-2774-4EBE-AA7F-36C82E8209F1}"/>
    <cellStyle name="Normal 7 6 6" xfId="887" xr:uid="{00000000-0005-0000-0000-000077030000}"/>
    <cellStyle name="Normal 7 6 6 10" xfId="12302" xr:uid="{411DA6FC-255B-4F36-8E8D-0B75ECEB7153}"/>
    <cellStyle name="Normal 7 6 6 10 2" xfId="21861" xr:uid="{B0FFE1E5-46E3-4709-B135-1562E66B9E10}"/>
    <cellStyle name="Normal 7 6 6 11" xfId="25569" xr:uid="{B1D7DC1A-1557-4BD7-A423-8CF1AF52F766}"/>
    <cellStyle name="Normal 7 6 6 12" xfId="14217" xr:uid="{23DC5AE8-5371-434B-93CD-3832F3E14630}"/>
    <cellStyle name="Normal 7 6 6 2" xfId="888" xr:uid="{00000000-0005-0000-0000-000078030000}"/>
    <cellStyle name="Normal 7 6 6 2 2" xfId="3893" xr:uid="{00000000-0005-0000-0000-00005D0F0000}"/>
    <cellStyle name="Normal 7 6 6 2 2 2" xfId="5714" xr:uid="{10D6FBF7-14EC-4551-9A85-0F849241FBF3}"/>
    <cellStyle name="Normal 7 6 6 2 2 2 2" xfId="8457" xr:uid="{756454FC-9620-4BC0-9872-59D35BAD5BA3}"/>
    <cellStyle name="Normal 7 6 6 2 2 2 3" xfId="11344" xr:uid="{75F67AD2-1E58-4106-AA01-CD1429785003}"/>
    <cellStyle name="Normal 7 6 6 2 2 2 4" xfId="16307" xr:uid="{914C7093-50AB-4EBA-9CB1-830D4B36DD7E}"/>
    <cellStyle name="Normal 7 6 6 2 2 3" xfId="6774" xr:uid="{26508A74-35C3-41B2-AAD9-E49C0FA76581}"/>
    <cellStyle name="Normal 7 6 6 2 2 3 2" xfId="28445" xr:uid="{6046E38C-619B-4E12-A7B5-50A3072732A5}"/>
    <cellStyle name="Normal 7 6 6 2 2 3 3" xfId="28408" xr:uid="{7A08ED11-9B24-4BB3-A744-56A059902B51}"/>
    <cellStyle name="Normal 7 6 6 2 2 3 4" xfId="19067" xr:uid="{4CF0CB7C-DD35-4040-B17A-BB579DB21B28}"/>
    <cellStyle name="Normal 7 6 6 2 2 4" xfId="9570" xr:uid="{7CDCBFB0-AA9D-468D-A5D2-E06CA032D55E}"/>
    <cellStyle name="Normal 7 6 6 2 2 4 2" xfId="30073" xr:uid="{36548535-FA02-4FBF-8D3E-D2C9E5ECDD3F}"/>
    <cellStyle name="Normal 7 6 6 2 2 4 3" xfId="21863" xr:uid="{ADE404F2-1A93-4757-993E-52F81C75E0D8}"/>
    <cellStyle name="Normal 7 6 6 2 2 5" xfId="24526" xr:uid="{93A425B3-8E33-4223-A548-4FEE28DB89A8}"/>
    <cellStyle name="Normal 7 6 6 2 2 6" xfId="15634" xr:uid="{D00B796A-7B20-4D19-8EBC-5BB455E13F5D}"/>
    <cellStyle name="Normal 7 6 6 2 3" xfId="3894" xr:uid="{00000000-0005-0000-0000-00005E0F0000}"/>
    <cellStyle name="Normal 7 6 6 2 3 2" xfId="8458" xr:uid="{7AE0B02D-487E-4ED9-A757-BB11AC822A5A}"/>
    <cellStyle name="Normal 7 6 6 2 3 2 2" xfId="27681" xr:uid="{8886183D-9D75-479E-A1B1-4227188FF9C6}"/>
    <cellStyle name="Normal 7 6 6 2 3 2 3" xfId="16998" xr:uid="{62A0E830-DCBE-491D-B55F-65ECF4AF56C1}"/>
    <cellStyle name="Normal 7 6 6 2 3 3" xfId="11345" xr:uid="{84F57F1B-5F4E-4DFE-BDE7-52AC59B8E374}"/>
    <cellStyle name="Normal 7 6 6 2 3 3 2" xfId="19752" xr:uid="{57FBC89C-EDD2-4336-BD2F-89B0C1819676}"/>
    <cellStyle name="Normal 7 6 6 2 3 4" xfId="12847" xr:uid="{38D9B19F-BCCB-4096-BEE1-7607012B5DEC}"/>
    <cellStyle name="Normal 7 6 6 2 3 4 2" xfId="22581" xr:uid="{302184EF-F428-40E3-A9AA-C051B9198CF6}"/>
    <cellStyle name="Normal 7 6 6 2 3 5" xfId="25447" xr:uid="{29927F2B-467D-40B7-86F8-AF3C940859ED}"/>
    <cellStyle name="Normal 7 6 6 2 3 6" xfId="14892" xr:uid="{313AC3C7-F902-469F-AC05-6CFB16B6D9B7}"/>
    <cellStyle name="Normal 7 6 6 2 4" xfId="4817" xr:uid="{EAF80216-426E-4A0A-AD0D-3CC0C9EAA7FA}"/>
    <cellStyle name="Normal 7 6 6 2 4 2" xfId="7150" xr:uid="{43C4330C-8F0D-4207-8893-A95155F9AF0A}"/>
    <cellStyle name="Normal 7 6 6 2 4 2 2" xfId="29682" xr:uid="{ED564212-4C2D-4056-8B92-E3B75B03B549}"/>
    <cellStyle name="Normal 7 6 6 2 4 2 3" xfId="20784" xr:uid="{F877A44B-B137-46F9-8423-82765FFCEA55}"/>
    <cellStyle name="Normal 7 6 6 2 4 3" xfId="10081" xr:uid="{3E381584-435F-4A39-99FC-E9A562E3FA82}"/>
    <cellStyle name="Normal 7 6 6 2 4 3 2" xfId="23613" xr:uid="{A015A309-0B69-4424-A34F-76C9B9700956}"/>
    <cellStyle name="Normal 7 6 6 2 4 4" xfId="24483" xr:uid="{3320F036-5DD5-4A1D-8D9B-EDCED16EDDD6}"/>
    <cellStyle name="Normal 7 6 6 2 4 5" xfId="17991" xr:uid="{F74B93E1-97F5-44DD-81B5-51B367D35B77}"/>
    <cellStyle name="Normal 7 6 6 2 5" xfId="6353" xr:uid="{13BF4287-607F-4C9A-B88A-B73B9E10F64D}"/>
    <cellStyle name="Normal 7 6 6 2 5 2" xfId="28814" xr:uid="{74BAB66E-0E4C-4000-9379-C74A2E4DF2B8}"/>
    <cellStyle name="Normal 7 6 6 2 5 3" xfId="16306" xr:uid="{9F45B459-C9A5-40F6-8C78-57785DAC9447}"/>
    <cellStyle name="Normal 7 6 6 2 6" xfId="9130" xr:uid="{5FDFE460-6890-4FE3-ABCC-4ED067422386}"/>
    <cellStyle name="Normal 7 6 6 2 6 2" xfId="19066" xr:uid="{3ED19B68-C846-412B-BE8F-C4FFDFFFDB84}"/>
    <cellStyle name="Normal 7 6 6 2 7" xfId="12303" xr:uid="{F7F6BCE8-7718-402C-8DA1-22D9E7E0505A}"/>
    <cellStyle name="Normal 7 6 6 2 7 2" xfId="21862" xr:uid="{6450FF5C-FCB5-48FD-BC1E-85B03D265023}"/>
    <cellStyle name="Normal 7 6 6 2 8" xfId="26481" xr:uid="{383E7486-1C74-42F8-AF56-DEA5AA9EF1D6}"/>
    <cellStyle name="Normal 7 6 6 2 9" xfId="14375" xr:uid="{9CE49B30-7EB8-4B2F-9173-5C51A7155C28}"/>
    <cellStyle name="Normal 7 6 6 3" xfId="3895" xr:uid="{00000000-0005-0000-0000-00005F0F0000}"/>
    <cellStyle name="Normal 7 6 6 3 2" xfId="5196" xr:uid="{48D85A9B-EC21-45DF-8910-757775249A2A}"/>
    <cellStyle name="Normal 7 6 6 3 2 2" xfId="8459" xr:uid="{57F7F033-4A5A-4795-934B-20F42953CC96}"/>
    <cellStyle name="Normal 7 6 6 3 2 2 2" xfId="29954" xr:uid="{C679B2DE-E3C0-42B4-A182-F0212D919B1E}"/>
    <cellStyle name="Normal 7 6 6 3 2 2 3" xfId="21163" xr:uid="{07B0E061-2641-45C9-A067-FF0F194C5617}"/>
    <cellStyle name="Normal 7 6 6 3 2 3" xfId="11346" xr:uid="{A48296D7-8786-4443-B085-91A65FFCCD9D}"/>
    <cellStyle name="Normal 7 6 6 3 2 3 2" xfId="23992" xr:uid="{A19F1581-D86B-472A-A770-086429B178A0}"/>
    <cellStyle name="Normal 7 6 6 3 2 4" xfId="24333" xr:uid="{32370ECB-E133-490A-8389-EAE32EF718FE}"/>
    <cellStyle name="Normal 7 6 6 3 2 5" xfId="18370" xr:uid="{09904C82-5AD8-4C2A-B363-6A4297CED18E}"/>
    <cellStyle name="Normal 7 6 6 3 3" xfId="6773" xr:uid="{E9BF6470-A3DF-447B-B195-DA3C11E5AD78}"/>
    <cellStyle name="Normal 7 6 6 3 3 2" xfId="27766" xr:uid="{634D3693-5157-4C46-B300-BDC5E879E47E}"/>
    <cellStyle name="Normal 7 6 6 3 3 3" xfId="28859" xr:uid="{57C56789-547C-46F5-B4D1-E71C4E396EE7}"/>
    <cellStyle name="Normal 7 6 6 3 3 4" xfId="16308" xr:uid="{67106986-74D4-4876-83EF-71B9160E4858}"/>
    <cellStyle name="Normal 7 6 6 3 4" xfId="9569" xr:uid="{432CB4FD-4E79-4EA8-9902-244DBCB442DA}"/>
    <cellStyle name="Normal 7 6 6 3 4 2" xfId="26918" xr:uid="{4A2D16D3-967A-4C2F-84CF-68BE9568E061}"/>
    <cellStyle name="Normal 7 6 6 3 4 3" xfId="29264" xr:uid="{67D54C4D-8E50-4ABC-BEA8-A403DAB48FAC}"/>
    <cellStyle name="Normal 7 6 6 3 4 4" xfId="19068" xr:uid="{CA4B40F8-5BED-4D5C-B319-73A2E4C7296A}"/>
    <cellStyle name="Normal 7 6 6 3 5" xfId="12304" xr:uid="{53D94337-403E-43EF-9B39-FAC61B6EC33C}"/>
    <cellStyle name="Normal 7 6 6 3 5 2" xfId="30074" xr:uid="{87E6759E-5151-47D5-A7C9-F8ABE17D80B9}"/>
    <cellStyle name="Normal 7 6 6 3 5 3" xfId="21864" xr:uid="{8ED2BA84-2511-4B11-A7A3-0F47691BB19B}"/>
    <cellStyle name="Normal 7 6 6 3 6" xfId="25741" xr:uid="{3622A90B-FFA3-415F-81BD-DC81E6A15872}"/>
    <cellStyle name="Normal 7 6 6 3 7" xfId="15635" xr:uid="{AADA0B2F-0FC1-4D50-94A1-294E37DC4F38}"/>
    <cellStyle name="Normal 7 6 6 4" xfId="3896" xr:uid="{00000000-0005-0000-0000-0000600F0000}"/>
    <cellStyle name="Normal 7 6 6 4 2" xfId="5795" xr:uid="{433B2305-8A36-4886-B7A1-785F45FD6AC4}"/>
    <cellStyle name="Normal 7 6 6 4 2 2" xfId="8460" xr:uid="{6549C6C4-56A4-4FEA-B5D0-24AB9EFE2F56}"/>
    <cellStyle name="Normal 7 6 6 4 2 3" xfId="11347" xr:uid="{E0758260-332F-46D4-A5E6-F1A8DC5C745D}"/>
    <cellStyle name="Normal 7 6 6 4 2 4" xfId="16309" xr:uid="{430F5081-EEBD-462F-8A37-BE6CE2E7C02C}"/>
    <cellStyle name="Normal 7 6 6 4 3" xfId="6880" xr:uid="{2D8D4593-187A-4A8C-8F9D-530C4D9E1B21}"/>
    <cellStyle name="Normal 7 6 6 4 3 2" xfId="29029" xr:uid="{CD3209D3-12BD-4038-9C81-8F333ACFCEFB}"/>
    <cellStyle name="Normal 7 6 6 4 3 3" xfId="19069" xr:uid="{B324F603-4CB9-4CE7-9999-2F4115D15DD8}"/>
    <cellStyle name="Normal 7 6 6 4 4" xfId="9676" xr:uid="{7C72BF75-4F8D-479A-B45F-2923176B408E}"/>
    <cellStyle name="Normal 7 6 6 4 4 2" xfId="21865" xr:uid="{FADC6468-7844-417E-BAA2-C6B4D0A763C9}"/>
    <cellStyle name="Normal 7 6 6 4 5" xfId="26548" xr:uid="{4FBCAE3B-3A0B-4E66-A996-92E7186E8783}"/>
    <cellStyle name="Normal 7 6 6 4 6" xfId="15043" xr:uid="{BF6938CF-44F7-44C1-A5D2-60AC89FC7E8C}"/>
    <cellStyle name="Normal 7 6 6 5" xfId="3897" xr:uid="{00000000-0005-0000-0000-0000610F0000}"/>
    <cellStyle name="Normal 7 6 6 5 2" xfId="8461" xr:uid="{CF0109E2-51FA-4FF3-81AB-7C8599C004FF}"/>
    <cellStyle name="Normal 7 6 6 5 2 2" xfId="28519" xr:uid="{63E4E6D2-78C8-4AD9-9551-13DDC98D4850}"/>
    <cellStyle name="Normal 7 6 6 5 2 3" xfId="16749" xr:uid="{666C7577-5E60-4032-B6C4-682AEBAB37A0}"/>
    <cellStyle name="Normal 7 6 6 5 3" xfId="11348" xr:uid="{DBDE6A14-F9F6-47EB-8985-E80B0A36E7F1}"/>
    <cellStyle name="Normal 7 6 6 5 3 2" xfId="19486" xr:uid="{EDEFF5BC-42C9-4995-928F-2F9C17603E01}"/>
    <cellStyle name="Normal 7 6 6 5 4" xfId="12598" xr:uid="{A4C2599D-DF48-4C1A-9564-08BEF3DF0B0C}"/>
    <cellStyle name="Normal 7 6 6 5 4 2" xfId="22315" xr:uid="{183975B4-C8A4-4EB4-9926-A23237FA759F}"/>
    <cellStyle name="Normal 7 6 6 5 5" xfId="26251" xr:uid="{C80CEFB0-7D06-48CF-A8C1-8F1C8E3E5B8C}"/>
    <cellStyle name="Normal 7 6 6 5 6" xfId="14533" xr:uid="{CEDDEA65-D2BB-4950-811B-CB18EFC699E3}"/>
    <cellStyle name="Normal 7 6 6 6" xfId="3898" xr:uid="{00000000-0005-0000-0000-0000620F0000}"/>
    <cellStyle name="Normal 7 6 6 6 2" xfId="8462" xr:uid="{3111FB95-9304-42D3-90E4-7761C4EFB927}"/>
    <cellStyle name="Normal 7 6 6 6 2 2" xfId="27705" xr:uid="{579BAD4E-F638-43F1-B4E8-368817EF3C72}"/>
    <cellStyle name="Normal 7 6 6 6 2 3" xfId="19325" xr:uid="{328A3651-84C6-4F11-92A1-06EEB94E9F3C}"/>
    <cellStyle name="Normal 7 6 6 6 3" xfId="11349" xr:uid="{77433422-93CD-47C3-8770-F0CAF8EC4794}"/>
    <cellStyle name="Normal 7 6 6 6 3 2" xfId="22151" xr:uid="{F8426CD6-A6AB-4D02-ABB7-9BE52147E84F}"/>
    <cellStyle name="Normal 7 6 6 6 4" xfId="26031" xr:uid="{F625CA47-B4D7-472C-9816-E47334327F55}"/>
    <cellStyle name="Normal 7 6 6 6 5" xfId="16595" xr:uid="{941E8826-CF40-4834-A93B-BFF005B51C60}"/>
    <cellStyle name="Normal 7 6 6 7" xfId="4674" xr:uid="{D840FC60-F42E-4480-8C3D-6BB101A62FD6}"/>
    <cellStyle name="Normal 7 6 6 7 2" xfId="10080" xr:uid="{0F0696B7-70CD-40CB-8564-CD0CCC9982FF}"/>
    <cellStyle name="Normal 7 6 6 7 2 2" xfId="20645" xr:uid="{79F96240-4D73-4D8A-9826-980BA63639AD}"/>
    <cellStyle name="Normal 7 6 6 7 3" xfId="13580" xr:uid="{736C8566-E97B-4AD1-B4FB-04C8311702C8}"/>
    <cellStyle name="Normal 7 6 6 7 3 2" xfId="23474" xr:uid="{85AFAB0B-A5F0-4B2C-B97C-AF1575422BB0}"/>
    <cellStyle name="Normal 7 6 6 7 4" xfId="28798" xr:uid="{3BD139A4-CF39-4E82-84A5-B4BE01499626}"/>
    <cellStyle name="Normal 7 6 6 7 5" xfId="17852" xr:uid="{BBD965B3-2E38-4B9E-8B19-EDFD776F7CF5}"/>
    <cellStyle name="Normal 7 6 6 8" xfId="6352" xr:uid="{14FE2353-5BBE-4C94-A526-1283B56FF640}"/>
    <cellStyle name="Normal 7 6 6 8 2" xfId="16305" xr:uid="{02EE3EA6-F261-4F0E-910B-AAC07E9BA4D0}"/>
    <cellStyle name="Normal 7 6 6 9" xfId="9129" xr:uid="{65880BC4-4A6F-4F1D-9138-5A60E069935F}"/>
    <cellStyle name="Normal 7 6 6 9 2" xfId="19065" xr:uid="{5B80E310-1E4E-43FE-9160-8D0AFA417A74}"/>
    <cellStyle name="Normal 7 6 7" xfId="889" xr:uid="{00000000-0005-0000-0000-000079030000}"/>
    <cellStyle name="Normal 7 6 7 10" xfId="14218" xr:uid="{6771007B-299B-442E-A410-A5ED31F63933}"/>
    <cellStyle name="Normal 7 6 7 2" xfId="890" xr:uid="{00000000-0005-0000-0000-00007A030000}"/>
    <cellStyle name="Normal 7 6 7 2 2" xfId="3899" xr:uid="{00000000-0005-0000-0000-0000630F0000}"/>
    <cellStyle name="Normal 7 6 7 2 2 2" xfId="5716" xr:uid="{7B27E631-A549-4D02-8DD0-C92B31D0A9BB}"/>
    <cellStyle name="Normal 7 6 7 2 2 2 2" xfId="8463" xr:uid="{9EEE90A2-8329-4C61-8C4F-10489470BBA0}"/>
    <cellStyle name="Normal 7 6 7 2 2 2 3" xfId="11350" xr:uid="{9CB39A90-E4B0-4DAF-AF04-EDB73438DD51}"/>
    <cellStyle name="Normal 7 6 7 2 2 2 4" xfId="17084" xr:uid="{2E587B6B-E03B-4D83-9569-F6D63E960633}"/>
    <cellStyle name="Normal 7 6 7 2 2 3" xfId="6776" xr:uid="{769DCC5C-190E-4E8B-A0A7-865E128A8FBF}"/>
    <cellStyle name="Normal 7 6 7 2 2 3 2" xfId="29377" xr:uid="{9D6AC216-3B85-4CF5-9BCB-BB6DDFA37B35}"/>
    <cellStyle name="Normal 7 6 7 2 2 3 3" xfId="19864" xr:uid="{92E09769-5E38-43B4-A18D-0EAC27280DE0}"/>
    <cellStyle name="Normal 7 6 7 2 2 4" xfId="9572" xr:uid="{1E610E01-41ED-4C83-B21A-6FF7386CFF04}"/>
    <cellStyle name="Normal 7 6 7 2 2 4 2" xfId="22693" xr:uid="{65A81939-78E1-4A9A-93B8-8D475954CE43}"/>
    <cellStyle name="Normal 7 6 7 2 2 5" xfId="24120" xr:uid="{B7CE1E06-FAE3-4B5D-9C83-FF3D56175637}"/>
    <cellStyle name="Normal 7 6 7 2 2 6" xfId="15044" xr:uid="{E4B994C5-20E1-4D5C-B89B-8BFDEB8E812D}"/>
    <cellStyle name="Normal 7 6 7 2 3" xfId="5423" xr:uid="{C2826789-B70B-44F9-A19E-0E58E12DBAF4}"/>
    <cellStyle name="Normal 7 6 7 2 3 2" xfId="7152" xr:uid="{D7870366-1568-48B5-8C6B-FD7BF5CAFE1A}"/>
    <cellStyle name="Normal 7 6 7 2 3 3" xfId="10083" xr:uid="{886A955F-884D-4046-BFEC-2380D65BC50C}"/>
    <cellStyle name="Normal 7 6 7 2 3 4" xfId="16311" xr:uid="{DFEA5F67-6A05-4FEF-A995-4EFBFA91D474}"/>
    <cellStyle name="Normal 7 6 7 2 4" xfId="5553" xr:uid="{E99B49A2-0D30-4AD1-AFB7-7E4D75D28D3D}"/>
    <cellStyle name="Normal 7 6 7 2 4 2" xfId="28797" xr:uid="{97B15F47-567E-4B61-AEA2-3648F4972C94}"/>
    <cellStyle name="Normal 7 6 7 2 4 3" xfId="28356" xr:uid="{7A2F6A88-2E68-4849-A617-3E15934ECDBE}"/>
    <cellStyle name="Normal 7 6 7 2 4 4" xfId="19071" xr:uid="{9778ECE5-FBA9-4CFC-9EEC-D03AAEA301A8}"/>
    <cellStyle name="Normal 7 6 7 2 5" xfId="6355" xr:uid="{E28879AD-F9BF-48EF-BD07-514BA529D84C}"/>
    <cellStyle name="Normal 7 6 7 2 5 2" xfId="30075" xr:uid="{8C52AB49-EB07-4C1E-B685-050B60C2D027}"/>
    <cellStyle name="Normal 7 6 7 2 5 3" xfId="21867" xr:uid="{260B57A2-DE69-4311-8329-0A0F4C983648}"/>
    <cellStyle name="Normal 7 6 7 2 6" xfId="9132" xr:uid="{52B738CA-08A4-4444-9936-DCF0BC2F33A1}"/>
    <cellStyle name="Normal 7 6 7 2 7" xfId="14376" xr:uid="{DF671FD0-92E6-477A-83B3-29ABBF302544}"/>
    <cellStyle name="Normal 7 6 7 3" xfId="3900" xr:uid="{00000000-0005-0000-0000-0000640F0000}"/>
    <cellStyle name="Normal 7 6 7 3 2" xfId="5715" xr:uid="{4684E38F-2124-4BDF-B123-56D907FC9C35}"/>
    <cellStyle name="Normal 7 6 7 3 2 2" xfId="8464" xr:uid="{7916E6A9-8C9A-43A7-89CB-B9C918C25A2D}"/>
    <cellStyle name="Normal 7 6 7 3 2 3" xfId="11351" xr:uid="{36FA5F8B-AE88-4972-AAA8-A18A165D6136}"/>
    <cellStyle name="Normal 7 6 7 3 2 4" xfId="16312" xr:uid="{F50C0E18-FE98-4EA8-992C-187FE5956070}"/>
    <cellStyle name="Normal 7 6 7 3 3" xfId="6775" xr:uid="{B151E2EC-35C1-4B0B-B09E-8BDF8062A50D}"/>
    <cellStyle name="Normal 7 6 7 3 3 2" xfId="27758" xr:uid="{E3D289CD-AFAB-4B9C-9266-3E63F0CE5629}"/>
    <cellStyle name="Normal 7 6 7 3 3 3" xfId="28701" xr:uid="{AAF22C60-C38D-41F8-BD9C-2BFD91431BDA}"/>
    <cellStyle name="Normal 7 6 7 3 3 4" xfId="19072" xr:uid="{B4EC1B89-6B27-4FFE-8603-469D2D521866}"/>
    <cellStyle name="Normal 7 6 7 3 4" xfId="9571" xr:uid="{3DB47698-F0C5-4A44-807B-704EE38573EC}"/>
    <cellStyle name="Normal 7 6 7 3 4 2" xfId="30076" xr:uid="{28E8CBFB-8233-46F7-9F15-DFAA5293B763}"/>
    <cellStyle name="Normal 7 6 7 3 4 3" xfId="21868" xr:uid="{0E479413-CB1B-4E3A-AF2B-C956AAECDB47}"/>
    <cellStyle name="Normal 7 6 7 3 5" xfId="24110" xr:uid="{A54D0C93-AD5A-4B3B-9D97-0B13BA855EA8}"/>
    <cellStyle name="Normal 7 6 7 3 6" xfId="14893" xr:uid="{7B4B039A-3B92-40DD-A402-4AF778EE6B4A}"/>
    <cellStyle name="Normal 7 6 7 4" xfId="3901" xr:uid="{00000000-0005-0000-0000-0000650F0000}"/>
    <cellStyle name="Normal 7 6 7 4 2" xfId="5777" xr:uid="{1D872BA2-1897-47DA-B173-5692426C2440}"/>
    <cellStyle name="Normal 7 6 7 4 2 2" xfId="8465" xr:uid="{EEC49307-4996-4B0F-9C35-48DC20B3B7DE}"/>
    <cellStyle name="Normal 7 6 7 4 2 3" xfId="11352" xr:uid="{B9000847-D8C5-4A97-A3E5-D228DA2B1860}"/>
    <cellStyle name="Normal 7 6 7 4 3" xfId="6862" xr:uid="{43619EF4-C80E-4E32-8A8E-DC12C8D0E829}"/>
    <cellStyle name="Normal 7 6 7 4 3 2" xfId="22152" xr:uid="{65E9CA39-5D6F-46D3-B468-CF69FAD960D8}"/>
    <cellStyle name="Normal 7 6 7 4 4" xfId="9658" xr:uid="{5F065946-97B6-4084-87FB-820E3CD9645F}"/>
    <cellStyle name="Normal 7 6 7 4 5" xfId="16596" xr:uid="{2FE19679-268C-4823-95E3-E82BDA00D110}"/>
    <cellStyle name="Normal 7 6 7 5" xfId="4675" xr:uid="{1A343EFA-0BE8-46E1-916A-3D9D7466294B}"/>
    <cellStyle name="Normal 7 6 7 5 2" xfId="7151" xr:uid="{E54956DD-C849-4721-861E-35877382B80C}"/>
    <cellStyle name="Normal 7 6 7 5 2 2" xfId="29603" xr:uid="{707492F4-D976-4C0E-9E9E-28A15163AAD5}"/>
    <cellStyle name="Normal 7 6 7 5 2 3" xfId="20646" xr:uid="{D03D1A3A-93BC-4B79-A5F0-59745FD96E4E}"/>
    <cellStyle name="Normal 7 6 7 5 3" xfId="10082" xr:uid="{90B88921-CD22-472D-8491-7DDE7ACFB0CF}"/>
    <cellStyle name="Normal 7 6 7 5 3 2" xfId="23475" xr:uid="{8F7F0C5A-FAB6-4760-AF43-B27377960AAA}"/>
    <cellStyle name="Normal 7 6 7 5 4" xfId="26122" xr:uid="{F6D54BBF-6E33-4F68-8CBF-63E933A7BDCB}"/>
    <cellStyle name="Normal 7 6 7 5 5" xfId="17853" xr:uid="{FE018341-DD29-460F-B623-1707DB197F55}"/>
    <cellStyle name="Normal 7 6 7 6" xfId="5552" xr:uid="{3152837E-F473-4AF2-B214-4DDA67E0511B}"/>
    <cellStyle name="Normal 7 6 7 6 2" xfId="28874" xr:uid="{E8AE1F64-E336-431B-8CD1-0FA2320FF942}"/>
    <cellStyle name="Normal 7 6 7 6 3" xfId="27088" xr:uid="{AE32FB96-2AB5-4662-BDF7-987B087FA029}"/>
    <cellStyle name="Normal 7 6 7 6 4" xfId="16310" xr:uid="{9618532B-1C5A-45FE-A1A4-45E72BCB2196}"/>
    <cellStyle name="Normal 7 6 7 7" xfId="6354" xr:uid="{9E7BF8D9-B95B-45DF-9046-C917CBEDC79F}"/>
    <cellStyle name="Normal 7 6 7 7 2" xfId="26978" xr:uid="{D12C15B3-6637-4904-8624-EAF62EB5622A}"/>
    <cellStyle name="Normal 7 6 7 7 3" xfId="19070" xr:uid="{C75F7A65-B2CD-4AC6-914B-EDD2255E8476}"/>
    <cellStyle name="Normal 7 6 7 8" xfId="9131" xr:uid="{6F946F09-2289-402E-AE5C-95E59F2995C9}"/>
    <cellStyle name="Normal 7 6 7 8 2" xfId="21866" xr:uid="{0F1B483A-FD33-4417-B81E-3163705CD45F}"/>
    <cellStyle name="Normal 7 6 7 9" xfId="24492" xr:uid="{4E9B014D-96E0-4887-A2ED-DC7BA985A583}"/>
    <cellStyle name="Normal 7 6 8" xfId="891" xr:uid="{00000000-0005-0000-0000-00007B030000}"/>
    <cellStyle name="Normal 7 6 8 10" xfId="14219" xr:uid="{5D5C8A19-9F29-47AB-9202-DC3C724E6564}"/>
    <cellStyle name="Normal 7 6 8 2" xfId="892" xr:uid="{00000000-0005-0000-0000-00007C030000}"/>
    <cellStyle name="Normal 7 6 8 2 2" xfId="3902" xr:uid="{00000000-0005-0000-0000-0000660F0000}"/>
    <cellStyle name="Normal 7 6 8 2 2 2" xfId="5718" xr:uid="{BF835E89-F260-404A-9D1E-13DF5468D629}"/>
    <cellStyle name="Normal 7 6 8 2 2 2 2" xfId="8466" xr:uid="{173D203E-A68D-4DBF-83E8-EC7170BDC312}"/>
    <cellStyle name="Normal 7 6 8 2 2 2 3" xfId="11353" xr:uid="{53FA0415-3071-4080-8F18-3DF947ADD0A3}"/>
    <cellStyle name="Normal 7 6 8 2 2 2 4" xfId="17085" xr:uid="{119DB9CB-FB31-4BDC-9F01-77276C491B71}"/>
    <cellStyle name="Normal 7 6 8 2 2 3" xfId="6778" xr:uid="{DC9F5618-614B-4B42-BC41-26D406B59AA2}"/>
    <cellStyle name="Normal 7 6 8 2 2 3 2" xfId="29378" xr:uid="{AC62357A-082D-463E-85E6-29CA0BEC0A5A}"/>
    <cellStyle name="Normal 7 6 8 2 2 3 3" xfId="19865" xr:uid="{B00DBB56-FF51-4AF7-8096-584FD96817D4}"/>
    <cellStyle name="Normal 7 6 8 2 2 4" xfId="9574" xr:uid="{AF8551CB-3E26-4859-8D69-45E626C9C1B2}"/>
    <cellStyle name="Normal 7 6 8 2 2 4 2" xfId="22694" xr:uid="{8675F5A5-06EC-4981-8656-C9B1B0B2702C}"/>
    <cellStyle name="Normal 7 6 8 2 2 5" xfId="25776" xr:uid="{91DB7180-5131-4FAB-86AB-AC24B71F4AB4}"/>
    <cellStyle name="Normal 7 6 8 2 2 6" xfId="15045" xr:uid="{454FA82C-6226-44FF-B183-13B253D1A9FD}"/>
    <cellStyle name="Normal 7 6 8 2 3" xfId="5424" xr:uid="{FEFF39B5-E671-4367-A99C-3604E0ED7C97}"/>
    <cellStyle name="Normal 7 6 8 2 3 2" xfId="7154" xr:uid="{14B337D6-55F8-4FFE-ABB6-CDDFB04AF21A}"/>
    <cellStyle name="Normal 7 6 8 2 3 3" xfId="10085" xr:uid="{328186EF-3470-466A-99B5-F20E2EF1AB00}"/>
    <cellStyle name="Normal 7 6 8 2 3 4" xfId="16314" xr:uid="{80B52685-0DA9-4F4C-8754-ECAAFA631CEE}"/>
    <cellStyle name="Normal 7 6 8 2 4" xfId="5555" xr:uid="{967D5F92-3448-426B-9256-8E9DEF9A04E4}"/>
    <cellStyle name="Normal 7 6 8 2 4 2" xfId="28547" xr:uid="{354C0FF6-6D7A-4EB8-A0AC-0A6B4B88D2F7}"/>
    <cellStyle name="Normal 7 6 8 2 4 3" xfId="27826" xr:uid="{7B183981-2CBA-48EC-BBD4-80913E47E5FA}"/>
    <cellStyle name="Normal 7 6 8 2 4 4" xfId="19074" xr:uid="{BBF281B0-A7C8-45D2-814F-3E4C40C1BD7E}"/>
    <cellStyle name="Normal 7 6 8 2 5" xfId="6357" xr:uid="{49D819F5-BF53-44D0-8338-9CADAB14BC9D}"/>
    <cellStyle name="Normal 7 6 8 2 5 2" xfId="30077" xr:uid="{36DF721D-D795-41AF-8E57-A77F9656EA8A}"/>
    <cellStyle name="Normal 7 6 8 2 5 3" xfId="21870" xr:uid="{0B574752-83D5-4706-AEDE-2D1EBD072FC1}"/>
    <cellStyle name="Normal 7 6 8 2 6" xfId="9134" xr:uid="{7D65CAD1-6101-4A2A-A7B5-5B8507138288}"/>
    <cellStyle name="Normal 7 6 8 2 7" xfId="14377" xr:uid="{E96B9FAE-770E-4FF5-A4C5-DC3A8ECA69C4}"/>
    <cellStyle name="Normal 7 6 8 3" xfId="3903" xr:uid="{00000000-0005-0000-0000-0000670F0000}"/>
    <cellStyle name="Normal 7 6 8 3 2" xfId="5717" xr:uid="{13E2C4B4-4EF5-4C21-B2D5-F5258A076CA6}"/>
    <cellStyle name="Normal 7 6 8 3 2 2" xfId="8467" xr:uid="{C749941E-1EAB-49AC-8116-ECE85BEEC407}"/>
    <cellStyle name="Normal 7 6 8 3 2 3" xfId="11354" xr:uid="{20C97B16-36D3-4A1A-A875-0734181D58AD}"/>
    <cellStyle name="Normal 7 6 8 3 2 4" xfId="16315" xr:uid="{A3E2684C-89AB-49C3-9705-C387B1CAF9A4}"/>
    <cellStyle name="Normal 7 6 8 3 3" xfId="6777" xr:uid="{63AADF04-B2B7-4F9C-A090-ED832253799B}"/>
    <cellStyle name="Normal 7 6 8 3 3 2" xfId="29339" xr:uid="{4E7A8FC9-956B-4D8D-8E7F-AB9F9CEE4401}"/>
    <cellStyle name="Normal 7 6 8 3 3 3" xfId="27992" xr:uid="{E531EC56-FBD1-4B25-845C-E7159D9B1A92}"/>
    <cellStyle name="Normal 7 6 8 3 3 4" xfId="19075" xr:uid="{6A42AA53-91D8-4EB2-8978-AA9D0EA0FCC9}"/>
    <cellStyle name="Normal 7 6 8 3 4" xfId="9573" xr:uid="{5B2FDD5F-920D-4F30-966B-CE153D30375C}"/>
    <cellStyle name="Normal 7 6 8 3 4 2" xfId="30078" xr:uid="{830DD518-5C0D-4EE0-8F5B-82E7AE4E9674}"/>
    <cellStyle name="Normal 7 6 8 3 4 3" xfId="21871" xr:uid="{444483B6-CFEB-4C5E-94BE-D0FD6FBC5B6C}"/>
    <cellStyle name="Normal 7 6 8 3 5" xfId="24334" xr:uid="{63F86420-1126-40CA-BE5B-23F7583EB2E3}"/>
    <cellStyle name="Normal 7 6 8 3 6" xfId="14894" xr:uid="{E44D98DC-E311-4170-ABD1-07EBD0364331}"/>
    <cellStyle name="Normal 7 6 8 4" xfId="3904" xr:uid="{00000000-0005-0000-0000-0000680F0000}"/>
    <cellStyle name="Normal 7 6 8 4 2" xfId="5762" xr:uid="{7798EE72-D973-4343-B839-5DFFC148F2A3}"/>
    <cellStyle name="Normal 7 6 8 4 2 2" xfId="8468" xr:uid="{4545CF53-1867-4DE2-89E2-74AA29DBEA4A}"/>
    <cellStyle name="Normal 7 6 8 4 2 3" xfId="11355" xr:uid="{29ED500F-EA54-47EC-BE88-64B16B06D6B8}"/>
    <cellStyle name="Normal 7 6 8 4 3" xfId="6844" xr:uid="{E003FE9E-63AC-4C10-9FD8-8E8DED7C298D}"/>
    <cellStyle name="Normal 7 6 8 4 3 2" xfId="22153" xr:uid="{7785DD3D-0DE8-452E-AA8B-B137C32CE4CC}"/>
    <cellStyle name="Normal 7 6 8 4 4" xfId="9640" xr:uid="{E25B3464-7164-4C9C-A770-9EF61E1F35AC}"/>
    <cellStyle name="Normal 7 6 8 4 5" xfId="16597" xr:uid="{BD0A796E-769F-48AA-90E1-F5E10AEDA177}"/>
    <cellStyle name="Normal 7 6 8 5" xfId="4676" xr:uid="{49B5977D-43DA-4D42-A159-B818DBD0EB2A}"/>
    <cellStyle name="Normal 7 6 8 5 2" xfId="7153" xr:uid="{72866A5E-0C89-49FF-B234-0686B96DCC84}"/>
    <cellStyle name="Normal 7 6 8 5 2 2" xfId="29604" xr:uid="{5C174F94-6399-4F7B-A318-9BF3BABD4B79}"/>
    <cellStyle name="Normal 7 6 8 5 2 3" xfId="20647" xr:uid="{B6B35284-BB5F-4D80-9A50-031EB9C44C72}"/>
    <cellStyle name="Normal 7 6 8 5 3" xfId="10084" xr:uid="{9BEAFA83-1BE4-4D4A-8F96-AA584F4FD2CC}"/>
    <cellStyle name="Normal 7 6 8 5 3 2" xfId="23476" xr:uid="{A5CBB414-8962-4C27-8EC3-FC8C944292BA}"/>
    <cellStyle name="Normal 7 6 8 5 4" xfId="24189" xr:uid="{7536B928-2FFC-467C-9BCA-A97A9B788964}"/>
    <cellStyle name="Normal 7 6 8 5 5" xfId="17854" xr:uid="{A0FF1F4D-8B99-4A64-8C08-F5E1B5DA424A}"/>
    <cellStyle name="Normal 7 6 8 6" xfId="5554" xr:uid="{0CFED83B-067D-42AC-B51C-F72423F38F25}"/>
    <cellStyle name="Normal 7 6 8 6 2" xfId="28063" xr:uid="{97B0851F-6BD9-4A06-B2D4-5143B3F8BE7B}"/>
    <cellStyle name="Normal 7 6 8 6 3" xfId="29147" xr:uid="{A92EFC73-FE53-4497-B0D8-364B4D33C62E}"/>
    <cellStyle name="Normal 7 6 8 6 4" xfId="16313" xr:uid="{6CF781E6-6489-4B65-A184-DFA177D06D22}"/>
    <cellStyle name="Normal 7 6 8 7" xfId="6356" xr:uid="{F9CB3ECB-D756-4C66-B2D5-A11EC20DFEA7}"/>
    <cellStyle name="Normal 7 6 8 7 2" xfId="27315" xr:uid="{CF41AB68-EADB-46BB-95EC-866FA3A5B7F5}"/>
    <cellStyle name="Normal 7 6 8 7 3" xfId="19073" xr:uid="{FD36C8DD-66C2-415F-9566-D4250C7546AE}"/>
    <cellStyle name="Normal 7 6 8 8" xfId="9133" xr:uid="{385A97AC-1F76-46E7-9181-16AECABFE969}"/>
    <cellStyle name="Normal 7 6 8 8 2" xfId="21869" xr:uid="{AA0169F9-9017-475E-9688-C8F0075B1136}"/>
    <cellStyle name="Normal 7 6 8 9" xfId="26482" xr:uid="{5515EB74-B254-47E9-ABC2-027AD5338191}"/>
    <cellStyle name="Normal 7 6 9" xfId="893" xr:uid="{00000000-0005-0000-0000-00007D030000}"/>
    <cellStyle name="Normal 7 6 9 2" xfId="894" xr:uid="{00000000-0005-0000-0000-00007E030000}"/>
    <cellStyle name="Normal 7 6 9 3" xfId="895" xr:uid="{00000000-0005-0000-0000-00007F030000}"/>
    <cellStyle name="Normal 7 6 9 3 2" xfId="5438" xr:uid="{E7849734-FE94-4172-A149-EB67AC200A42}"/>
    <cellStyle name="Normal 7 6 9 3 2 2" xfId="5719" xr:uid="{EE7C66B7-460F-4E7D-9A31-D1F9254C545F}"/>
    <cellStyle name="Normal 7 6 9 3 2 3" xfId="6779" xr:uid="{C3DF2DF3-8A8F-48E9-885B-2E484866875A}"/>
    <cellStyle name="Normal 7 6 9 3 2 4" xfId="9575" xr:uid="{0DEBA51B-5E41-4704-8B91-F13119BB2113}"/>
    <cellStyle name="Normal 7 6 9 3 3" xfId="5556" xr:uid="{CBEA47B7-E254-4D94-B882-C09889B61F14}"/>
    <cellStyle name="Normal 7 6 9 3 3 2" xfId="7155" xr:uid="{BC1A8544-8554-449D-B4BE-EC323E6E91AB}"/>
    <cellStyle name="Normal 7 6 9 3 3 3" xfId="10086" xr:uid="{F8EDF458-27BA-4168-A4F0-EB5C6BA364F5}"/>
    <cellStyle name="Normal 7 6 9 3 4" xfId="6358" xr:uid="{743E9D83-ED21-4095-93AA-CC2493CE85ED}"/>
    <cellStyle name="Normal 7 6 9 3 5" xfId="9135" xr:uid="{0B69DB31-B9AB-4D5A-8821-F705C2C365D2}"/>
    <cellStyle name="Normal 7 6 9 4" xfId="5442" xr:uid="{7E439068-C811-434A-9964-B93F5C5AF173}"/>
    <cellStyle name="Normal 7 6 9 4 2" xfId="5744" xr:uid="{1138FFB9-7128-4D77-A6A0-3CE1FCB074B5}"/>
    <cellStyle name="Normal 7 6 9 4 3" xfId="6818" xr:uid="{48BAE660-7285-44DA-A26F-2FEB56D4F20D}"/>
    <cellStyle name="Normal 7 6 9 4 4" xfId="9614" xr:uid="{AC333252-FAAB-4691-96B3-FC2496A6EFD7}"/>
    <cellStyle name="Normal 7 7" xfId="896" xr:uid="{00000000-0005-0000-0000-000080030000}"/>
    <cellStyle name="Normal 7 7 10" xfId="6359" xr:uid="{E8AF9CA9-6906-4E3A-B9CB-2E20D5CEDA62}"/>
    <cellStyle name="Normal 7 7 10 2" xfId="16316" xr:uid="{279E008A-2FC2-48E1-BF90-DF2A35F11D9B}"/>
    <cellStyle name="Normal 7 7 11" xfId="9136" xr:uid="{BA765F44-EC60-4B28-A3FF-5014D145DF7B}"/>
    <cellStyle name="Normal 7 7 11 2" xfId="19076" xr:uid="{2416811B-1DED-486C-9C0E-57F0C7D29E1F}"/>
    <cellStyle name="Normal 7 7 12" xfId="12305" xr:uid="{BE25B56B-5328-4FE6-A152-52AAC8639709}"/>
    <cellStyle name="Normal 7 7 12 2" xfId="21872" xr:uid="{88FC7B13-11FB-4BB8-85BB-11271269CF0D}"/>
    <cellStyle name="Normal 7 7 13" xfId="25359" xr:uid="{580D07E4-BBF5-4071-AE82-54CAFA4B89EE}"/>
    <cellStyle name="Normal 7 7 14" xfId="13986" xr:uid="{D94E5D3C-30E6-48C9-BE99-D9EA5F11D2CF}"/>
    <cellStyle name="Normal 7 7 2" xfId="897" xr:uid="{00000000-0005-0000-0000-000081030000}"/>
    <cellStyle name="Normal 7 7 2 10" xfId="9137" xr:uid="{467768D5-B92E-41DA-A755-7F30A9F7875E}"/>
    <cellStyle name="Normal 7 7 2 10 2" xfId="19077" xr:uid="{3A885CD7-45D5-4F70-9378-1E2D2AB5E237}"/>
    <cellStyle name="Normal 7 7 2 11" xfId="12306" xr:uid="{B00AE5F3-61A7-44E0-A8A4-036F24C803DE}"/>
    <cellStyle name="Normal 7 7 2 11 2" xfId="21873" xr:uid="{C7A7F5BD-4188-43F1-A4B1-2E4847FB1E3C}"/>
    <cellStyle name="Normal 7 7 2 12" xfId="24955" xr:uid="{A5B115AA-9E09-4123-A984-EB1DDABE589A}"/>
    <cellStyle name="Normal 7 7 2 13" xfId="14046" xr:uid="{3A14E581-08D7-4E39-950C-22169250A909}"/>
    <cellStyle name="Normal 7 7 2 2" xfId="3905" xr:uid="{00000000-0005-0000-0000-0000690F0000}"/>
    <cellStyle name="Normal 7 7 2 2 10" xfId="14607" xr:uid="{2FFE4A44-1CB2-47D1-9A43-815974E1B77B}"/>
    <cellStyle name="Normal 7 7 2 2 2" xfId="3906" xr:uid="{00000000-0005-0000-0000-00006A0F0000}"/>
    <cellStyle name="Normal 7 7 2 2 2 2" xfId="3907" xr:uid="{00000000-0005-0000-0000-00006B0F0000}"/>
    <cellStyle name="Normal 7 7 2 2 2 2 2" xfId="8469" xr:uid="{422F084F-3107-44B3-8BA3-4CD293998D80}"/>
    <cellStyle name="Normal 7 7 2 2 2 2 2 2" xfId="29224" xr:uid="{C535F34A-5573-4D9B-9807-B0D0BDB40404}"/>
    <cellStyle name="Normal 7 7 2 2 2 2 2 3" xfId="17569" xr:uid="{E9A32EDD-248F-4725-91C0-AB2C87E86E32}"/>
    <cellStyle name="Normal 7 7 2 2 2 2 3" xfId="11358" xr:uid="{A7226FFA-9686-441F-828D-58DB3187D86A}"/>
    <cellStyle name="Normal 7 7 2 2 2 2 3 2" xfId="20362" xr:uid="{9D3ACD22-D5B2-4B64-A04C-EFBE3CF309F0}"/>
    <cellStyle name="Normal 7 7 2 2 2 2 4" xfId="13348" xr:uid="{13DDB2E7-31D2-4DA1-9385-02F9D022736A}"/>
    <cellStyle name="Normal 7 7 2 2 2 2 4 2" xfId="23191" xr:uid="{164D37CD-209D-40DB-BAE3-8A1252DE3B93}"/>
    <cellStyle name="Normal 7 7 2 2 2 2 5" xfId="24473" xr:uid="{30F9614B-124A-446F-98A3-56A3BDD3023A}"/>
    <cellStyle name="Normal 7 7 2 2 2 2 6" xfId="15638" xr:uid="{45235856-4F31-4827-8F68-1EDA1FF776ED}"/>
    <cellStyle name="Normal 7 7 2 2 2 3" xfId="4967" xr:uid="{4619F3B3-AC49-447C-9A88-5980FFA68600}"/>
    <cellStyle name="Normal 7 7 2 2 2 3 2" xfId="11357" xr:uid="{8445ADCA-7966-454A-8439-62CE34EB2EE9}"/>
    <cellStyle name="Normal 7 7 2 2 2 3 2 2" xfId="29800" xr:uid="{55DC8B84-2561-47F0-BE08-CABAA8AAC083}"/>
    <cellStyle name="Normal 7 7 2 2 2 3 2 3" xfId="20934" xr:uid="{856C6521-0B65-4E5D-A23D-73D7624BE44F}"/>
    <cellStyle name="Normal 7 7 2 2 2 3 3" xfId="13826" xr:uid="{04F8A92B-6434-4010-B997-E1FD966D3B16}"/>
    <cellStyle name="Normal 7 7 2 2 2 3 3 2" xfId="23763" xr:uid="{82FA290A-67DC-4CAF-B183-7B10B01D9BA6}"/>
    <cellStyle name="Normal 7 7 2 2 2 3 4" xfId="26407" xr:uid="{976C327D-CB4D-4BE8-939A-199FF6DB6B81}"/>
    <cellStyle name="Normal 7 7 2 2 2 3 5" xfId="18141" xr:uid="{1E32F188-3CE4-4089-A4D3-58F32FFB848C}"/>
    <cellStyle name="Normal 7 7 2 2 2 4" xfId="6457" xr:uid="{7CDD2DD3-D97E-4626-991A-47B5C0378C5F}"/>
    <cellStyle name="Normal 7 7 2 2 2 4 2" xfId="27958" xr:uid="{00A18CBE-D92A-415B-A99B-4782B6AC8F09}"/>
    <cellStyle name="Normal 7 7 2 2 2 4 3" xfId="17001" xr:uid="{53624771-4918-4865-B410-AB6250AD5392}"/>
    <cellStyle name="Normal 7 7 2 2 2 5" xfId="9234" xr:uid="{28713C48-8F52-4104-9133-BDD0E1E06CB3}"/>
    <cellStyle name="Normal 7 7 2 2 2 5 2" xfId="19755" xr:uid="{C199A781-0F28-456A-B319-69EBDA346648}"/>
    <cellStyle name="Normal 7 7 2 2 2 6" xfId="12850" xr:uid="{0807090B-6E9D-48E8-B17E-B7D05DEBB447}"/>
    <cellStyle name="Normal 7 7 2 2 2 6 2" xfId="22584" xr:uid="{EFAB5D22-56E7-46FD-A387-DF6574853227}"/>
    <cellStyle name="Normal 7 7 2 2 2 7" xfId="24185" xr:uid="{2E0CC82B-FB2C-45C3-868D-7C50282B1B27}"/>
    <cellStyle name="Normal 7 7 2 2 2 8" xfId="14897" xr:uid="{5A294C9C-4971-4127-8CC6-C1E8B60A35C3}"/>
    <cellStyle name="Normal 7 7 2 2 3" xfId="3908" xr:uid="{00000000-0005-0000-0000-00006C0F0000}"/>
    <cellStyle name="Normal 7 7 2 2 3 2" xfId="5197" xr:uid="{D3CD97EE-ED52-4F8A-937E-BFB014DEA891}"/>
    <cellStyle name="Normal 7 7 2 2 3 2 2" xfId="11867" xr:uid="{484D150B-32B7-415C-B166-8BEC20D42FD1}"/>
    <cellStyle name="Normal 7 7 2 2 3 2 2 2" xfId="21164" xr:uid="{466C452A-58C8-47C3-BA7B-133321AB2EDA}"/>
    <cellStyle name="Normal 7 7 2 2 3 2 3" xfId="13922" xr:uid="{C2FEDACD-8147-426F-BC03-908DB8DBB2F3}"/>
    <cellStyle name="Normal 7 7 2 2 3 2 3 2" xfId="23993" xr:uid="{39B64D5A-8158-4866-8F30-C37559D1BBAE}"/>
    <cellStyle name="Normal 7 7 2 2 3 2 4" xfId="28276" xr:uid="{CADA6577-4B78-4874-AFFF-30E5F9836CF9}"/>
    <cellStyle name="Normal 7 7 2 2 3 2 5" xfId="18371" xr:uid="{45FDB4B4-2A84-40AC-9B15-1F9D75992993}"/>
    <cellStyle name="Normal 7 7 2 2 3 3" xfId="11359" xr:uid="{D3607C56-3CB5-4775-B49C-2B9ADE283B26}"/>
    <cellStyle name="Normal 7 7 2 2 3 3 2" xfId="17570" xr:uid="{6943A946-844C-4AC4-904C-C92F5D8534A0}"/>
    <cellStyle name="Normal 7 7 2 2 3 4" xfId="11707" xr:uid="{A0C772B3-7C46-4B64-B721-F23C3F36C067}"/>
    <cellStyle name="Normal 7 7 2 2 3 4 2" xfId="20363" xr:uid="{CD083637-77AB-4317-BB25-40C5BCDF0D73}"/>
    <cellStyle name="Normal 7 7 2 2 3 5" xfId="13349" xr:uid="{C436E7D1-58B4-49B9-AA21-30E9C09EEA19}"/>
    <cellStyle name="Normal 7 7 2 2 3 5 2" xfId="23192" xr:uid="{81670FBC-33BB-45F6-8719-885F0EC5DE34}"/>
    <cellStyle name="Normal 7 7 2 2 3 6" xfId="26245" xr:uid="{4D318EE4-2E03-4C9E-9C41-F7E95EA19AB2}"/>
    <cellStyle name="Normal 7 7 2 2 3 7" xfId="15639" xr:uid="{18708993-DBF9-4874-828F-02A9160BB39A}"/>
    <cellStyle name="Normal 7 7 2 2 4" xfId="3909" xr:uid="{00000000-0005-0000-0000-00006D0F0000}"/>
    <cellStyle name="Normal 7 7 2 2 4 2" xfId="11360" xr:uid="{18827D71-14EC-4E53-922F-7064FFF405EB}"/>
    <cellStyle name="Normal 7 7 2 2 4 2 2" xfId="29081" xr:uid="{CAE85541-1BFC-4B16-8957-7CA959A93A01}"/>
    <cellStyle name="Normal 7 7 2 2 4 2 3" xfId="17568" xr:uid="{4FE1CC90-314B-49A5-A5E9-EDCED8C5FDAE}"/>
    <cellStyle name="Normal 7 7 2 2 4 3" xfId="11706" xr:uid="{DA7B078A-AC31-4A2A-9115-4977C0A942B9}"/>
    <cellStyle name="Normal 7 7 2 2 4 3 2" xfId="20361" xr:uid="{A8CF8050-7296-4BF3-9CA5-DF7B6A9B4D48}"/>
    <cellStyle name="Normal 7 7 2 2 4 4" xfId="13347" xr:uid="{1E0363E1-2F1A-40B2-92ED-CAD049F02058}"/>
    <cellStyle name="Normal 7 7 2 2 4 4 2" xfId="23190" xr:uid="{078ABAFC-38A3-4AE5-8282-60AC761094C6}"/>
    <cellStyle name="Normal 7 7 2 2 4 5" xfId="24152" xr:uid="{153C0B28-0BA6-4E40-9EA6-B4C0F8A4FA31}"/>
    <cellStyle name="Normal 7 7 2 2 4 6" xfId="15637" xr:uid="{75FD8DFF-DE2C-40D9-96C6-132CCE16BA3A}"/>
    <cellStyle name="Normal 7 7 2 2 5" xfId="4829" xr:uid="{3726A017-3559-4729-B4B6-C2EF06DF037B}"/>
    <cellStyle name="Normal 7 7 2 2 5 2" xfId="11356" xr:uid="{339FA846-7245-4021-94C5-4110BE08DD9E}"/>
    <cellStyle name="Normal 7 7 2 2 5 2 2" xfId="29690" xr:uid="{45C78260-773D-4C1A-B301-8D87397FACDD}"/>
    <cellStyle name="Normal 7 7 2 2 5 2 3" xfId="20796" xr:uid="{07B795B1-BEE6-4473-B1CF-D7A0E0BAD0F7}"/>
    <cellStyle name="Normal 7 7 2 2 5 3" xfId="13688" xr:uid="{2068D83E-0338-430D-B19F-ED9FBD7A8DF5}"/>
    <cellStyle name="Normal 7 7 2 2 5 3 2" xfId="23625" xr:uid="{5812B412-5F58-4FF6-A653-854D93CAFDFB}"/>
    <cellStyle name="Normal 7 7 2 2 5 4" xfId="25616" xr:uid="{79803AF8-228D-4E28-BD54-C8F237A5C255}"/>
    <cellStyle name="Normal 7 7 2 2 5 5" xfId="18003" xr:uid="{5E629A3E-B412-49D9-8550-A63232F98362}"/>
    <cellStyle name="Normal 7 7 2 2 6" xfId="5955" xr:uid="{D38B080F-0417-4B86-94ED-C9595BB81B39}"/>
    <cellStyle name="Normal 7 7 2 2 6 2" xfId="27648" xr:uid="{1684359B-8F7D-4614-9DA2-4D0667EEAAA2}"/>
    <cellStyle name="Normal 7 7 2 2 6 3" xfId="16318" xr:uid="{ED2D4353-23FE-4734-8004-7AAECA2C533B}"/>
    <cellStyle name="Normal 7 7 2 2 7" xfId="8701" xr:uid="{539D34F4-BA82-4358-9322-65B810DBBE40}"/>
    <cellStyle name="Normal 7 7 2 2 7 2" xfId="19078" xr:uid="{CC98DFE8-69E7-412F-845D-1BC9F5773526}"/>
    <cellStyle name="Normal 7 7 2 2 8" xfId="12307" xr:uid="{D20400EF-68FB-4A43-A652-65F60DE38FB8}"/>
    <cellStyle name="Normal 7 7 2 2 8 2" xfId="21874" xr:uid="{C5455DDC-60CF-4FFE-970E-A18C20ADB05A}"/>
    <cellStyle name="Normal 7 7 2 2 9" xfId="24117" xr:uid="{B47A6BD6-DAE6-4C9A-B90A-A7B279863677}"/>
    <cellStyle name="Normal 7 7 2 3" xfId="3910" xr:uid="{00000000-0005-0000-0000-00006E0F0000}"/>
    <cellStyle name="Normal 7 7 2 3 2" xfId="3911" xr:uid="{00000000-0005-0000-0000-00006F0F0000}"/>
    <cellStyle name="Normal 7 7 2 3 2 2" xfId="8470" xr:uid="{DC12F8EC-A7F0-434B-BD73-B87927544726}"/>
    <cellStyle name="Normal 7 7 2 3 2 2 2" xfId="28910" xr:uid="{F42F517B-D91B-4EEB-90DC-1DF45AC0B7FC}"/>
    <cellStyle name="Normal 7 7 2 3 2 2 3" xfId="17571" xr:uid="{C5E8EA97-2F29-44E7-B71F-1808F7A67703}"/>
    <cellStyle name="Normal 7 7 2 3 2 3" xfId="11362" xr:uid="{A701F7D0-11C0-4081-B472-AFC9B38DAF96}"/>
    <cellStyle name="Normal 7 7 2 3 2 3 2" xfId="20364" xr:uid="{5A811FB3-5BDD-452B-97D5-AFC815706916}"/>
    <cellStyle name="Normal 7 7 2 3 2 4" xfId="13350" xr:uid="{68A4F8B3-6FF1-41E0-A4EB-3E49EBC65FF5}"/>
    <cellStyle name="Normal 7 7 2 3 2 4 2" xfId="23193" xr:uid="{A9FFE5A5-777D-448D-AF0E-6D2D37E519BC}"/>
    <cellStyle name="Normal 7 7 2 3 2 5" xfId="25540" xr:uid="{F8EE4BB4-3CE7-436D-81E3-6B3FFD3D214A}"/>
    <cellStyle name="Normal 7 7 2 3 2 6" xfId="15640" xr:uid="{B5C0BABD-4212-4517-81D7-C1CB2B63A65D}"/>
    <cellStyle name="Normal 7 7 2 3 3" xfId="4966" xr:uid="{26276332-8C80-4CDD-B8ED-7EF508AC251A}"/>
    <cellStyle name="Normal 7 7 2 3 3 2" xfId="11361" xr:uid="{5FF59DEC-E6A5-4BDD-9388-CD47D3F585D1}"/>
    <cellStyle name="Normal 7 7 2 3 3 2 2" xfId="29799" xr:uid="{F2016316-E55C-42EE-91BD-812979A1CC9B}"/>
    <cellStyle name="Normal 7 7 2 3 3 2 3" xfId="20933" xr:uid="{7C383201-9A18-44A5-8072-DB4ECD845906}"/>
    <cellStyle name="Normal 7 7 2 3 3 3" xfId="13825" xr:uid="{D58498A5-9F18-43F5-B08D-5D8717D72A2C}"/>
    <cellStyle name="Normal 7 7 2 3 3 3 2" xfId="23762" xr:uid="{FFF27550-A5D7-405E-B490-92D3D26B2DB6}"/>
    <cellStyle name="Normal 7 7 2 3 3 4" xfId="24900" xr:uid="{F0010F2E-4B83-492D-99BD-A1C65F7385AE}"/>
    <cellStyle name="Normal 7 7 2 3 3 5" xfId="18140" xr:uid="{8CC1A6A0-1729-4F2E-91CC-E0966BB06378}"/>
    <cellStyle name="Normal 7 7 2 3 4" xfId="6456" xr:uid="{DD194BE5-DCF2-4FC7-839B-2B4AD5E2596C}"/>
    <cellStyle name="Normal 7 7 2 3 4 2" xfId="28030" xr:uid="{A8105ADD-493B-41C3-8BC1-1A6290289C3B}"/>
    <cellStyle name="Normal 7 7 2 3 4 3" xfId="17000" xr:uid="{244034B1-4FD8-4ED1-ABAE-F7F6BEB7C9BD}"/>
    <cellStyle name="Normal 7 7 2 3 5" xfId="9233" xr:uid="{A1163015-B4D4-4945-9A9E-393B0ED1E0B3}"/>
    <cellStyle name="Normal 7 7 2 3 5 2" xfId="19754" xr:uid="{BA55F94B-A0AE-4052-A461-1018B5D51068}"/>
    <cellStyle name="Normal 7 7 2 3 6" xfId="12849" xr:uid="{65F6D310-68ED-4DAB-B673-FE5345BB4A52}"/>
    <cellStyle name="Normal 7 7 2 3 6 2" xfId="22583" xr:uid="{E6BA4A4D-0784-42CB-90F7-E6EC6C933654}"/>
    <cellStyle name="Normal 7 7 2 3 7" xfId="24584" xr:uid="{0732ABE5-AB61-42F1-B4E2-E7797EB00E8C}"/>
    <cellStyle name="Normal 7 7 2 3 8" xfId="14896" xr:uid="{063B2E9E-5D0E-4AD6-84C3-0AF10A1B4377}"/>
    <cellStyle name="Normal 7 7 2 4" xfId="3912" xr:uid="{00000000-0005-0000-0000-0000700F0000}"/>
    <cellStyle name="Normal 7 7 2 4 2" xfId="5198" xr:uid="{3CF89591-604A-4790-BC87-DD2D87DD8E35}"/>
    <cellStyle name="Normal 7 7 2 4 2 2" xfId="8471" xr:uid="{220A36FB-2493-4329-AE27-17650E33E05E}"/>
    <cellStyle name="Normal 7 7 2 4 2 2 2" xfId="21165" xr:uid="{D7F32164-EAD7-43A8-923C-01071991C84A}"/>
    <cellStyle name="Normal 7 7 2 4 2 3" xfId="11363" xr:uid="{B6BC2336-3E18-4D8F-BD59-BE677A040CBC}"/>
    <cellStyle name="Normal 7 7 2 4 2 3 2" xfId="23994" xr:uid="{60AD0436-15D2-4BED-A112-D6E6A063304B}"/>
    <cellStyle name="Normal 7 7 2 4 2 4" xfId="27633" xr:uid="{143C7F6E-2828-4B20-936A-924B1C6BE26E}"/>
    <cellStyle name="Normal 7 7 2 4 2 5" xfId="18372" xr:uid="{FB949AC9-F691-49A0-BCC5-6D8A2830534A}"/>
    <cellStyle name="Normal 7 7 2 4 3" xfId="6781" xr:uid="{301E5F7C-2414-401F-A69C-65542D6E1BB9}"/>
    <cellStyle name="Normal 7 7 2 4 3 2" xfId="17572" xr:uid="{261E5280-A2F5-49B5-A5AA-7A406AE1F76D}"/>
    <cellStyle name="Normal 7 7 2 4 4" xfId="9577" xr:uid="{67ABE76A-C032-4781-85E9-F2A44C9B780C}"/>
    <cellStyle name="Normal 7 7 2 4 4 2" xfId="20365" xr:uid="{8AFB81B5-825A-47F3-A556-D516EC5C2D2C}"/>
    <cellStyle name="Normal 7 7 2 4 5" xfId="13351" xr:uid="{89ED1294-5B0E-4052-900C-7B4B18666B3C}"/>
    <cellStyle name="Normal 7 7 2 4 5 2" xfId="23194" xr:uid="{3ADE6FA5-71D7-4785-A34A-36F4D92F6405}"/>
    <cellStyle name="Normal 7 7 2 4 6" xfId="26564" xr:uid="{B8D0AE23-1DFE-4FFF-A2CD-31DF875D6EAA}"/>
    <cellStyle name="Normal 7 7 2 4 7" xfId="15641" xr:uid="{898FBBF2-449B-43C0-BAEA-A7D3F6981392}"/>
    <cellStyle name="Normal 7 7 2 5" xfId="3913" xr:uid="{00000000-0005-0000-0000-0000710F0000}"/>
    <cellStyle name="Normal 7 7 2 5 2" xfId="8472" xr:uid="{6D1BB29C-29BB-495F-AF2A-5E1EDCBBA373}"/>
    <cellStyle name="Normal 7 7 2 5 2 2" xfId="28248" xr:uid="{DE862CC8-51D6-4046-A0BE-C9BE06E5E6B0}"/>
    <cellStyle name="Normal 7 7 2 5 2 3" xfId="17567" xr:uid="{102488BA-1D39-4467-A69B-16C1235FD803}"/>
    <cellStyle name="Normal 7 7 2 5 3" xfId="11364" xr:uid="{C4D4432D-5BA4-4441-A47E-DC4EB3ED0B74}"/>
    <cellStyle name="Normal 7 7 2 5 3 2" xfId="20360" xr:uid="{53950BB0-5CC2-4C7B-8C90-ED67A5E9C6C3}"/>
    <cellStyle name="Normal 7 7 2 5 4" xfId="13346" xr:uid="{0183DBE9-7344-4275-A310-3B892DEC3BB7}"/>
    <cellStyle name="Normal 7 7 2 5 4 2" xfId="23189" xr:uid="{41EE51AB-F96E-40AD-AE2D-703CC63ABA57}"/>
    <cellStyle name="Normal 7 7 2 5 5" xfId="24427" xr:uid="{7F7E616D-B3F1-4D46-973E-D0E40BFBA238}"/>
    <cellStyle name="Normal 7 7 2 5 6" xfId="15636" xr:uid="{936FBED7-F7AB-433B-A2BF-552A9AD20E38}"/>
    <cellStyle name="Normal 7 7 2 6" xfId="3914" xr:uid="{00000000-0005-0000-0000-0000720F0000}"/>
    <cellStyle name="Normal 7 7 2 6 2" xfId="8473" xr:uid="{55945FC7-03E6-46F1-8AFE-E02FDF3838C7}"/>
    <cellStyle name="Normal 7 7 2 6 2 2" xfId="27656" xr:uid="{0D62B738-0447-4E99-836D-C9B2DF400E91}"/>
    <cellStyle name="Normal 7 7 2 6 2 3" xfId="16720" xr:uid="{2DEDC17F-A53C-4634-A3FA-1A1A7B6D23BE}"/>
    <cellStyle name="Normal 7 7 2 6 3" xfId="11365" xr:uid="{9B02C6BF-2EB8-4E28-B591-1C2569EC8A67}"/>
    <cellStyle name="Normal 7 7 2 6 3 2" xfId="19457" xr:uid="{DFF21DD5-3DA1-45E9-870B-69CB8AEA17B4}"/>
    <cellStyle name="Normal 7 7 2 6 4" xfId="12569" xr:uid="{F0CE5093-CE52-4714-A453-D9E427660FBA}"/>
    <cellStyle name="Normal 7 7 2 6 4 2" xfId="22286" xr:uid="{8BF73E4A-B9F6-4176-A868-4B23573B7B4A}"/>
    <cellStyle name="Normal 7 7 2 6 5" xfId="24202" xr:uid="{D6AD1BF6-7469-48B7-A6BE-DA87E8BE712F}"/>
    <cellStyle name="Normal 7 7 2 6 6" xfId="14504" xr:uid="{F0307A80-DDFC-4CD6-9625-22C82F62B4FA}"/>
    <cellStyle name="Normal 7 7 2 7" xfId="3915" xr:uid="{00000000-0005-0000-0000-0000730F0000}"/>
    <cellStyle name="Normal 7 7 2 7 2" xfId="11366" xr:uid="{9C8BED21-4FB6-4209-8829-310BB2ABB858}"/>
    <cellStyle name="Normal 7 7 2 7 2 2" xfId="19177" xr:uid="{890503E9-3CD7-4559-804A-931A6D424D6F}"/>
    <cellStyle name="Normal 7 7 2 7 3" xfId="12354" xr:uid="{8364829A-9454-4CA2-87DD-B8D6F5337D59}"/>
    <cellStyle name="Normal 7 7 2 7 3 2" xfId="21982" xr:uid="{BBC68B64-ACA0-428A-AF1F-D37028C1EAE1}"/>
    <cellStyle name="Normal 7 7 2 7 4" xfId="26464" xr:uid="{E4D3502C-699F-448C-987A-606EA4930836}"/>
    <cellStyle name="Normal 7 7 2 7 5" xfId="16426" xr:uid="{CD72B875-5BA6-4646-AC24-E8E2DAC72724}"/>
    <cellStyle name="Normal 7 7 2 8" xfId="4391" xr:uid="{7813532B-7961-4FE5-A27E-08FF6388BFA8}"/>
    <cellStyle name="Normal 7 7 2 8 2" xfId="10088" xr:uid="{A994A22A-8E71-429B-BA5B-CCD628697D36}"/>
    <cellStyle name="Normal 7 7 2 8 2 2" xfId="20415" xr:uid="{7FE6994C-9B1F-41F7-BA12-A6D844692E96}"/>
    <cellStyle name="Normal 7 7 2 8 3" xfId="13395" xr:uid="{933F553D-40A3-4E6D-922A-81114765CAB2}"/>
    <cellStyle name="Normal 7 7 2 8 3 2" xfId="23244" xr:uid="{A3A92CDD-8482-4305-8BF7-C1520047B3B5}"/>
    <cellStyle name="Normal 7 7 2 8 4" xfId="17622" xr:uid="{FFA4FEDD-F77B-48D4-B80F-6F8A4A40AAE1}"/>
    <cellStyle name="Normal 7 7 2 9" xfId="6360" xr:uid="{47DC657E-55BD-42E5-B9A6-BD70FB249026}"/>
    <cellStyle name="Normal 7 7 2 9 2" xfId="16317" xr:uid="{B1915E72-F572-4830-A729-5AB76FDDDBE2}"/>
    <cellStyle name="Normal 7 7 3" xfId="3916" xr:uid="{00000000-0005-0000-0000-0000740F0000}"/>
    <cellStyle name="Normal 7 7 3 10" xfId="12308" xr:uid="{155DC1AB-EF96-49D9-A51E-ECD0DAD6B7CE}"/>
    <cellStyle name="Normal 7 7 3 10 2" xfId="21875" xr:uid="{4D72CCB3-5CC8-4D03-BF2C-EE3A0719E3F0}"/>
    <cellStyle name="Normal 7 7 3 11" xfId="24036" xr:uid="{BCE9F8D5-64DE-4ACF-ABA2-3AB5C1679B9A}"/>
    <cellStyle name="Normal 7 7 3 12" xfId="14220" xr:uid="{79B79D83-B1B7-4235-B7C2-9DED4552201D}"/>
    <cellStyle name="Normal 7 7 3 2" xfId="3917" xr:uid="{00000000-0005-0000-0000-0000750F0000}"/>
    <cellStyle name="Normal 7 7 3 2 2" xfId="3918" xr:uid="{00000000-0005-0000-0000-0000760F0000}"/>
    <cellStyle name="Normal 7 7 3 2 2 2" xfId="8474" xr:uid="{0C7F96BC-97CF-44CA-AF4F-FD71740B0C83}"/>
    <cellStyle name="Normal 7 7 3 2 2 2 2" xfId="26928" xr:uid="{0D7ABD29-F253-4C7A-9328-09516A12C5D9}"/>
    <cellStyle name="Normal 7 7 3 2 2 2 3" xfId="17574" xr:uid="{3B0C64D0-17B7-40C7-8BA4-707376F676A1}"/>
    <cellStyle name="Normal 7 7 3 2 2 3" xfId="11369" xr:uid="{DCD17891-E2E2-4E6D-985C-7EDF79C92922}"/>
    <cellStyle name="Normal 7 7 3 2 2 3 2" xfId="20367" xr:uid="{9110C895-171B-4893-A06D-B9E5CF293FCC}"/>
    <cellStyle name="Normal 7 7 3 2 2 4" xfId="13353" xr:uid="{9456234B-EECA-4564-B901-2E37F69C9CA4}"/>
    <cellStyle name="Normal 7 7 3 2 2 4 2" xfId="23196" xr:uid="{395E0C3C-5B52-4940-9DA3-C2130A1A70E8}"/>
    <cellStyle name="Normal 7 7 3 2 2 5" xfId="25283" xr:uid="{4C7ECEFF-2F47-405C-8CCF-12AD5045F8DE}"/>
    <cellStyle name="Normal 7 7 3 2 2 6" xfId="15643" xr:uid="{E61B1D14-3032-4BFE-A81B-C2C8FA59FDD1}"/>
    <cellStyle name="Normal 7 7 3 2 3" xfId="4968" xr:uid="{9CE42D26-6C02-40EC-B4ED-3FEEE3F1A0C6}"/>
    <cellStyle name="Normal 7 7 3 2 3 2" xfId="11368" xr:uid="{65E15E9B-0E07-4BDD-9A4F-731D6B72AB1E}"/>
    <cellStyle name="Normal 7 7 3 2 3 2 2" xfId="29801" xr:uid="{BB6F3451-A68B-4CE3-8C69-C6D35E2BB0B4}"/>
    <cellStyle name="Normal 7 7 3 2 3 2 3" xfId="20935" xr:uid="{3C8D4131-89E2-4C16-8936-80126072C113}"/>
    <cellStyle name="Normal 7 7 3 2 3 3" xfId="13827" xr:uid="{75FAD5A8-527B-4E1F-BFF3-312DB3AFB60D}"/>
    <cellStyle name="Normal 7 7 3 2 3 3 2" xfId="23764" xr:uid="{3537A052-9853-4129-A018-C5032AE107AB}"/>
    <cellStyle name="Normal 7 7 3 2 3 4" xfId="25710" xr:uid="{1ACFADEB-5AF0-490C-BEB3-5A34B6BEF3A3}"/>
    <cellStyle name="Normal 7 7 3 2 3 5" xfId="18142" xr:uid="{8DB0E68D-7750-4C15-B92C-26A79B531FA5}"/>
    <cellStyle name="Normal 7 7 3 2 4" xfId="6458" xr:uid="{27237B24-141A-478A-8916-F8CCD7CEEBEC}"/>
    <cellStyle name="Normal 7 7 3 2 4 2" xfId="28077" xr:uid="{E774697D-5A9A-4210-B904-01A5DEE21A67}"/>
    <cellStyle name="Normal 7 7 3 2 4 3" xfId="17002" xr:uid="{8D25DFA6-9434-452E-A15F-9CA413365AF0}"/>
    <cellStyle name="Normal 7 7 3 2 5" xfId="9235" xr:uid="{CAA5A73A-7103-4A1C-AC56-7671F7FB986A}"/>
    <cellStyle name="Normal 7 7 3 2 5 2" xfId="19756" xr:uid="{40410074-78CB-4757-A03F-873E78C25FE4}"/>
    <cellStyle name="Normal 7 7 3 2 6" xfId="12851" xr:uid="{A0197F77-BF4D-40D3-956C-F547438029F2}"/>
    <cellStyle name="Normal 7 7 3 2 6 2" xfId="22585" xr:uid="{69E1DA5B-68C5-49C9-B269-7C88461D864E}"/>
    <cellStyle name="Normal 7 7 3 2 7" xfId="25489" xr:uid="{028A5C7F-F5C1-4252-9A5D-C22752CCE31B}"/>
    <cellStyle name="Normal 7 7 3 2 8" xfId="14898" xr:uid="{10F104E5-6AEB-4982-81FB-7A4BDB75FBF6}"/>
    <cellStyle name="Normal 7 7 3 3" xfId="3919" xr:uid="{00000000-0005-0000-0000-0000770F0000}"/>
    <cellStyle name="Normal 7 7 3 3 2" xfId="5199" xr:uid="{04120C59-6F85-42EF-B743-06FF9E55BF34}"/>
    <cellStyle name="Normal 7 7 3 3 2 2" xfId="11868" xr:uid="{88D7C182-BCC6-40C1-ABBC-AD8CE7E6C2F4}"/>
    <cellStyle name="Normal 7 7 3 3 2 2 2" xfId="29955" xr:uid="{F538B71A-6EAC-4199-999D-D399905E5E73}"/>
    <cellStyle name="Normal 7 7 3 3 2 2 3" xfId="21166" xr:uid="{6051D9E2-9C8D-4406-80FC-1CDB0292D29F}"/>
    <cellStyle name="Normal 7 7 3 3 2 3" xfId="13923" xr:uid="{C5A2C689-2A65-4CEE-9063-FFA820483D9B}"/>
    <cellStyle name="Normal 7 7 3 3 2 3 2" xfId="23995" xr:uid="{4D91B18A-D369-44AD-B85C-21BA1422C065}"/>
    <cellStyle name="Normal 7 7 3 3 2 4" xfId="24323" xr:uid="{675B608F-0E8F-4E33-8113-78E661039785}"/>
    <cellStyle name="Normal 7 7 3 3 2 5" xfId="18373" xr:uid="{014D4290-3F3B-40F1-9613-92CF82C28AF2}"/>
    <cellStyle name="Normal 7 7 3 3 3" xfId="11370" xr:uid="{0766E602-7BCE-414B-9E12-5F14625C2F2E}"/>
    <cellStyle name="Normal 7 7 3 3 3 2" xfId="28118" xr:uid="{ECFE37CD-8F29-4A3E-8739-6766BC02B985}"/>
    <cellStyle name="Normal 7 7 3 3 3 3" xfId="17575" xr:uid="{3EB9EAA5-C248-4735-8E22-BD46C9B5B38B}"/>
    <cellStyle name="Normal 7 7 3 3 4" xfId="11709" xr:uid="{1FA9550D-EBA1-46C3-8EDB-E334DBC15228}"/>
    <cellStyle name="Normal 7 7 3 3 4 2" xfId="20368" xr:uid="{4A07A02F-C2A0-4E4F-ACEA-57C41E49F7FB}"/>
    <cellStyle name="Normal 7 7 3 3 5" xfId="13354" xr:uid="{DD31BE4A-F89D-4B5C-9FB1-1FC821453BC7}"/>
    <cellStyle name="Normal 7 7 3 3 5 2" xfId="23197" xr:uid="{23EBA8EE-FB87-46A3-A8DB-BF115BEB7842}"/>
    <cellStyle name="Normal 7 7 3 3 6" xfId="25373" xr:uid="{A572B6CB-78EB-44A0-993B-10949FB1971F}"/>
    <cellStyle name="Normal 7 7 3 3 7" xfId="15644" xr:uid="{00B21D9F-F353-43D3-BC73-CB3DF4391F7F}"/>
    <cellStyle name="Normal 7 7 3 4" xfId="3920" xr:uid="{00000000-0005-0000-0000-0000780F0000}"/>
    <cellStyle name="Normal 7 7 3 4 2" xfId="11371" xr:uid="{09AC8189-30DF-420B-9BFC-27A5B928C831}"/>
    <cellStyle name="Normal 7 7 3 4 2 2" xfId="29222" xr:uid="{200FA1C0-0896-4448-88E1-A7D32D4AA0A5}"/>
    <cellStyle name="Normal 7 7 3 4 2 3" xfId="17573" xr:uid="{6DD94C9F-0F25-4287-89B5-79CB3E3FCB8A}"/>
    <cellStyle name="Normal 7 7 3 4 3" xfId="11708" xr:uid="{1BDC825E-789B-4E32-A11C-148398C4D9B9}"/>
    <cellStyle name="Normal 7 7 3 4 3 2" xfId="20366" xr:uid="{4ECB759A-50D9-4251-B726-2B624C80DA79}"/>
    <cellStyle name="Normal 7 7 3 4 4" xfId="13352" xr:uid="{68A5D928-6CE3-4633-A590-73020C968F75}"/>
    <cellStyle name="Normal 7 7 3 4 4 2" xfId="23195" xr:uid="{66FEB1A9-B341-40C7-B6E8-4C1A3BE4746D}"/>
    <cellStyle name="Normal 7 7 3 4 5" xfId="26325" xr:uid="{B61C866F-1004-48EB-B79B-2274C0330AFA}"/>
    <cellStyle name="Normal 7 7 3 4 6" xfId="15642" xr:uid="{4016EF1E-015A-479E-92A8-6C4A2BA61162}"/>
    <cellStyle name="Normal 7 7 3 5" xfId="3921" xr:uid="{00000000-0005-0000-0000-0000790F0000}"/>
    <cellStyle name="Normal 7 7 3 5 2" xfId="11372" xr:uid="{E8556466-71C8-456D-83CB-59AFCC30E1C4}"/>
    <cellStyle name="Normal 7 7 3 5 2 2" xfId="28286" xr:uid="{1E409433-3DF4-488C-B0D9-7C5F73E264E3}"/>
    <cellStyle name="Normal 7 7 3 5 2 3" xfId="16763" xr:uid="{38C9E87A-33ED-4FB4-8DC8-F834AA7F0A7F}"/>
    <cellStyle name="Normal 7 7 3 5 3" xfId="11534" xr:uid="{389BB853-5CFB-451F-9F76-84E4D2A4E57E}"/>
    <cellStyle name="Normal 7 7 3 5 3 2" xfId="19500" xr:uid="{447CDF01-F968-43E8-9F31-DEA7EF78AC59}"/>
    <cellStyle name="Normal 7 7 3 5 4" xfId="12612" xr:uid="{2FA6DF0D-83FC-4223-9924-9CFD5D3EC625}"/>
    <cellStyle name="Normal 7 7 3 5 4 2" xfId="22329" xr:uid="{8C42F1E1-F626-4CCE-9863-3FE54CE351DC}"/>
    <cellStyle name="Normal 7 7 3 5 5" xfId="24730" xr:uid="{CD0A224B-A4CF-4518-AC27-1CEE2FB2E7A6}"/>
    <cellStyle name="Normal 7 7 3 5 6" xfId="14547" xr:uid="{1D31DE79-36D3-472B-A5D6-8DDFFD0AEB40}"/>
    <cellStyle name="Normal 7 7 3 6" xfId="3922" xr:uid="{00000000-0005-0000-0000-00007A0F0000}"/>
    <cellStyle name="Normal 7 7 3 6 2" xfId="11373" xr:uid="{B0F1C2F2-36CD-444B-B944-8024111909B2}"/>
    <cellStyle name="Normal 7 7 3 6 2 2" xfId="19326" xr:uid="{12F4F323-5749-436E-AF77-791F6F54151F}"/>
    <cellStyle name="Normal 7 7 3 6 3" xfId="12451" xr:uid="{58A9A92E-2929-485D-A236-A76348375441}"/>
    <cellStyle name="Normal 7 7 3 6 3 2" xfId="22154" xr:uid="{775709B1-1ED5-4BEE-A317-5968C169C59F}"/>
    <cellStyle name="Normal 7 7 3 6 4" xfId="26560" xr:uid="{AFC4C1FB-7E0B-4604-B9F4-7D08FE69508C}"/>
    <cellStyle name="Normal 7 7 3 6 5" xfId="16598" xr:uid="{E93B3E4E-24E6-424C-9908-279E15F6AFB2}"/>
    <cellStyle name="Normal 7 7 3 7" xfId="4696" xr:uid="{1F7D0B4A-56FF-47A1-B3F8-1D97D721B5E8}"/>
    <cellStyle name="Normal 7 7 3 7 2" xfId="11367" xr:uid="{CCFCD7BA-2115-4D62-ADB5-5B0465234AEE}"/>
    <cellStyle name="Normal 7 7 3 7 2 2" xfId="20663" xr:uid="{135AA77D-D40F-4823-89DD-21F48DF7C4E2}"/>
    <cellStyle name="Normal 7 7 3 7 3" xfId="13595" xr:uid="{0708BDE8-0453-4309-9918-1D40D8F6143E}"/>
    <cellStyle name="Normal 7 7 3 7 3 2" xfId="23492" xr:uid="{6B563EF1-18A9-4D03-8E13-173EE2EDDDF3}"/>
    <cellStyle name="Normal 7 7 3 7 4" xfId="17870" xr:uid="{8A22A3B7-9359-4D02-AD20-7DCF88172395}"/>
    <cellStyle name="Normal 7 7 3 8" xfId="5926" xr:uid="{4F516269-4B76-4E26-A6D1-306C00BFBF19}"/>
    <cellStyle name="Normal 7 7 3 8 2" xfId="16319" xr:uid="{F329C4F6-5A3D-46E3-BDC8-ED0650CD83DC}"/>
    <cellStyle name="Normal 7 7 3 9" xfId="8667" xr:uid="{61CB04C2-881C-4C4F-A9D0-66448B54AA72}"/>
    <cellStyle name="Normal 7 7 3 9 2" xfId="19079" xr:uid="{E3E2300C-7DEA-4EB2-948B-7C3B23205E36}"/>
    <cellStyle name="Normal 7 7 4" xfId="3923" xr:uid="{00000000-0005-0000-0000-00007B0F0000}"/>
    <cellStyle name="Normal 7 7 4 2" xfId="3924" xr:uid="{00000000-0005-0000-0000-00007C0F0000}"/>
    <cellStyle name="Normal 7 7 4 2 2" xfId="8475" xr:uid="{3DFD84F0-F6DC-4AA6-BF8E-370C44890FD0}"/>
    <cellStyle name="Normal 7 7 4 2 2 2" xfId="28550" xr:uid="{72CE10E5-29E8-4BC5-882F-6F501F965536}"/>
    <cellStyle name="Normal 7 7 4 2 2 3" xfId="17576" xr:uid="{EC1E2E84-1542-48A5-B6CE-7F8626A62100}"/>
    <cellStyle name="Normal 7 7 4 2 3" xfId="11375" xr:uid="{0B6AC8C5-AB6F-41FE-8580-3B2214CD630C}"/>
    <cellStyle name="Normal 7 7 4 2 3 2" xfId="20369" xr:uid="{4C010EAD-FE48-4F6F-85A1-F4C3492BB639}"/>
    <cellStyle name="Normal 7 7 4 2 4" xfId="13355" xr:uid="{B6FAA431-59AA-42C6-91BF-A36C075CA358}"/>
    <cellStyle name="Normal 7 7 4 2 4 2" xfId="23198" xr:uid="{EC0D46D6-14FE-4B9B-89BC-F9219112E096}"/>
    <cellStyle name="Normal 7 7 4 2 5" xfId="25999" xr:uid="{924525F7-3144-4E1D-B819-38F4B89059CD}"/>
    <cellStyle name="Normal 7 7 4 2 6" xfId="15645" xr:uid="{97B1497B-9EB5-4151-B264-BF934BDE1F7F}"/>
    <cellStyle name="Normal 7 7 4 3" xfId="3925" xr:uid="{00000000-0005-0000-0000-00007D0F0000}"/>
    <cellStyle name="Normal 7 7 4 3 2" xfId="11376" xr:uid="{D2FBAF58-AD72-47E5-B2E8-6138F192BF11}"/>
    <cellStyle name="Normal 7 7 4 3 2 2" xfId="28690" xr:uid="{16CBDFD4-5DC7-44A5-A7F1-222C7DDF3CE9}"/>
    <cellStyle name="Normal 7 7 4 3 2 3" xfId="16999" xr:uid="{EBE5353D-649F-401E-A650-6D6437C0BBFB}"/>
    <cellStyle name="Normal 7 7 4 3 3" xfId="11609" xr:uid="{5516930A-E8B4-4065-8F88-90B9DD0864F8}"/>
    <cellStyle name="Normal 7 7 4 3 3 2" xfId="19753" xr:uid="{1C9A6A19-6185-418C-92BE-C49F962371D1}"/>
    <cellStyle name="Normal 7 7 4 3 4" xfId="12848" xr:uid="{99BD43CF-0069-4992-948D-D6A3A4A63A22}"/>
    <cellStyle name="Normal 7 7 4 3 4 2" xfId="22582" xr:uid="{D27CB497-5A78-431B-BEFD-9C3C3B6A44AE}"/>
    <cellStyle name="Normal 7 7 4 3 5" xfId="25730" xr:uid="{7759E5DA-1E98-42E7-BB2B-C0ECDBE8E3BA}"/>
    <cellStyle name="Normal 7 7 4 3 6" xfId="14895" xr:uid="{9B962C25-DAE8-4AC0-9015-FC15B259C3C6}"/>
    <cellStyle name="Normal 7 7 4 4" xfId="4818" xr:uid="{6DF477A5-7532-461D-A39E-835E76D46EC7}"/>
    <cellStyle name="Normal 7 7 4 4 2" xfId="11374" xr:uid="{5462E455-BCFA-4F21-8847-5CA3A6DB31E1}"/>
    <cellStyle name="Normal 7 7 4 4 2 2" xfId="20785" xr:uid="{A9470167-FC76-482B-9418-540B60C3E1AE}"/>
    <cellStyle name="Normal 7 7 4 4 3" xfId="13677" xr:uid="{09D2C71D-7057-4BC7-A206-0907AE43C57C}"/>
    <cellStyle name="Normal 7 7 4 4 3 2" xfId="23614" xr:uid="{8B3352F0-F341-4C68-A486-BA886FD7C337}"/>
    <cellStyle name="Normal 7 7 4 4 4" xfId="24206" xr:uid="{DC285422-CACD-4E81-9017-4A6329C082B9}"/>
    <cellStyle name="Normal 7 7 4 4 5" xfId="17992" xr:uid="{56CDA988-73BE-45FC-A7D7-C11A22AA5D1A}"/>
    <cellStyle name="Normal 7 7 4 5" xfId="6455" xr:uid="{35AF371B-6AD4-49AB-A0AF-77C4F3818F3A}"/>
    <cellStyle name="Normal 7 7 4 5 2" xfId="16320" xr:uid="{4AFFA20D-2E9F-4283-923D-4114C105AD88}"/>
    <cellStyle name="Normal 7 7 4 6" xfId="9232" xr:uid="{B8100BBE-5484-41AC-9694-1E88CA1B5494}"/>
    <cellStyle name="Normal 7 7 4 6 2" xfId="19080" xr:uid="{DB68DF3D-D848-44DD-9717-B75E5BE0BBC4}"/>
    <cellStyle name="Normal 7 7 4 7" xfId="12309" xr:uid="{560016F4-8ECD-4A26-8074-BD578DB5397E}"/>
    <cellStyle name="Normal 7 7 4 7 2" xfId="21876" xr:uid="{20249884-FD4C-4E22-A61C-909803F84A3F}"/>
    <cellStyle name="Normal 7 7 4 8" xfId="25476" xr:uid="{CB44D0FD-6FA8-4B62-AAF8-7F22C196485F}"/>
    <cellStyle name="Normal 7 7 4 9" xfId="14378" xr:uid="{5FE62A57-2551-4054-9FE3-EFB15C1D3B3F}"/>
    <cellStyle name="Normal 7 7 5" xfId="3926" xr:uid="{00000000-0005-0000-0000-00007E0F0000}"/>
    <cellStyle name="Normal 7 7 5 2" xfId="5200" xr:uid="{A1F2F8A0-D123-47D7-9D13-EB5216991AA5}"/>
    <cellStyle name="Normal 7 7 5 2 2" xfId="8476" xr:uid="{36654576-0CF4-4262-AB5A-C2C8D9F8A298}"/>
    <cellStyle name="Normal 7 7 5 2 2 2" xfId="29956" xr:uid="{AF91CDFF-AED2-4A7B-92E2-E6FDE5E916FF}"/>
    <cellStyle name="Normal 7 7 5 2 2 3" xfId="21167" xr:uid="{5EA4B5B4-A3AF-41D7-A3D2-8C84FB00BD99}"/>
    <cellStyle name="Normal 7 7 5 2 3" xfId="11377" xr:uid="{0AB2BCB4-D577-4CC5-A6B7-4B95D7B22C55}"/>
    <cellStyle name="Normal 7 7 5 2 3 2" xfId="23996" xr:uid="{2542CA9E-FBD2-41B3-91A1-E5A68AFAE8B5}"/>
    <cellStyle name="Normal 7 7 5 2 4" xfId="24729" xr:uid="{A81C493C-2432-4EA5-9B45-DB1BF4FD338F}"/>
    <cellStyle name="Normal 7 7 5 2 5" xfId="18374" xr:uid="{32F0ABC8-CC35-4FDE-B305-6A9C88C90CB3}"/>
    <cellStyle name="Normal 7 7 5 3" xfId="6780" xr:uid="{5C43C35D-0CBE-4FC4-98EA-132BBF433D90}"/>
    <cellStyle name="Normal 7 7 5 3 2" xfId="28461" xr:uid="{92B0F0D6-8CE2-46E4-ADC1-25B6D4419308}"/>
    <cellStyle name="Normal 7 7 5 3 3" xfId="17577" xr:uid="{226506C7-AE57-4D71-987A-E5A8EB9FD292}"/>
    <cellStyle name="Normal 7 7 5 4" xfId="9576" xr:uid="{EAE56A03-2988-42C5-B79D-E45116CE4D03}"/>
    <cellStyle name="Normal 7 7 5 4 2" xfId="20370" xr:uid="{AD0BC49F-8E0F-4872-8497-B3BBC44160AE}"/>
    <cellStyle name="Normal 7 7 5 5" xfId="13356" xr:uid="{8E2CEB64-1DCD-497A-9D28-B500412C3149}"/>
    <cellStyle name="Normal 7 7 5 5 2" xfId="23199" xr:uid="{5960A586-92BD-4A6F-A33B-A3A58EC4A660}"/>
    <cellStyle name="Normal 7 7 5 6" xfId="25267" xr:uid="{49847136-BFCB-4A2F-A9FF-4402B29A23E2}"/>
    <cellStyle name="Normal 7 7 5 7" xfId="15646" xr:uid="{A0CFB106-2589-405A-8C37-879C89D55E19}"/>
    <cellStyle name="Normal 7 7 6" xfId="3927" xr:uid="{00000000-0005-0000-0000-00007F0F0000}"/>
    <cellStyle name="Normal 7 7 6 2" xfId="5854" xr:uid="{B046E0E1-6A03-4227-9548-50ADF60CE132}"/>
    <cellStyle name="Normal 7 7 6 2 2" xfId="8477" xr:uid="{6CF27444-B860-40BC-9F03-DBD7490C4A85}"/>
    <cellStyle name="Normal 7 7 6 2 3" xfId="11378" xr:uid="{C71FB568-7182-4802-B2E5-2B6D9875CE6F}"/>
    <cellStyle name="Normal 7 7 6 3" xfId="6950" xr:uid="{2351D5B4-EF50-4A3F-BB6A-907DB4A98130}"/>
    <cellStyle name="Normal 7 7 6 3 2" xfId="19866" xr:uid="{4E86ADF5-A8B4-40DF-A204-97550B82C1B3}"/>
    <cellStyle name="Normal 7 7 6 4" xfId="9746" xr:uid="{A2903D7F-3173-4A92-B3DC-84378C90BA01}"/>
    <cellStyle name="Normal 7 7 6 4 2" xfId="22695" xr:uid="{B759A2C1-AE6B-4BE8-9B73-AA294AB744E3}"/>
    <cellStyle name="Normal 7 7 6 5" xfId="24345" xr:uid="{9B043585-37B1-4307-96F7-96AB474DE46B}"/>
    <cellStyle name="Normal 7 7 6 6" xfId="15046" xr:uid="{14D8651B-ACEE-4C53-995E-556EC1DDAF46}"/>
    <cellStyle name="Normal 7 7 7" xfId="3928" xr:uid="{00000000-0005-0000-0000-0000800F0000}"/>
    <cellStyle name="Normal 7 7 7 2" xfId="8478" xr:uid="{C7A99E46-72D5-487E-B65C-E0815272D461}"/>
    <cellStyle name="Normal 7 7 7 2 2" xfId="28804" xr:uid="{CAA0B498-0845-43E1-8464-6FC5B59BBBDB}"/>
    <cellStyle name="Normal 7 7 7 2 3" xfId="16660" xr:uid="{C5723B12-4185-4153-A5C6-3700381D8C45}"/>
    <cellStyle name="Normal 7 7 7 3" xfId="11379" xr:uid="{3FA40877-7F57-42B4-81A8-7C7227833B3C}"/>
    <cellStyle name="Normal 7 7 7 3 2" xfId="19397" xr:uid="{BCA534D9-7D5B-451F-A94E-DED53F82AD7D}"/>
    <cellStyle name="Normal 7 7 7 4" xfId="12509" xr:uid="{B1C638F9-4BFC-4741-B923-745B93C5C0E0}"/>
    <cellStyle name="Normal 7 7 7 4 2" xfId="22226" xr:uid="{AC4FAB55-250A-4E66-AC88-0382009B2DCB}"/>
    <cellStyle name="Normal 7 7 7 5" xfId="24644" xr:uid="{FE326F39-5E76-4394-9167-07F4DDE51AD9}"/>
    <cellStyle name="Normal 7 7 7 6" xfId="14444" xr:uid="{A8354E4C-5CCB-4209-8B25-71446033B968}"/>
    <cellStyle name="Normal 7 7 8" xfId="3929" xr:uid="{00000000-0005-0000-0000-0000810F0000}"/>
    <cellStyle name="Normal 7 7 8 2" xfId="8479" xr:uid="{B5C87D7D-DD4D-4C08-AF30-73B15EF3844A}"/>
    <cellStyle name="Normal 7 7 8 2 2" xfId="19117" xr:uid="{A160ECE9-B8A2-4FC8-B565-CEDA7C8CB4B8}"/>
    <cellStyle name="Normal 7 7 8 3" xfId="11380" xr:uid="{DAF7F1D3-C468-4767-86C2-702F380AA3F2}"/>
    <cellStyle name="Normal 7 7 8 3 2" xfId="21922" xr:uid="{0DD75377-D539-4667-8C73-B3B23F92DDC3}"/>
    <cellStyle name="Normal 7 7 8 4" xfId="26162" xr:uid="{D054B9DE-0A85-441C-80D6-3B816150688D}"/>
    <cellStyle name="Normal 7 7 8 5" xfId="16366" xr:uid="{21D02C10-D402-4DD9-86D4-4EAB08D92A9A}"/>
    <cellStyle name="Normal 7 7 9" xfId="4677" xr:uid="{2269F59A-94A5-4329-A2B0-4B1D8E0694DB}"/>
    <cellStyle name="Normal 7 7 9 2" xfId="10087" xr:uid="{30434135-7E7F-42C0-A831-D73C9C20EAB7}"/>
    <cellStyle name="Normal 7 7 9 2 2" xfId="20648" xr:uid="{8F192D25-F735-4B7D-9CF1-623E4F90C2A3}"/>
    <cellStyle name="Normal 7 7 9 3" xfId="13581" xr:uid="{948E8004-2A46-4C06-A6EE-D593597CE612}"/>
    <cellStyle name="Normal 7 7 9 3 2" xfId="23477" xr:uid="{6EB1768C-7D73-4FF8-832C-74C8A058CAAE}"/>
    <cellStyle name="Normal 7 7 9 4" xfId="17855" xr:uid="{DC6340EC-E871-4F43-90E6-DE4FE4FD5EFD}"/>
    <cellStyle name="Normal 7 8" xfId="898" xr:uid="{00000000-0005-0000-0000-000082030000}"/>
    <cellStyle name="Normal 7 8 10" xfId="6361" xr:uid="{173BDDA9-F9F0-4F87-9CDA-E1CBA5F54F5D}"/>
    <cellStyle name="Normal 7 8 10 2" xfId="16321" xr:uid="{6D9F54BD-2762-4C1E-AE65-DAC9A0BEBD9F}"/>
    <cellStyle name="Normal 7 8 11" xfId="9138" xr:uid="{E907FA72-DAF6-4A88-8DC2-C421E4FE3616}"/>
    <cellStyle name="Normal 7 8 11 2" xfId="19081" xr:uid="{1BD1CDFD-197E-4CF8-9615-A4325524BA57}"/>
    <cellStyle name="Normal 7 8 12" xfId="12310" xr:uid="{4E5EA81C-3B56-40EA-925A-2DF1D1373DA8}"/>
    <cellStyle name="Normal 7 8 12 2" xfId="21877" xr:uid="{5072DF64-9807-4D41-A55F-7C5330FF033E}"/>
    <cellStyle name="Normal 7 8 13" xfId="24991" xr:uid="{8EF5A4A4-E94D-4D55-8DF5-B76D20E511AB}"/>
    <cellStyle name="Normal 7 8 14" xfId="14020" xr:uid="{9D5EC315-79AF-4A5F-937F-423154FD4CEB}"/>
    <cellStyle name="Normal 7 8 2" xfId="899" xr:uid="{00000000-0005-0000-0000-000083030000}"/>
    <cellStyle name="Normal 7 8 2 10" xfId="12311" xr:uid="{EA98B8A4-F4D5-4DEE-92DB-A06C9143AF56}"/>
    <cellStyle name="Normal 7 8 2 10 2" xfId="21878" xr:uid="{5FBE463D-D14C-41FF-9E5B-31FE9DBB5474}"/>
    <cellStyle name="Normal 7 8 2 11" xfId="24338" xr:uid="{A4F3061B-97D6-47BC-8BFE-12F90F7592F3}"/>
    <cellStyle name="Normal 7 8 2 12" xfId="14221" xr:uid="{7BB041A1-4A3A-47F0-AC29-79A7AC752A20}"/>
    <cellStyle name="Normal 7 8 2 2" xfId="3930" xr:uid="{00000000-0005-0000-0000-0000820F0000}"/>
    <cellStyle name="Normal 7 8 2 2 2" xfId="3931" xr:uid="{00000000-0005-0000-0000-0000830F0000}"/>
    <cellStyle name="Normal 7 8 2 2 2 2" xfId="8480" xr:uid="{6440942B-EDA4-4E5B-A56C-1CBC74A90902}"/>
    <cellStyle name="Normal 7 8 2 2 2 2 2" xfId="28552" xr:uid="{6DA501A8-9811-4C72-BD37-A2406F877048}"/>
    <cellStyle name="Normal 7 8 2 2 2 2 3" xfId="28698" xr:uid="{59028C88-98A9-4600-AB68-7B7ED515DFFF}"/>
    <cellStyle name="Normal 7 8 2 2 2 2 4" xfId="17579" xr:uid="{A5650055-1055-4518-B5D7-C136861295A8}"/>
    <cellStyle name="Normal 7 8 2 2 2 3" xfId="11382" xr:uid="{8D4324C5-ED8D-4603-B67F-AFA1691B2448}"/>
    <cellStyle name="Normal 7 8 2 2 2 3 2" xfId="29560" xr:uid="{F31B6650-7C9D-4722-A351-822B2979C25A}"/>
    <cellStyle name="Normal 7 8 2 2 2 3 3" xfId="20372" xr:uid="{24C925AC-FE91-48D5-823B-ABA8021F9B67}"/>
    <cellStyle name="Normal 7 8 2 2 2 4" xfId="13358" xr:uid="{F7DF3276-4435-4C91-B379-B09CDD13F61F}"/>
    <cellStyle name="Normal 7 8 2 2 2 4 2" xfId="23201" xr:uid="{CF643B0C-AEC1-49D8-A161-59F13EA4B87D}"/>
    <cellStyle name="Normal 7 8 2 2 2 5" xfId="24369" xr:uid="{BB29A9D2-4673-4FCE-9854-4DD14DD0EC13}"/>
    <cellStyle name="Normal 7 8 2 2 2 6" xfId="15648" xr:uid="{39E3B31F-2408-4074-A5BB-D5CDD41E337E}"/>
    <cellStyle name="Normal 7 8 2 2 3" xfId="4970" xr:uid="{138552C9-50AA-4540-8FFE-BE7F86ED0D04}"/>
    <cellStyle name="Normal 7 8 2 2 3 2" xfId="11381" xr:uid="{2289AD4C-1BBC-4544-9148-FBFDE4EBBCD1}"/>
    <cellStyle name="Normal 7 8 2 2 3 2 2" xfId="29803" xr:uid="{F1982630-F594-4F2C-8CEE-EBA4441007D6}"/>
    <cellStyle name="Normal 7 8 2 2 3 2 3" xfId="20937" xr:uid="{C9ECFC7A-85D5-45B5-958F-677EBCAC440A}"/>
    <cellStyle name="Normal 7 8 2 2 3 3" xfId="13829" xr:uid="{60DCAA13-3566-4FE0-8EA6-8B8BE2338F09}"/>
    <cellStyle name="Normal 7 8 2 2 3 3 2" xfId="23766" xr:uid="{F4A50271-BBB2-446A-BAC1-0DF74BB1303D}"/>
    <cellStyle name="Normal 7 8 2 2 3 4" xfId="24424" xr:uid="{B7B55C25-1DD3-4B88-A4BF-729D13A7F248}"/>
    <cellStyle name="Normal 7 8 2 2 3 5" xfId="18144" xr:uid="{B9B0EC78-3C89-4D54-9D66-B9CC059FD7D8}"/>
    <cellStyle name="Normal 7 8 2 2 4" xfId="6460" xr:uid="{704E13A6-67A8-4C4E-9905-3D7829C17CF9}"/>
    <cellStyle name="Normal 7 8 2 2 4 2" xfId="27171" xr:uid="{4369692F-FC76-493F-91BA-CABCE326EE05}"/>
    <cellStyle name="Normal 7 8 2 2 4 3" xfId="16323" xr:uid="{6C4495C8-3025-4974-9AEC-87C043CB9C51}"/>
    <cellStyle name="Normal 7 8 2 2 5" xfId="9237" xr:uid="{06CFBE51-3155-493C-BF29-AC031009815A}"/>
    <cellStyle name="Normal 7 8 2 2 5 2" xfId="19083" xr:uid="{9F390A45-8149-4442-800C-A22FF09222C7}"/>
    <cellStyle name="Normal 7 8 2 2 6" xfId="12312" xr:uid="{0ADD9C84-E14A-4693-9D14-17D601BA6340}"/>
    <cellStyle name="Normal 7 8 2 2 6 2" xfId="21879" xr:uid="{06747A99-C1D8-44A4-B961-B9EEA7165EEE}"/>
    <cellStyle name="Normal 7 8 2 2 7" xfId="24973" xr:uid="{4FC13D8D-66FE-412F-AE5A-E70DFBCB908A}"/>
    <cellStyle name="Normal 7 8 2 2 8" xfId="14900" xr:uid="{174816C5-5903-45D9-841E-53A69478044D}"/>
    <cellStyle name="Normal 7 8 2 3" xfId="3932" xr:uid="{00000000-0005-0000-0000-0000840F0000}"/>
    <cellStyle name="Normal 7 8 2 3 2" xfId="5201" xr:uid="{D8EFBE0F-D6D1-4F33-BD50-C310F60A265E}"/>
    <cellStyle name="Normal 7 8 2 3 2 2" xfId="8481" xr:uid="{6267F363-12A4-44E3-8186-1E191314E7B2}"/>
    <cellStyle name="Normal 7 8 2 3 2 2 2" xfId="29957" xr:uid="{9C568EE5-41F9-43E8-954B-6C305CC69156}"/>
    <cellStyle name="Normal 7 8 2 3 2 2 3" xfId="21168" xr:uid="{495CBCE6-AC39-41E9-B07C-C73431A45A00}"/>
    <cellStyle name="Normal 7 8 2 3 2 3" xfId="11383" xr:uid="{11B8C876-BF86-4ABF-8B9B-501F517D5DF0}"/>
    <cellStyle name="Normal 7 8 2 3 2 3 2" xfId="23997" xr:uid="{FF910C48-6EC0-481C-A3AB-7B3097F6D13E}"/>
    <cellStyle name="Normal 7 8 2 3 2 4" xfId="26529" xr:uid="{A9BAD893-7E4B-4E56-9ADB-6C6302C3DF74}"/>
    <cellStyle name="Normal 7 8 2 3 2 5" xfId="18375" xr:uid="{C41AEAA7-C354-4043-9201-6B7A21D2B659}"/>
    <cellStyle name="Normal 7 8 2 3 3" xfId="6783" xr:uid="{65B214DC-0A46-430F-9307-36A1441C49C1}"/>
    <cellStyle name="Normal 7 8 2 3 3 2" xfId="27850" xr:uid="{CD9E0784-7232-4B17-9E3A-546280785FF5}"/>
    <cellStyle name="Normal 7 8 2 3 3 3" xfId="17580" xr:uid="{06261108-0D71-49A7-A61B-4605DAD895AE}"/>
    <cellStyle name="Normal 7 8 2 3 4" xfId="9579" xr:uid="{6577241C-EEDF-4270-B09D-C7C3DF2B23E4}"/>
    <cellStyle name="Normal 7 8 2 3 4 2" xfId="20373" xr:uid="{3B8CFDAD-AFDE-416D-A7EE-26E0189A9AE2}"/>
    <cellStyle name="Normal 7 8 2 3 5" xfId="13359" xr:uid="{5EDA584F-6462-41B1-895E-7CC4FE5EC9C6}"/>
    <cellStyle name="Normal 7 8 2 3 5 2" xfId="23202" xr:uid="{E77A3122-D0DB-477E-9EF1-7716EF249DF0}"/>
    <cellStyle name="Normal 7 8 2 3 6" xfId="24956" xr:uid="{AF4612AA-B256-4B8A-B415-BF029CD51B1A}"/>
    <cellStyle name="Normal 7 8 2 3 7" xfId="15649" xr:uid="{35A2D2D4-251E-4640-863F-93173E42E3EF}"/>
    <cellStyle name="Normal 7 8 2 4" xfId="3933" xr:uid="{00000000-0005-0000-0000-0000850F0000}"/>
    <cellStyle name="Normal 7 8 2 4 2" xfId="8482" xr:uid="{3E8674E3-4E96-4A05-838F-C80DBAF15613}"/>
    <cellStyle name="Normal 7 8 2 4 2 2" xfId="28193" xr:uid="{E6A1924A-E083-4E25-8BC5-067CEB702BDA}"/>
    <cellStyle name="Normal 7 8 2 4 2 3" xfId="17578" xr:uid="{BA481B4E-A5D5-42D3-957C-127801090B67}"/>
    <cellStyle name="Normal 7 8 2 4 3" xfId="11384" xr:uid="{8FE29883-3508-4E9C-8C39-75CD553F00E3}"/>
    <cellStyle name="Normal 7 8 2 4 3 2" xfId="20371" xr:uid="{C7FAB05B-812B-4AFD-8055-9417C1B27536}"/>
    <cellStyle name="Normal 7 8 2 4 4" xfId="13357" xr:uid="{A98BD65D-E29E-4C67-9FD6-D0C863534FFA}"/>
    <cellStyle name="Normal 7 8 2 4 4 2" xfId="23200" xr:uid="{AE1244D6-59A1-4453-AE8C-044A741B0A2A}"/>
    <cellStyle name="Normal 7 8 2 4 5" xfId="25488" xr:uid="{AE789E8F-EE9A-48DD-9723-E084561E306C}"/>
    <cellStyle name="Normal 7 8 2 4 6" xfId="15647" xr:uid="{EB5C549F-C6B7-48C4-BC19-FEB46924B552}"/>
    <cellStyle name="Normal 7 8 2 5" xfId="3934" xr:uid="{00000000-0005-0000-0000-0000860F0000}"/>
    <cellStyle name="Normal 7 8 2 5 2" xfId="8483" xr:uid="{2D3A204C-61D7-480B-A947-915C9504CFBF}"/>
    <cellStyle name="Normal 7 8 2 5 2 2" xfId="28175" xr:uid="{0BCB2B22-FDA7-4EB0-AF9C-4679622E2A09}"/>
    <cellStyle name="Normal 7 8 2 5 2 3" xfId="16694" xr:uid="{4628E497-D67A-45B5-85CC-1B982208CA35}"/>
    <cellStyle name="Normal 7 8 2 5 3" xfId="11385" xr:uid="{F20A8291-8BF7-46F2-AD63-10324138B33B}"/>
    <cellStyle name="Normal 7 8 2 5 3 2" xfId="19431" xr:uid="{64474E83-3AC5-47F2-9077-799CA6A93144}"/>
    <cellStyle name="Normal 7 8 2 5 4" xfId="12543" xr:uid="{24506DB5-74AC-4B17-B776-19975137F54A}"/>
    <cellStyle name="Normal 7 8 2 5 4 2" xfId="22260" xr:uid="{52A5FB5A-75D7-4747-9965-6B631612EE32}"/>
    <cellStyle name="Normal 7 8 2 5 5" xfId="24926" xr:uid="{837F066D-60DC-403E-936D-18CF0131FC9F}"/>
    <cellStyle name="Normal 7 8 2 5 6" xfId="14478" xr:uid="{DE19037D-0E6A-493D-9808-D1E91464F2CF}"/>
    <cellStyle name="Normal 7 8 2 6" xfId="3935" xr:uid="{00000000-0005-0000-0000-0000870F0000}"/>
    <cellStyle name="Normal 7 8 2 6 2" xfId="11386" xr:uid="{0BBDCD63-02AE-4442-BC4C-C3A997E8A01B}"/>
    <cellStyle name="Normal 7 8 2 6 2 2" xfId="19327" xr:uid="{D43C1B59-955B-4522-9CCA-CB7DAB0BB845}"/>
    <cellStyle name="Normal 7 8 2 6 3" xfId="12452" xr:uid="{49909CA3-6710-46D0-AF36-80C687411DCF}"/>
    <cellStyle name="Normal 7 8 2 6 3 2" xfId="22155" xr:uid="{09AF9EE6-20D8-46FD-A565-70E879AC73B7}"/>
    <cellStyle name="Normal 7 8 2 6 4" xfId="24287" xr:uid="{FD50F41F-AD92-44DF-A914-5EBD535F89D9}"/>
    <cellStyle name="Normal 7 8 2 6 5" xfId="16599" xr:uid="{A8A3A5FE-5591-4A91-B08A-AAC96A853C12}"/>
    <cellStyle name="Normal 7 8 2 7" xfId="4697" xr:uid="{CB0AFC36-913D-4EB7-B595-0EF3DFD66436}"/>
    <cellStyle name="Normal 7 8 2 7 2" xfId="10090" xr:uid="{EAEAA5F4-C9D7-489F-B353-EEB6D04970CB}"/>
    <cellStyle name="Normal 7 8 2 7 2 2" xfId="20664" xr:uid="{62D987EA-90B8-4434-97BB-F779DE04D4B7}"/>
    <cellStyle name="Normal 7 8 2 7 3" xfId="13596" xr:uid="{3FD0BACD-469A-463A-82F4-F8864AB1F426}"/>
    <cellStyle name="Normal 7 8 2 7 3 2" xfId="23493" xr:uid="{4F477A4D-5E40-434A-A41A-4DA934043A4C}"/>
    <cellStyle name="Normal 7 8 2 7 4" xfId="17871" xr:uid="{687EC31B-AE4A-4957-982F-7953614A3222}"/>
    <cellStyle name="Normal 7 8 2 8" xfId="6362" xr:uid="{2B59A4C3-C39C-4694-A271-8FB5A29A5FC3}"/>
    <cellStyle name="Normal 7 8 2 8 2" xfId="16322" xr:uid="{B192C5A2-F1F6-4189-80D1-7868081CA7A8}"/>
    <cellStyle name="Normal 7 8 2 9" xfId="9139" xr:uid="{FFFE503B-E20D-4C68-8A4C-6274092C9649}"/>
    <cellStyle name="Normal 7 8 2 9 2" xfId="19082" xr:uid="{F9D7983A-8FAF-44B4-A56C-11945F08031F}"/>
    <cellStyle name="Normal 7 8 3" xfId="3936" xr:uid="{00000000-0005-0000-0000-0000880F0000}"/>
    <cellStyle name="Normal 7 8 3 10" xfId="25521" xr:uid="{FFEEDD91-0CFB-429F-82C6-D4EF3914B4DB}"/>
    <cellStyle name="Normal 7 8 3 11" xfId="14379" xr:uid="{20D75307-E285-4A53-9E86-52ED8DCF886C}"/>
    <cellStyle name="Normal 7 8 3 2" xfId="3937" xr:uid="{00000000-0005-0000-0000-0000890F0000}"/>
    <cellStyle name="Normal 7 8 3 2 2" xfId="3938" xr:uid="{00000000-0005-0000-0000-00008A0F0000}"/>
    <cellStyle name="Normal 7 8 3 2 2 2" xfId="8484" xr:uid="{8D069C2E-BCED-4CF3-BEC9-AD6B06592876}"/>
    <cellStyle name="Normal 7 8 3 2 2 2 2" xfId="28223" xr:uid="{1EFC05D7-6798-4C7F-B750-77CD44F79112}"/>
    <cellStyle name="Normal 7 8 3 2 2 2 3" xfId="17582" xr:uid="{EED7701C-9F61-4216-AFD9-2A202FFA65F4}"/>
    <cellStyle name="Normal 7 8 3 2 2 3" xfId="11389" xr:uid="{BE5557BD-BDE2-4288-A761-9FA564EBBF5F}"/>
    <cellStyle name="Normal 7 8 3 2 2 3 2" xfId="20375" xr:uid="{A5584D11-B691-49C9-8E5C-153623C380D6}"/>
    <cellStyle name="Normal 7 8 3 2 2 4" xfId="13361" xr:uid="{B3149137-4D4F-499D-827F-E5E4EC005CCC}"/>
    <cellStyle name="Normal 7 8 3 2 2 4 2" xfId="23204" xr:uid="{B9D5F9D8-101A-4614-BAF6-93B12430B7CD}"/>
    <cellStyle name="Normal 7 8 3 2 2 5" xfId="24960" xr:uid="{B3AE0A51-0CF6-4FD3-9EF5-86E829DA53AB}"/>
    <cellStyle name="Normal 7 8 3 2 2 6" xfId="15651" xr:uid="{CFB9CC69-3FAD-441A-A873-83585DFE2ABD}"/>
    <cellStyle name="Normal 7 8 3 2 3" xfId="4971" xr:uid="{D5A0341B-5946-4BDD-A26E-C85E3BDD430A}"/>
    <cellStyle name="Normal 7 8 3 2 3 2" xfId="11388" xr:uid="{0990926D-40E8-4D60-A23A-549C2CA86CDA}"/>
    <cellStyle name="Normal 7 8 3 2 3 2 2" xfId="29804" xr:uid="{9577DFC1-23E4-4EE3-8070-0828B79DC11D}"/>
    <cellStyle name="Normal 7 8 3 2 3 2 3" xfId="20938" xr:uid="{2DC5EC01-0142-4FDE-8033-76C43558E6E0}"/>
    <cellStyle name="Normal 7 8 3 2 3 3" xfId="13830" xr:uid="{EBE30A3A-CEE3-4F8D-B122-D64DD7ADEF70}"/>
    <cellStyle name="Normal 7 8 3 2 3 3 2" xfId="23767" xr:uid="{4E0408B4-1D36-44FB-BE4A-F2554CF9ABB5}"/>
    <cellStyle name="Normal 7 8 3 2 3 4" xfId="26356" xr:uid="{A3498D21-8570-49D6-8377-27647C344F72}"/>
    <cellStyle name="Normal 7 8 3 2 3 5" xfId="18145" xr:uid="{19A525A9-AD24-45D7-AE36-E936869CE521}"/>
    <cellStyle name="Normal 7 8 3 2 4" xfId="6461" xr:uid="{19FAB812-A9BE-457A-8397-E3A131759847}"/>
    <cellStyle name="Normal 7 8 3 2 4 2" xfId="27857" xr:uid="{7E7367A5-8F06-449C-8C6F-6EA849F75F59}"/>
    <cellStyle name="Normal 7 8 3 2 4 3" xfId="17003" xr:uid="{FCBA5976-CB71-4F95-B118-45521572BC55}"/>
    <cellStyle name="Normal 7 8 3 2 5" xfId="9238" xr:uid="{134841E3-96AF-49FE-A1C9-F2619043089A}"/>
    <cellStyle name="Normal 7 8 3 2 5 2" xfId="19757" xr:uid="{9578B93A-4B37-461F-95DC-0A33817632F0}"/>
    <cellStyle name="Normal 7 8 3 2 6" xfId="12852" xr:uid="{0A78F335-AE6B-490C-8B1F-1063F26EF7D9}"/>
    <cellStyle name="Normal 7 8 3 2 6 2" xfId="22586" xr:uid="{91BBF835-2F7C-4E99-8026-AA8C7F89A20E}"/>
    <cellStyle name="Normal 7 8 3 2 7" xfId="25899" xr:uid="{679B66B4-A2AE-412B-BCAA-59BB55AFC19D}"/>
    <cellStyle name="Normal 7 8 3 2 8" xfId="14901" xr:uid="{FC0144AB-F375-41B4-90F0-3465489A3BA5}"/>
    <cellStyle name="Normal 7 8 3 3" xfId="3939" xr:uid="{00000000-0005-0000-0000-00008B0F0000}"/>
    <cellStyle name="Normal 7 8 3 3 2" xfId="5202" xr:uid="{C21D88D6-9317-4ADB-9A5C-8E9C4821FD13}"/>
    <cellStyle name="Normal 7 8 3 3 2 2" xfId="11869" xr:uid="{B9A7C6F6-6596-48E1-ABB8-BA774EA5E3DF}"/>
    <cellStyle name="Normal 7 8 3 3 2 2 2" xfId="29958" xr:uid="{CB002581-CA83-478F-B9C2-68ED1EAE684A}"/>
    <cellStyle name="Normal 7 8 3 3 2 2 3" xfId="21169" xr:uid="{06478D4F-D215-45B2-9A11-AD85B9CB9B76}"/>
    <cellStyle name="Normal 7 8 3 3 2 3" xfId="13924" xr:uid="{E03268D3-0F1F-4C23-A39E-096ADECAEA34}"/>
    <cellStyle name="Normal 7 8 3 3 2 3 2" xfId="23998" xr:uid="{FA05732D-34B5-47EA-9925-79DF2C7A68E8}"/>
    <cellStyle name="Normal 7 8 3 3 2 4" xfId="26815" xr:uid="{CECA8EF2-A3A6-49DC-B7C1-177F8265EEB0}"/>
    <cellStyle name="Normal 7 8 3 3 2 5" xfId="18376" xr:uid="{EB778C73-540D-420E-87DC-0DCAA2DC5382}"/>
    <cellStyle name="Normal 7 8 3 3 3" xfId="11390" xr:uid="{059BFD91-ACC0-4B62-9107-E1F597F30B65}"/>
    <cellStyle name="Normal 7 8 3 3 3 2" xfId="29093" xr:uid="{E8124A9A-6F48-4636-AC03-BD6AAF2EBF5D}"/>
    <cellStyle name="Normal 7 8 3 3 3 3" xfId="17583" xr:uid="{F9A74A1A-F143-44DE-8912-9839E5E75B63}"/>
    <cellStyle name="Normal 7 8 3 3 4" xfId="11711" xr:uid="{E95FB6EA-90EC-4C77-8A08-65BB14C74C1B}"/>
    <cellStyle name="Normal 7 8 3 3 4 2" xfId="20376" xr:uid="{19925B42-701B-4818-A69C-F03F124EE62B}"/>
    <cellStyle name="Normal 7 8 3 3 5" xfId="13362" xr:uid="{292AA526-0272-4CF8-91A5-E8355BE2DE9B}"/>
    <cellStyle name="Normal 7 8 3 3 5 2" xfId="23205" xr:uid="{2958FF7E-16DB-4780-9F45-C17726B505BD}"/>
    <cellStyle name="Normal 7 8 3 3 6" xfId="26526" xr:uid="{4EAB0944-F000-40D4-8C1A-7549A8C3DBBA}"/>
    <cellStyle name="Normal 7 8 3 3 7" xfId="15652" xr:uid="{EB84C068-A928-41C9-BD13-EEE935919794}"/>
    <cellStyle name="Normal 7 8 3 4" xfId="3940" xr:uid="{00000000-0005-0000-0000-00008C0F0000}"/>
    <cellStyle name="Normal 7 8 3 4 2" xfId="11391" xr:uid="{28CC0D86-E631-4052-80A2-47B529AB91FF}"/>
    <cellStyle name="Normal 7 8 3 4 2 2" xfId="28575" xr:uid="{C5BB0819-2F75-41D1-BDB5-4569B92ECF38}"/>
    <cellStyle name="Normal 7 8 3 4 2 3" xfId="17581" xr:uid="{F392E34E-CEC0-44A1-8A61-B60D2B634E55}"/>
    <cellStyle name="Normal 7 8 3 4 3" xfId="11710" xr:uid="{94EECF26-BC0D-42DA-AC57-5071AEDFDD4B}"/>
    <cellStyle name="Normal 7 8 3 4 3 2" xfId="20374" xr:uid="{C90F6F6E-CF34-4ACE-96BA-70350AFA3F7C}"/>
    <cellStyle name="Normal 7 8 3 4 4" xfId="13360" xr:uid="{FB99EC2E-5DE2-46D7-A36B-40DBFA299E2E}"/>
    <cellStyle name="Normal 7 8 3 4 4 2" xfId="23203" xr:uid="{8BBDD701-4597-41F7-9515-26D264D661DC}"/>
    <cellStyle name="Normal 7 8 3 4 5" xfId="24496" xr:uid="{2D9D1145-3485-4DA1-9051-B25D08B03FCA}"/>
    <cellStyle name="Normal 7 8 3 4 6" xfId="15650" xr:uid="{99084DD9-202B-4C46-86AE-87CBCD07806D}"/>
    <cellStyle name="Normal 7 8 3 5" xfId="3941" xr:uid="{00000000-0005-0000-0000-00008D0F0000}"/>
    <cellStyle name="Normal 7 8 3 5 2" xfId="11392" xr:uid="{7D200E8B-F4E3-4597-A5F3-D718A4BED857}"/>
    <cellStyle name="Normal 7 8 3 5 2 2" xfId="28035" xr:uid="{D91496E0-A93F-4A11-B6C1-F128FE637920}"/>
    <cellStyle name="Normal 7 8 3 5 2 3" xfId="16797" xr:uid="{4CF6FF31-EB11-40F9-B909-D9D3738F2B1E}"/>
    <cellStyle name="Normal 7 8 3 5 3" xfId="11550" xr:uid="{9E978D10-0329-4CDA-8005-BED82ACF0A36}"/>
    <cellStyle name="Normal 7 8 3 5 3 2" xfId="19534" xr:uid="{F18C2D5A-0170-4C38-B4FD-F0275191F535}"/>
    <cellStyle name="Normal 7 8 3 5 4" xfId="12646" xr:uid="{AE3768CD-A24D-4272-9455-FA069D307E49}"/>
    <cellStyle name="Normal 7 8 3 5 4 2" xfId="22363" xr:uid="{BE7A1B34-231C-4970-978F-C361BB9CB6D5}"/>
    <cellStyle name="Normal 7 8 3 5 5" xfId="25022" xr:uid="{74A2ECE8-35EA-4717-B495-05071543E51E}"/>
    <cellStyle name="Normal 7 8 3 5 6" xfId="14581" xr:uid="{1316674C-38A7-401C-818D-71AD72CFD3F8}"/>
    <cellStyle name="Normal 7 8 3 6" xfId="4819" xr:uid="{7BF007D6-F5D2-4519-8A1D-60050788BBDC}"/>
    <cellStyle name="Normal 7 8 3 6 2" xfId="11387" xr:uid="{D1BB01A3-B250-4049-A20A-843DC5B79CE7}"/>
    <cellStyle name="Normal 7 8 3 6 2 2" xfId="20786" xr:uid="{8CA05031-180C-4FB0-9B52-0598CA1406A6}"/>
    <cellStyle name="Normal 7 8 3 6 3" xfId="13678" xr:uid="{0D81CE0D-0C05-44EF-A270-F0A83DFACAFE}"/>
    <cellStyle name="Normal 7 8 3 6 3 2" xfId="23615" xr:uid="{A8FB27F3-45F5-4812-9630-8ACD7B702703}"/>
    <cellStyle name="Normal 7 8 3 6 4" xfId="25410" xr:uid="{DC2E3512-3C66-41D6-83B9-5FF5C587534F}"/>
    <cellStyle name="Normal 7 8 3 6 5" xfId="17993" xr:uid="{CCBB4090-5E9F-463C-95F3-A6F2C8A46DB1}"/>
    <cellStyle name="Normal 7 8 3 7" xfId="5939" xr:uid="{27F87E02-9631-4E99-B540-9A5622A74579}"/>
    <cellStyle name="Normal 7 8 3 7 2" xfId="16324" xr:uid="{CE91C1F0-5A91-4F41-8C1A-34836752497F}"/>
    <cellStyle name="Normal 7 8 3 8" xfId="8681" xr:uid="{84E3B340-1314-4864-A193-57E6635092B5}"/>
    <cellStyle name="Normal 7 8 3 8 2" xfId="19084" xr:uid="{638A8CA3-0036-4FE5-8557-626695044836}"/>
    <cellStyle name="Normal 7 8 3 9" xfId="12313" xr:uid="{B2DCA272-30AC-48B1-A70B-E393C854C072}"/>
    <cellStyle name="Normal 7 8 3 9 2" xfId="21880" xr:uid="{87DF2708-70DE-4338-89B8-C58B5E7EC093}"/>
    <cellStyle name="Normal 7 8 4" xfId="3942" xr:uid="{00000000-0005-0000-0000-00008E0F0000}"/>
    <cellStyle name="Normal 7 8 4 2" xfId="3943" xr:uid="{00000000-0005-0000-0000-00008F0F0000}"/>
    <cellStyle name="Normal 7 8 4 2 2" xfId="8485" xr:uid="{7D9EAC59-C0D0-4711-8AEF-518A998030F0}"/>
    <cellStyle name="Normal 7 8 4 2 2 2" xfId="27304" xr:uid="{A10A3FC6-AF8F-4877-837B-DAC7473C8391}"/>
    <cellStyle name="Normal 7 8 4 2 2 3" xfId="17584" xr:uid="{A3D89044-39CB-40EB-806C-CA783890C9CF}"/>
    <cellStyle name="Normal 7 8 4 2 3" xfId="11394" xr:uid="{4E58DF64-B200-4C03-9D15-F0938B308BF5}"/>
    <cellStyle name="Normal 7 8 4 2 3 2" xfId="20377" xr:uid="{B1AB81B8-0809-4BE1-B2D3-EE76369A6520}"/>
    <cellStyle name="Normal 7 8 4 2 4" xfId="13363" xr:uid="{369C8768-952C-4A7D-A815-F4CF21571452}"/>
    <cellStyle name="Normal 7 8 4 2 4 2" xfId="23206" xr:uid="{9CB72FFD-76DE-46B2-90F3-26E0E28A1351}"/>
    <cellStyle name="Normal 7 8 4 2 5" xfId="25131" xr:uid="{B93D657C-5DD9-4ED5-9B1C-8C0842C54F84}"/>
    <cellStyle name="Normal 7 8 4 2 6" xfId="15653" xr:uid="{1A227A0E-580D-46CC-A356-93373A2974F7}"/>
    <cellStyle name="Normal 7 8 4 3" xfId="4969" xr:uid="{47DE3EEF-D3F7-4E03-9F4B-0909FEB96FCF}"/>
    <cellStyle name="Normal 7 8 4 3 2" xfId="11393" xr:uid="{B05E4BF2-4D60-4315-A673-C4A94905CD05}"/>
    <cellStyle name="Normal 7 8 4 3 2 2" xfId="29802" xr:uid="{14D721BD-6A56-4556-9100-DBAA57B9D0A9}"/>
    <cellStyle name="Normal 7 8 4 3 2 3" xfId="20936" xr:uid="{D35D657A-0A75-4AE5-BC31-BB519EA0763D}"/>
    <cellStyle name="Normal 7 8 4 3 3" xfId="13828" xr:uid="{B25A5618-8F46-4539-AF94-11A55051A8BC}"/>
    <cellStyle name="Normal 7 8 4 3 3 2" xfId="23765" xr:uid="{0FE46E85-6B4E-4AF1-A14F-6AEE26A97B9A}"/>
    <cellStyle name="Normal 7 8 4 3 4" xfId="26139" xr:uid="{7EC98B0A-8C48-47B0-A62F-1E691BFB9A25}"/>
    <cellStyle name="Normal 7 8 4 3 5" xfId="18143" xr:uid="{F0C1AFB2-08B9-4C28-851B-FD5DC4861370}"/>
    <cellStyle name="Normal 7 8 4 4" xfId="6459" xr:uid="{69406EA9-59A8-475C-88AA-9D2D77E7F079}"/>
    <cellStyle name="Normal 7 8 4 4 2" xfId="28660" xr:uid="{EEAAA5BB-5D5A-49F9-8B01-E7090BA3BCC6}"/>
    <cellStyle name="Normal 7 8 4 4 3" xfId="16325" xr:uid="{824A133D-482A-4790-AD5E-2695F10666C9}"/>
    <cellStyle name="Normal 7 8 4 5" xfId="9236" xr:uid="{877C8DFA-5DAE-4CF2-AB03-7B549E41178B}"/>
    <cellStyle name="Normal 7 8 4 5 2" xfId="19085" xr:uid="{F4496563-E8EB-4668-9F52-2C1D349B5199}"/>
    <cellStyle name="Normal 7 8 4 6" xfId="12314" xr:uid="{34B5FB49-4DB0-4EC0-9CB8-B9D546F51F98}"/>
    <cellStyle name="Normal 7 8 4 6 2" xfId="21881" xr:uid="{A0E4FC8A-6FF6-4DDA-97B6-6F85001F2B84}"/>
    <cellStyle name="Normal 7 8 4 7" xfId="26065" xr:uid="{8E762AE0-2C1D-4ECC-8951-E1353B1851C7}"/>
    <cellStyle name="Normal 7 8 4 8" xfId="14899" xr:uid="{6F0EE39F-1861-4314-8B0A-C21EE46E471D}"/>
    <cellStyle name="Normal 7 8 5" xfId="3944" xr:uid="{00000000-0005-0000-0000-0000900F0000}"/>
    <cellStyle name="Normal 7 8 5 2" xfId="5203" xr:uid="{0E1B2582-0951-430F-B7DF-1B57E4BF49BE}"/>
    <cellStyle name="Normal 7 8 5 2 2" xfId="8486" xr:uid="{CFF0E43C-F50C-4BAC-B181-923DC9234AB9}"/>
    <cellStyle name="Normal 7 8 5 2 2 2" xfId="29959" xr:uid="{E02FCAA5-A2B9-4D47-8F6F-A29F333940D2}"/>
    <cellStyle name="Normal 7 8 5 2 2 3" xfId="21170" xr:uid="{0DDBB43B-4BB6-4025-AC7F-8B278518FAA8}"/>
    <cellStyle name="Normal 7 8 5 2 3" xfId="11395" xr:uid="{70857F10-B450-4AA8-AE9F-815B92AFD68F}"/>
    <cellStyle name="Normal 7 8 5 2 3 2" xfId="23999" xr:uid="{92A81B2B-0715-4614-9D8C-9749709F68FB}"/>
    <cellStyle name="Normal 7 8 5 2 4" xfId="25822" xr:uid="{2FA9C675-7EAA-4E2F-BAFC-F6E6901BA451}"/>
    <cellStyle name="Normal 7 8 5 2 5" xfId="18377" xr:uid="{2F3F34F9-80C8-4A0A-AC47-196F571A86B0}"/>
    <cellStyle name="Normal 7 8 5 3" xfId="6782" xr:uid="{0BE27653-A3E6-4272-B510-948702728914}"/>
    <cellStyle name="Normal 7 8 5 3 2" xfId="29150" xr:uid="{D24FA352-7DA0-4A9F-BF46-3876F25F0C83}"/>
    <cellStyle name="Normal 7 8 5 3 3" xfId="17585" xr:uid="{BA489909-778B-4D69-8E86-8C11D4A8BAB4}"/>
    <cellStyle name="Normal 7 8 5 4" xfId="9578" xr:uid="{95F63F6A-153B-4E8F-91D5-DB49588A0C46}"/>
    <cellStyle name="Normal 7 8 5 4 2" xfId="20378" xr:uid="{EED45FE7-3602-463B-99AF-E036751D7778}"/>
    <cellStyle name="Normal 7 8 5 5" xfId="13364" xr:uid="{EE41B77D-4C1E-4DA0-B2DF-87DCAD829814}"/>
    <cellStyle name="Normal 7 8 5 5 2" xfId="23207" xr:uid="{223EAE13-461E-4AB6-AD65-472C46A0CDDD}"/>
    <cellStyle name="Normal 7 8 5 6" xfId="25638" xr:uid="{3766D145-3C9B-4112-A5B0-E99EB65543D8}"/>
    <cellStyle name="Normal 7 8 5 7" xfId="15654" xr:uid="{8170B8B0-FFC4-497F-9848-858AD3C9DC83}"/>
    <cellStyle name="Normal 7 8 6" xfId="3945" xr:uid="{00000000-0005-0000-0000-0000910F0000}"/>
    <cellStyle name="Normal 7 8 6 2" xfId="5834" xr:uid="{59B11F10-D198-448E-959D-9595C1268740}"/>
    <cellStyle name="Normal 7 8 6 2 2" xfId="8487" xr:uid="{83890771-B164-4EED-A88E-36048496E236}"/>
    <cellStyle name="Normal 7 8 6 2 3" xfId="11396" xr:uid="{F5346000-4E6B-48EF-9BA3-8BA62F0E1AED}"/>
    <cellStyle name="Normal 7 8 6 3" xfId="6924" xr:uid="{CACBEF5C-14D0-44AC-AA35-DDDB912B2429}"/>
    <cellStyle name="Normal 7 8 6 3 2" xfId="19867" xr:uid="{3395D6F1-F978-40F7-B868-84CA922612DD}"/>
    <cellStyle name="Normal 7 8 6 4" xfId="9720" xr:uid="{33548709-DD15-4F3B-BE30-2EB7F6523CD0}"/>
    <cellStyle name="Normal 7 8 6 4 2" xfId="22696" xr:uid="{787059ED-4DA6-43F5-AA8B-FA3617D6C8EF}"/>
    <cellStyle name="Normal 7 8 6 5" xfId="25177" xr:uid="{D80F7272-DA76-46E1-880B-6A862613F08F}"/>
    <cellStyle name="Normal 7 8 6 6" xfId="15047" xr:uid="{A3B56C88-28C7-4B3D-B98A-1F2FB73C2205}"/>
    <cellStyle name="Normal 7 8 7" xfId="3946" xr:uid="{00000000-0005-0000-0000-0000920F0000}"/>
    <cellStyle name="Normal 7 8 7 2" xfId="8488" xr:uid="{13A54975-600B-44CE-8468-441B707FE4C4}"/>
    <cellStyle name="Normal 7 8 7 2 2" xfId="27661" xr:uid="{9F47D459-984D-4356-863F-7DD7D5AD3040}"/>
    <cellStyle name="Normal 7 8 7 2 3" xfId="16634" xr:uid="{5D44C533-FC87-44F2-94E2-FE7A14154D58}"/>
    <cellStyle name="Normal 7 8 7 3" xfId="11397" xr:uid="{6387FB0A-E4E7-4D7F-B3EA-C89024618071}"/>
    <cellStyle name="Normal 7 8 7 3 2" xfId="19371" xr:uid="{714EBB4A-BCD6-4C73-84F0-D84B9DA67B36}"/>
    <cellStyle name="Normal 7 8 7 4" xfId="12483" xr:uid="{F15023C0-14F6-400E-893F-17236BF8E9A8}"/>
    <cellStyle name="Normal 7 8 7 4 2" xfId="22200" xr:uid="{C0955ECB-AC8F-4D11-8667-C42CA2AFBF52}"/>
    <cellStyle name="Normal 7 8 7 5" xfId="24550" xr:uid="{C324CE04-B64B-41F1-A62B-D87174B99688}"/>
    <cellStyle name="Normal 7 8 7 6" xfId="14418" xr:uid="{F264115A-741B-479C-A3DA-9A16317B0C5F}"/>
    <cellStyle name="Normal 7 8 8" xfId="3947" xr:uid="{00000000-0005-0000-0000-0000930F0000}"/>
    <cellStyle name="Normal 7 8 8 2" xfId="8489" xr:uid="{2712E4C8-4FE3-4E52-9000-E74D4CB0F9E6}"/>
    <cellStyle name="Normal 7 8 8 2 2" xfId="19151" xr:uid="{3428C585-42B7-4014-A372-DBE890DD56E7}"/>
    <cellStyle name="Normal 7 8 8 3" xfId="11398" xr:uid="{B7BB6C88-258B-43BC-AF4C-2184F4183B61}"/>
    <cellStyle name="Normal 7 8 8 3 2" xfId="21956" xr:uid="{C15909A4-A397-4273-8D85-BF5504E21497}"/>
    <cellStyle name="Normal 7 8 8 4" xfId="25564" xr:uid="{7AB8A986-E7E0-41AA-9DE3-5896D2926CD4}"/>
    <cellStyle name="Normal 7 8 8 5" xfId="16400" xr:uid="{B4B88725-8BBC-4B47-9116-D61B063FA31E}"/>
    <cellStyle name="Normal 7 8 9" xfId="4678" xr:uid="{0901A795-7872-4EE9-8611-3B591D076DAD}"/>
    <cellStyle name="Normal 7 8 9 2" xfId="10089" xr:uid="{F30BC4D4-46B9-4C00-B12A-6BBFEF13E5A8}"/>
    <cellStyle name="Normal 7 8 9 2 2" xfId="20649" xr:uid="{6BF1B280-917F-428F-A4FA-CB9400473C83}"/>
    <cellStyle name="Normal 7 8 9 3" xfId="13582" xr:uid="{9549178F-1062-41E8-8337-80E7767267B2}"/>
    <cellStyle name="Normal 7 8 9 3 2" xfId="23478" xr:uid="{5253C435-DA13-4905-8E0B-DF48B4D1033C}"/>
    <cellStyle name="Normal 7 8 9 4" xfId="17856" xr:uid="{FAC0795E-3FEC-4195-9CB0-B165B19A6F0F}"/>
    <cellStyle name="Normal 7 9" xfId="900" xr:uid="{00000000-0005-0000-0000-000084030000}"/>
    <cellStyle name="Normal 7 9 10" xfId="9140" xr:uid="{883C25AA-F0A4-449E-A4D3-86CEEA543D6E}"/>
    <cellStyle name="Normal 7 9 10 2" xfId="19086" xr:uid="{085825DE-E589-4AEE-80C0-E144BE1ACD2E}"/>
    <cellStyle name="Normal 7 9 11" xfId="12315" xr:uid="{DEF12B6A-C403-4755-BF91-49D4831C6149}"/>
    <cellStyle name="Normal 7 9 11 2" xfId="21882" xr:uid="{7D9833CA-CADA-40F2-BCCC-B9BB5F79A2D5}"/>
    <cellStyle name="Normal 7 9 12" xfId="25433" xr:uid="{7318266E-92A7-45B0-B5B8-25BF1241A7E0}"/>
    <cellStyle name="Normal 7 9 13" xfId="14003" xr:uid="{C8522323-4D1E-415E-85E9-6C03173571ED}"/>
    <cellStyle name="Normal 7 9 2" xfId="901" xr:uid="{00000000-0005-0000-0000-000085030000}"/>
    <cellStyle name="Normal 7 9 2 10" xfId="12316" xr:uid="{8290764D-D149-4F00-93AE-A12A7DB9646F}"/>
    <cellStyle name="Normal 7 9 2 10 2" xfId="21883" xr:uid="{F69A1D9B-A351-404A-AA93-000A3E787781}"/>
    <cellStyle name="Normal 7 9 2 11" xfId="25274" xr:uid="{89388625-B3F1-4011-A56F-710FD2636BF5}"/>
    <cellStyle name="Normal 7 9 2 12" xfId="14222" xr:uid="{2DDF3DA1-751B-45EA-A4E2-7CC3D07D3A03}"/>
    <cellStyle name="Normal 7 9 2 2" xfId="3948" xr:uid="{00000000-0005-0000-0000-0000940F0000}"/>
    <cellStyle name="Normal 7 9 2 2 2" xfId="3949" xr:uid="{00000000-0005-0000-0000-0000950F0000}"/>
    <cellStyle name="Normal 7 9 2 2 2 2" xfId="8490" xr:uid="{DFE499E2-C580-4F39-A3B2-CB10D50059FF}"/>
    <cellStyle name="Normal 7 9 2 2 2 2 2" xfId="27960" xr:uid="{F4362A7A-5E87-428A-9DF9-2CCF86A1FE87}"/>
    <cellStyle name="Normal 7 9 2 2 2 2 3" xfId="27695" xr:uid="{8D5BBE1C-D458-42B2-8096-165836B23F50}"/>
    <cellStyle name="Normal 7 9 2 2 2 2 4" xfId="17587" xr:uid="{ECC4F1D8-439D-471E-A9F0-68C1DA6D462D}"/>
    <cellStyle name="Normal 7 9 2 2 2 3" xfId="11400" xr:uid="{B73AF348-8F57-4899-95AA-63F581123771}"/>
    <cellStyle name="Normal 7 9 2 2 2 3 2" xfId="29561" xr:uid="{B1596E6C-A2B3-4AD5-9026-F6D07456D84F}"/>
    <cellStyle name="Normal 7 9 2 2 2 3 3" xfId="20380" xr:uid="{7F0C2C85-A336-4DD8-A2CB-AA5F3DB94527}"/>
    <cellStyle name="Normal 7 9 2 2 2 4" xfId="13366" xr:uid="{DA185EA8-41A4-42BC-A4B1-BE4E9F481891}"/>
    <cellStyle name="Normal 7 9 2 2 2 4 2" xfId="23209" xr:uid="{88FC493A-3415-4B5B-AFA5-2127D8E0372E}"/>
    <cellStyle name="Normal 7 9 2 2 2 5" xfId="26389" xr:uid="{010700CB-16C4-46A4-8EB9-B696E3E32C63}"/>
    <cellStyle name="Normal 7 9 2 2 2 6" xfId="15656" xr:uid="{A425A2C5-F7F2-4686-A554-5EE360D60B0B}"/>
    <cellStyle name="Normal 7 9 2 2 3" xfId="4972" xr:uid="{A8A76494-B928-4723-B14E-7A0FD6D4605E}"/>
    <cellStyle name="Normal 7 9 2 2 3 2" xfId="11399" xr:uid="{FFA32820-0DE5-4039-A49B-87838C44614D}"/>
    <cellStyle name="Normal 7 9 2 2 3 2 2" xfId="29805" xr:uid="{2B6819E1-E6D1-439A-83A8-9946C6367DCF}"/>
    <cellStyle name="Normal 7 9 2 2 3 2 3" xfId="20939" xr:uid="{36205BCD-779F-4214-BB3A-7566269DE482}"/>
    <cellStyle name="Normal 7 9 2 2 3 3" xfId="13831" xr:uid="{219E413E-5C89-4C88-B87C-CC4FDE38DBF1}"/>
    <cellStyle name="Normal 7 9 2 2 3 3 2" xfId="23768" xr:uid="{4E801A0B-4E04-4BCD-B67F-2559D2205923}"/>
    <cellStyle name="Normal 7 9 2 2 3 4" xfId="26412" xr:uid="{DF9C2483-2F78-4D6A-BB85-B7D9943CB7C4}"/>
    <cellStyle name="Normal 7 9 2 2 3 5" xfId="18146" xr:uid="{A12F1EF8-1E1F-4638-A6A6-19BC0F6E7B7C}"/>
    <cellStyle name="Normal 7 9 2 2 4" xfId="6463" xr:uid="{4F4B89C6-4E19-497F-B316-28CA7F45DFD1}"/>
    <cellStyle name="Normal 7 9 2 2 4 2" xfId="28857" xr:uid="{D4772669-F1C0-4139-8CF5-6A1C45BA7993}"/>
    <cellStyle name="Normal 7 9 2 2 4 3" xfId="16328" xr:uid="{AFD5C486-3EA7-4BE6-B73F-91A5E3E40501}"/>
    <cellStyle name="Normal 7 9 2 2 5" xfId="9240" xr:uid="{0A5A49C5-8A4A-46C3-8DB5-3ED25B1F59DB}"/>
    <cellStyle name="Normal 7 9 2 2 5 2" xfId="19088" xr:uid="{D3B4E398-71EB-42C2-8FB3-49944C406B20}"/>
    <cellStyle name="Normal 7 9 2 2 6" xfId="12317" xr:uid="{798B1464-5752-4B17-8428-5B0B0109C0CB}"/>
    <cellStyle name="Normal 7 9 2 2 6 2" xfId="21884" xr:uid="{D17B8B47-4160-47D8-9C38-4A09429DD207}"/>
    <cellStyle name="Normal 7 9 2 2 7" xfId="26436" xr:uid="{88CD0FAE-F645-48C2-8DAB-E765D9AAE1DD}"/>
    <cellStyle name="Normal 7 9 2 2 8" xfId="14903" xr:uid="{DD4C0A11-3D73-4B35-AC1C-E429899B33EA}"/>
    <cellStyle name="Normal 7 9 2 3" xfId="3950" xr:uid="{00000000-0005-0000-0000-0000960F0000}"/>
    <cellStyle name="Normal 7 9 2 3 2" xfId="5204" xr:uid="{1ED60B22-4A44-4CAC-BCBF-8D9BE1D8E5E3}"/>
    <cellStyle name="Normal 7 9 2 3 2 2" xfId="8491" xr:uid="{07E4C54D-7469-405B-8378-2837179DE18C}"/>
    <cellStyle name="Normal 7 9 2 3 2 2 2" xfId="29960" xr:uid="{59727E83-A508-4960-AD7E-D7AD52F8405C}"/>
    <cellStyle name="Normal 7 9 2 3 2 2 3" xfId="21171" xr:uid="{C89AE864-66D8-4F5E-AA34-2A7838715A8D}"/>
    <cellStyle name="Normal 7 9 2 3 2 3" xfId="11401" xr:uid="{529D278B-CED6-4EA7-A870-C3960794CEBA}"/>
    <cellStyle name="Normal 7 9 2 3 2 3 2" xfId="24000" xr:uid="{212D6E2F-3281-41FD-94FE-49083162CA6E}"/>
    <cellStyle name="Normal 7 9 2 3 2 4" xfId="24179" xr:uid="{3EAF38FE-19FD-4510-8054-C4D352A35CB3}"/>
    <cellStyle name="Normal 7 9 2 3 2 5" xfId="18378" xr:uid="{CB0986EE-B114-4198-9A26-995C86CC5128}"/>
    <cellStyle name="Normal 7 9 2 3 3" xfId="6785" xr:uid="{2BCC0BD8-DE2E-425C-AFC5-792C895764CD}"/>
    <cellStyle name="Normal 7 9 2 3 3 2" xfId="27544" xr:uid="{3602517F-566D-4EEC-9767-0CB7C7344E33}"/>
    <cellStyle name="Normal 7 9 2 3 3 3" xfId="17588" xr:uid="{1FCAE2A1-ACF1-4AB6-9D89-3561ED638FBB}"/>
    <cellStyle name="Normal 7 9 2 3 4" xfId="9581" xr:uid="{E5712912-BB74-44A6-BB28-0C193039262E}"/>
    <cellStyle name="Normal 7 9 2 3 4 2" xfId="20381" xr:uid="{D621AF42-E378-4F04-8A03-0B5402F3B4F3}"/>
    <cellStyle name="Normal 7 9 2 3 5" xfId="13367" xr:uid="{FCC085CC-8DF5-4293-AEB5-51AA220C245D}"/>
    <cellStyle name="Normal 7 9 2 3 5 2" xfId="23210" xr:uid="{59C4D28D-ED7F-4FE9-B9A7-BCB0640664D5}"/>
    <cellStyle name="Normal 7 9 2 3 6" xfId="25167" xr:uid="{7CF0A698-C922-4245-8226-290A0B031DA3}"/>
    <cellStyle name="Normal 7 9 2 3 7" xfId="15657" xr:uid="{455BDB72-9F7B-4FAF-90F7-09D129F56486}"/>
    <cellStyle name="Normal 7 9 2 4" xfId="3951" xr:uid="{00000000-0005-0000-0000-0000970F0000}"/>
    <cellStyle name="Normal 7 9 2 4 2" xfId="8492" xr:uid="{FD1D8CB7-B38A-45B5-8982-50D606BE3347}"/>
    <cellStyle name="Normal 7 9 2 4 2 2" xfId="28676" xr:uid="{FF9A9340-DAB0-4E36-94D3-54090323E589}"/>
    <cellStyle name="Normal 7 9 2 4 2 3" xfId="17586" xr:uid="{A618DB61-A276-4FEF-AAD2-33D88BA0576B}"/>
    <cellStyle name="Normal 7 9 2 4 3" xfId="11402" xr:uid="{FC85B044-FA86-4139-B608-4CCD0E86F239}"/>
    <cellStyle name="Normal 7 9 2 4 3 2" xfId="20379" xr:uid="{55395661-CE0E-4A37-828D-A8B92354B645}"/>
    <cellStyle name="Normal 7 9 2 4 4" xfId="13365" xr:uid="{BCF0C3A9-AE0C-4584-A5ED-B291EC18E378}"/>
    <cellStyle name="Normal 7 9 2 4 4 2" xfId="23208" xr:uid="{96261718-A47F-4EFD-B17C-6C95450F9654}"/>
    <cellStyle name="Normal 7 9 2 4 5" xfId="25565" xr:uid="{E9F106AC-F828-4F8D-BCA8-13AD52CDCEE2}"/>
    <cellStyle name="Normal 7 9 2 4 6" xfId="15655" xr:uid="{357040A4-D3CB-4A29-9F07-A41226BA5C64}"/>
    <cellStyle name="Normal 7 9 2 5" xfId="3952" xr:uid="{00000000-0005-0000-0000-0000980F0000}"/>
    <cellStyle name="Normal 7 9 2 5 2" xfId="8493" xr:uid="{BFE3F30C-ED5E-485F-AED5-03A6BF24076B}"/>
    <cellStyle name="Normal 7 9 2 5 2 2" xfId="28017" xr:uid="{7208A586-3196-43AC-AEC2-BB360F9387F6}"/>
    <cellStyle name="Normal 7 9 2 5 2 3" xfId="16780" xr:uid="{36472832-E105-4405-A357-7CA97F592A4F}"/>
    <cellStyle name="Normal 7 9 2 5 3" xfId="11403" xr:uid="{7D43E5A2-4556-4A92-86AD-4FF65EF5CBAD}"/>
    <cellStyle name="Normal 7 9 2 5 3 2" xfId="19517" xr:uid="{7628FB02-CE70-4197-99EE-51AF3344E952}"/>
    <cellStyle name="Normal 7 9 2 5 4" xfId="12629" xr:uid="{C2C69A50-3DB4-4E45-B2B2-AB3BEC504A3A}"/>
    <cellStyle name="Normal 7 9 2 5 4 2" xfId="22346" xr:uid="{2F5F947D-DF8D-47B8-8738-999147B95BC6}"/>
    <cellStyle name="Normal 7 9 2 5 5" xfId="26106" xr:uid="{97644D92-204A-4BAB-9DA9-1DB9C4BDD469}"/>
    <cellStyle name="Normal 7 9 2 5 6" xfId="14564" xr:uid="{A14B0E0B-BD3C-4502-9953-958E8649000A}"/>
    <cellStyle name="Normal 7 9 2 6" xfId="3953" xr:uid="{00000000-0005-0000-0000-0000990F0000}"/>
    <cellStyle name="Normal 7 9 2 6 2" xfId="11404" xr:uid="{3A51A329-3FBB-404B-BDF3-7B1A16B36C7D}"/>
    <cellStyle name="Normal 7 9 2 6 2 2" xfId="19328" xr:uid="{7D1B5F6E-E801-483A-986A-25361AA39051}"/>
    <cellStyle name="Normal 7 9 2 6 3" xfId="12453" xr:uid="{83D6D31F-B501-45F5-AAE6-AA88CDE9C9D9}"/>
    <cellStyle name="Normal 7 9 2 6 3 2" xfId="22156" xr:uid="{ABF76CD3-492F-4797-A3E4-23041B38946D}"/>
    <cellStyle name="Normal 7 9 2 6 4" xfId="26101" xr:uid="{49E85406-A9F8-4C5B-9CC1-5C4BFBCF8943}"/>
    <cellStyle name="Normal 7 9 2 6 5" xfId="16600" xr:uid="{49C04D61-D6D3-4132-9C31-F31945253E66}"/>
    <cellStyle name="Normal 7 9 2 7" xfId="4698" xr:uid="{923BCCF8-2E16-46D7-B122-D1FEF046307C}"/>
    <cellStyle name="Normal 7 9 2 7 2" xfId="10092" xr:uid="{DC012B1A-678C-4995-92B1-A1F30C490838}"/>
    <cellStyle name="Normal 7 9 2 7 2 2" xfId="20665" xr:uid="{AE6849C7-3629-4FC5-8B27-43D705EBB829}"/>
    <cellStyle name="Normal 7 9 2 7 3" xfId="13597" xr:uid="{2996F6F1-E1DA-4D17-9E52-08C3E013C6C4}"/>
    <cellStyle name="Normal 7 9 2 7 3 2" xfId="23494" xr:uid="{96698D6A-5563-4C16-8F20-7A9D4C760C00}"/>
    <cellStyle name="Normal 7 9 2 7 4" xfId="17872" xr:uid="{BFCA647A-992B-4212-96E5-6399CE99B62F}"/>
    <cellStyle name="Normal 7 9 2 8" xfId="6364" xr:uid="{F78FAF6E-6405-43AA-ACE8-6C377CA3BDA5}"/>
    <cellStyle name="Normal 7 9 2 8 2" xfId="16327" xr:uid="{1F7F6F0D-0A91-415B-9B04-50F229A66E17}"/>
    <cellStyle name="Normal 7 9 2 9" xfId="9141" xr:uid="{8FAE2638-686C-4E6B-8EA3-8DE794DF7135}"/>
    <cellStyle name="Normal 7 9 2 9 2" xfId="19087" xr:uid="{00F1DFB7-0C79-47BE-97C0-E7EEC1F24E9F}"/>
    <cellStyle name="Normal 7 9 3" xfId="3954" xr:uid="{00000000-0005-0000-0000-00009A0F0000}"/>
    <cellStyle name="Normal 7 9 3 2" xfId="3955" xr:uid="{00000000-0005-0000-0000-00009B0F0000}"/>
    <cellStyle name="Normal 7 9 3 2 2" xfId="8494" xr:uid="{3A028B69-F1B3-4BBC-B8EF-FB1F38471ECF}"/>
    <cellStyle name="Normal 7 9 3 2 2 2" xfId="26735" xr:uid="{9A59690A-DA5B-4B2A-9A0A-B6391FAA4958}"/>
    <cellStyle name="Normal 7 9 3 2 2 3" xfId="27366" xr:uid="{8984AD80-DE17-4142-A62B-5A236ED6B7BD}"/>
    <cellStyle name="Normal 7 9 3 2 2 4" xfId="17589" xr:uid="{CADCF543-CCF7-4F91-910B-810FF5715B86}"/>
    <cellStyle name="Normal 7 9 3 2 3" xfId="11406" xr:uid="{0DD0301E-B831-4462-ACC3-26EF118617E1}"/>
    <cellStyle name="Normal 7 9 3 2 3 2" xfId="29562" xr:uid="{E4723352-8401-44E7-8A5E-AFB90FA9DA03}"/>
    <cellStyle name="Normal 7 9 3 2 3 3" xfId="20382" xr:uid="{08DF58CE-1148-4EB1-8239-4D364D4B8562}"/>
    <cellStyle name="Normal 7 9 3 2 4" xfId="13368" xr:uid="{C11165E6-0FC6-4DB0-9EC5-2980DFAB63D4}"/>
    <cellStyle name="Normal 7 9 3 2 4 2" xfId="23211" xr:uid="{7E48AEEC-86C9-4F87-8A28-D5B96305C0F4}"/>
    <cellStyle name="Normal 7 9 3 2 5" xfId="25279" xr:uid="{5B641A53-0FEF-4B49-9983-DAF662F773CB}"/>
    <cellStyle name="Normal 7 9 3 2 6" xfId="15658" xr:uid="{24D87339-C2C3-4175-9C64-28E5D96BAFCC}"/>
    <cellStyle name="Normal 7 9 3 3" xfId="3956" xr:uid="{00000000-0005-0000-0000-00009C0F0000}"/>
    <cellStyle name="Normal 7 9 3 3 2" xfId="11407" xr:uid="{D0BC6CEE-345A-4373-A73C-99DAE40EBDE1}"/>
    <cellStyle name="Normal 7 9 3 3 2 2" xfId="27955" xr:uid="{02EAABC6-6ECB-42A6-B259-44133BD8DE92}"/>
    <cellStyle name="Normal 7 9 3 3 2 3" xfId="17004" xr:uid="{8411A746-0C02-4E3C-BB2D-FAF46A05426E}"/>
    <cellStyle name="Normal 7 9 3 3 3" xfId="11610" xr:uid="{EEDEB526-6DA0-467C-90E7-952812D06007}"/>
    <cellStyle name="Normal 7 9 3 3 3 2" xfId="19758" xr:uid="{A08FB962-1EB9-4425-9AF0-EFDE75AAD685}"/>
    <cellStyle name="Normal 7 9 3 3 4" xfId="12853" xr:uid="{FFF20375-C5B9-46B3-8895-ED445FE2757B}"/>
    <cellStyle name="Normal 7 9 3 3 4 2" xfId="22587" xr:uid="{C6F41EDA-C3FD-4E86-8AAB-A76FA4AD790C}"/>
    <cellStyle name="Normal 7 9 3 3 5" xfId="24332" xr:uid="{F6C2AF95-C637-49D4-8BA8-0A1CFD857ECB}"/>
    <cellStyle name="Normal 7 9 3 3 6" xfId="14902" xr:uid="{E85DD6B3-ED8C-4D4C-982B-33C5891D56D1}"/>
    <cellStyle name="Normal 7 9 3 4" xfId="4820" xr:uid="{1F53351E-EA46-4E8A-8F8B-DA0D7F4449DB}"/>
    <cellStyle name="Normal 7 9 3 4 2" xfId="11405" xr:uid="{AA98F807-6D94-4D17-AC1A-72FDFB9A293B}"/>
    <cellStyle name="Normal 7 9 3 4 2 2" xfId="29683" xr:uid="{AD94AEB6-B394-40C7-8E18-03042AE34448}"/>
    <cellStyle name="Normal 7 9 3 4 2 3" xfId="20787" xr:uid="{07587FEB-E79A-44B1-B2A9-F93A290D9965}"/>
    <cellStyle name="Normal 7 9 3 4 3" xfId="13679" xr:uid="{9665EF2A-7015-4821-BD8D-D1BDA7F9CAC6}"/>
    <cellStyle name="Normal 7 9 3 4 3 2" xfId="23616" xr:uid="{E0277FD5-1986-4B30-9B2F-30F89C39E4B6}"/>
    <cellStyle name="Normal 7 9 3 4 4" xfId="26398" xr:uid="{0CEEA155-3546-4E3A-A7E3-EE6ED5D1C9DF}"/>
    <cellStyle name="Normal 7 9 3 4 5" xfId="17994" xr:uid="{2D363E5D-AD46-4FF8-8654-1F8E9D2352F9}"/>
    <cellStyle name="Normal 7 9 3 5" xfId="6462" xr:uid="{C1F7C29B-C1DD-4569-A734-65C83165E6E5}"/>
    <cellStyle name="Normal 7 9 3 5 2" xfId="27639" xr:uid="{D4DF5480-08F2-45B1-A9AE-3E8390F1B102}"/>
    <cellStyle name="Normal 7 9 3 5 3" xfId="16329" xr:uid="{78981084-DBD0-4877-86D1-DC8B36B9BF64}"/>
    <cellStyle name="Normal 7 9 3 6" xfId="9239" xr:uid="{A587F2B5-7F2D-4752-80C9-F0EAC284A6ED}"/>
    <cellStyle name="Normal 7 9 3 6 2" xfId="19089" xr:uid="{0C04E03E-BCFE-4983-BD0B-6221DB96FC72}"/>
    <cellStyle name="Normal 7 9 3 7" xfId="12318" xr:uid="{0FAF8B33-E6BC-4B9F-A655-800B82050D0D}"/>
    <cellStyle name="Normal 7 9 3 7 2" xfId="21885" xr:uid="{A527B0D2-F050-4951-887A-1599A27A02AC}"/>
    <cellStyle name="Normal 7 9 3 8" xfId="26343" xr:uid="{EBBFFBB7-731C-4C1D-9C6C-55828B564643}"/>
    <cellStyle name="Normal 7 9 3 9" xfId="14380" xr:uid="{9441AB88-90F6-4C40-9970-E358D40EB666}"/>
    <cellStyle name="Normal 7 9 4" xfId="3957" xr:uid="{00000000-0005-0000-0000-00009D0F0000}"/>
    <cellStyle name="Normal 7 9 4 2" xfId="5205" xr:uid="{7620E66B-445F-42B9-A8EF-3EDCA20DC977}"/>
    <cellStyle name="Normal 7 9 4 2 2" xfId="8495" xr:uid="{9F9D0C18-96AF-4E04-ADB0-D566BBF4DD05}"/>
    <cellStyle name="Normal 7 9 4 2 2 2" xfId="29961" xr:uid="{B6A69D19-592E-400B-B7DF-88B6930B12AE}"/>
    <cellStyle name="Normal 7 9 4 2 2 3" xfId="21172" xr:uid="{E175C7BF-4306-4B24-8689-54E78A5114E7}"/>
    <cellStyle name="Normal 7 9 4 2 3" xfId="11408" xr:uid="{83A78285-1021-465A-8AA7-66AD62A71805}"/>
    <cellStyle name="Normal 7 9 4 2 3 2" xfId="24001" xr:uid="{3032F7F2-FED0-46B1-9CB8-D812A467FA12}"/>
    <cellStyle name="Normal 7 9 4 2 4" xfId="24539" xr:uid="{06CA83F7-F94E-4021-96E3-7A7545F4F5D1}"/>
    <cellStyle name="Normal 7 9 4 2 5" xfId="18379" xr:uid="{29155F3C-F85E-4318-899F-D122D3C636F3}"/>
    <cellStyle name="Normal 7 9 4 3" xfId="6784" xr:uid="{C0B4D5A7-D165-4AAE-8013-39EE48ED7887}"/>
    <cellStyle name="Normal 7 9 4 3 2" xfId="27743" xr:uid="{B3946CD3-8DD4-4C6F-85C0-009B1F0B9CA9}"/>
    <cellStyle name="Normal 7 9 4 3 3" xfId="16330" xr:uid="{26CF57EC-8850-4E1B-82FC-441E57D7B8BF}"/>
    <cellStyle name="Normal 7 9 4 4" xfId="9580" xr:uid="{D94F3118-7ADD-46E9-958E-7F652C163212}"/>
    <cellStyle name="Normal 7 9 4 4 2" xfId="19090" xr:uid="{A7CC8C8A-F861-47E4-A1D8-0034BEFBC495}"/>
    <cellStyle name="Normal 7 9 4 5" xfId="12319" xr:uid="{FDE6FC99-172A-4832-A7D5-14AECCD93D77}"/>
    <cellStyle name="Normal 7 9 4 5 2" xfId="21886" xr:uid="{29C6746C-1724-46FE-ACDF-0A8DEC0EC3D0}"/>
    <cellStyle name="Normal 7 9 4 6" xfId="24648" xr:uid="{9F06D787-C84A-4BEE-BA2C-43660FE482BE}"/>
    <cellStyle name="Normal 7 9 4 7" xfId="15659" xr:uid="{976B7311-35AD-4975-8194-7F3A737797B9}"/>
    <cellStyle name="Normal 7 9 5" xfId="3958" xr:uid="{00000000-0005-0000-0000-00009E0F0000}"/>
    <cellStyle name="Normal 7 9 5 2" xfId="5820" xr:uid="{072C6B7B-1134-4B5B-9C23-3A28432F09D7}"/>
    <cellStyle name="Normal 7 9 5 2 2" xfId="8496" xr:uid="{1CB0DB7E-6505-4602-B5A6-BE1119442F7D}"/>
    <cellStyle name="Normal 7 9 5 2 3" xfId="11409" xr:uid="{3315EFEA-2A01-4DDF-BB64-008C1B893E47}"/>
    <cellStyle name="Normal 7 9 5 2 4" xfId="17086" xr:uid="{5DB8C5F8-0B89-4A24-A81C-A6185AD12453}"/>
    <cellStyle name="Normal 7 9 5 3" xfId="6907" xr:uid="{8AE4506E-3CAD-49C1-A805-55E9FA8BD2CF}"/>
    <cellStyle name="Normal 7 9 5 3 2" xfId="29379" xr:uid="{1E695CCC-9423-47E4-BAEE-1AAB5F8A63FE}"/>
    <cellStyle name="Normal 7 9 5 3 3" xfId="19868" xr:uid="{DD9B1D0D-97F8-4331-AC5F-3DF86D9ADC3D}"/>
    <cellStyle name="Normal 7 9 5 4" xfId="9703" xr:uid="{A5BB4B2B-8DEB-401D-B4FF-F7700B0CAB7C}"/>
    <cellStyle name="Normal 7 9 5 4 2" xfId="22697" xr:uid="{2E0C7218-313C-44AB-9E9C-8555835DFB19}"/>
    <cellStyle name="Normal 7 9 5 5" xfId="26337" xr:uid="{A5F766FC-9CF7-4435-A16B-F9B77E93AF55}"/>
    <cellStyle name="Normal 7 9 5 6" xfId="15048" xr:uid="{816886C5-EE02-42AC-94EB-889B74B0275B}"/>
    <cellStyle name="Normal 7 9 6" xfId="3959" xr:uid="{00000000-0005-0000-0000-00009F0F0000}"/>
    <cellStyle name="Normal 7 9 6 2" xfId="8497" xr:uid="{45250DD7-A40D-40C1-8BE5-F19DB9C3A041}"/>
    <cellStyle name="Normal 7 9 6 2 2" xfId="28289" xr:uid="{B77ED931-9221-4A66-9E4A-98AEFBD21470}"/>
    <cellStyle name="Normal 7 9 6 2 3" xfId="16617" xr:uid="{2A10F132-BA83-4904-A2A2-764479B955B1}"/>
    <cellStyle name="Normal 7 9 6 3" xfId="11410" xr:uid="{A6DE1014-BB43-4928-A8E4-B55D7251340C}"/>
    <cellStyle name="Normal 7 9 6 3 2" xfId="19354" xr:uid="{42AC975E-B294-413E-893F-CE1572A80C00}"/>
    <cellStyle name="Normal 7 9 6 4" xfId="12466" xr:uid="{395DE7DD-21BC-45C8-91E4-B28D23BB3BDF}"/>
    <cellStyle name="Normal 7 9 6 4 2" xfId="22183" xr:uid="{2DE099AF-7BD1-46F3-8BA2-09BAD20DC9A9}"/>
    <cellStyle name="Normal 7 9 6 5" xfId="26590" xr:uid="{0489EBB6-84B3-4AD8-9299-DF7F36FA8C1A}"/>
    <cellStyle name="Normal 7 9 6 6" xfId="14401" xr:uid="{80C624BA-E7E2-46F2-9669-40624472D952}"/>
    <cellStyle name="Normal 7 9 7" xfId="3960" xr:uid="{00000000-0005-0000-0000-0000A00F0000}"/>
    <cellStyle name="Normal 7 9 7 2" xfId="8498" xr:uid="{080910B0-09AC-44A8-BD08-D620E716756A}"/>
    <cellStyle name="Normal 7 9 7 2 2" xfId="19134" xr:uid="{9007E1E2-AAFC-436D-91C9-8CD4B7A1E6EE}"/>
    <cellStyle name="Normal 7 9 7 3" xfId="11411" xr:uid="{17818C6D-6716-4562-AB36-A48E4876F1E2}"/>
    <cellStyle name="Normal 7 9 7 3 2" xfId="21939" xr:uid="{21842F18-12C0-48D0-93A8-0287C2A8FF6E}"/>
    <cellStyle name="Normal 7 9 7 4" xfId="26279" xr:uid="{DE171787-186D-433E-8029-814FF2944A38}"/>
    <cellStyle name="Normal 7 9 7 5" xfId="16383" xr:uid="{FFFDFC3D-AF4F-482F-90DF-F7A0C82940FB}"/>
    <cellStyle name="Normal 7 9 8" xfId="4679" xr:uid="{13F966AC-9791-430E-9312-5852133DABDF}"/>
    <cellStyle name="Normal 7 9 8 2" xfId="10091" xr:uid="{CDA4D8A9-D4DE-4CA9-A88E-7257F7DDCEC6}"/>
    <cellStyle name="Normal 7 9 8 2 2" xfId="20650" xr:uid="{57DC0B11-626F-489C-9CBF-0753D1D31A05}"/>
    <cellStyle name="Normal 7 9 8 3" xfId="13583" xr:uid="{ADC6069F-3CB8-4BB5-81DD-55DAA0CC39AB}"/>
    <cellStyle name="Normal 7 9 8 3 2" xfId="23479" xr:uid="{E764ADF6-9E86-4433-87FA-2D6C82A4BB03}"/>
    <cellStyle name="Normal 7 9 8 4" xfId="17857" xr:uid="{0E316B82-02A7-45FF-BCF3-D50B7293676F}"/>
    <cellStyle name="Normal 7 9 9" xfId="6363" xr:uid="{3BD3FFCA-E61D-4F9B-A456-50149504286A}"/>
    <cellStyle name="Normal 7 9 9 2" xfId="16326" xr:uid="{072DBA57-08E5-4254-AD65-D08E6AF83E88}"/>
    <cellStyle name="Normal 8" xfId="902" xr:uid="{00000000-0005-0000-0000-000086030000}"/>
    <cellStyle name="Normal 8 2" xfId="30171" xr:uid="{ABFBB73D-6635-44A0-980B-6309E821B686}"/>
    <cellStyle name="Normal 8 3" xfId="30170" xr:uid="{F60EB104-07D6-49E5-8CB8-4F42A53651B5}"/>
    <cellStyle name="Normal 9" xfId="903" xr:uid="{00000000-0005-0000-0000-000087030000}"/>
    <cellStyle name="Normal 9 2" xfId="904" xr:uid="{00000000-0005-0000-0000-000088030000}"/>
    <cellStyle name="Normal 9 3" xfId="905" xr:uid="{00000000-0005-0000-0000-000089030000}"/>
    <cellStyle name="Normal 9 3 10" xfId="6365" xr:uid="{B5829A6F-CAD6-482F-A553-804EFFB8FF36}"/>
    <cellStyle name="Normal 9 3 10 2" xfId="16331" xr:uid="{EC828A45-56A0-4BF2-A04A-BD34C2FA5E6C}"/>
    <cellStyle name="Normal 9 3 11" xfId="9142" xr:uid="{B38C9C16-28AA-4D6F-BB1A-19D49B6E1387}"/>
    <cellStyle name="Normal 9 3 11 2" xfId="19091" xr:uid="{B8983D85-F2C2-4018-93DE-E4DF9AEB1273}"/>
    <cellStyle name="Normal 9 3 12" xfId="12320" xr:uid="{5BDEB39D-50C3-49B0-A82A-0652DF7236C8}"/>
    <cellStyle name="Normal 9 3 12 2" xfId="21887" xr:uid="{9F526E6A-5383-4606-ADED-4F078B217DD0}"/>
    <cellStyle name="Normal 9 3 13" xfId="25024" xr:uid="{E75FCE1B-011C-4E18-AA17-F66D52AEAAF8}"/>
    <cellStyle name="Normal 9 3 14" xfId="14022" xr:uid="{406F24A2-C53B-49C2-935C-425718E5B493}"/>
    <cellStyle name="Normal 9 3 2" xfId="906" xr:uid="{00000000-0005-0000-0000-00008A030000}"/>
    <cellStyle name="Normal 9 3 2 10" xfId="12321" xr:uid="{068F90A3-B4B7-4817-A808-986C09A9747E}"/>
    <cellStyle name="Normal 9 3 2 10 2" xfId="21888" xr:uid="{DBD84BBC-EADE-4263-8803-9D62BA64C041}"/>
    <cellStyle name="Normal 9 3 2 11" xfId="25864" xr:uid="{2C42A091-70FD-4EE3-8C29-523A318C52F5}"/>
    <cellStyle name="Normal 9 3 2 12" xfId="14223" xr:uid="{5B862371-958F-4BF7-A50D-AC091914DEF1}"/>
    <cellStyle name="Normal 9 3 2 2" xfId="3961" xr:uid="{00000000-0005-0000-0000-0000A10F0000}"/>
    <cellStyle name="Normal 9 3 2 2 2" xfId="3962" xr:uid="{00000000-0005-0000-0000-0000A20F0000}"/>
    <cellStyle name="Normal 9 3 2 2 2 2" xfId="8499" xr:uid="{7F2B6DD6-7930-4C29-B1C2-9A052BBF7F57}"/>
    <cellStyle name="Normal 9 3 2 2 2 2 2" xfId="27517" xr:uid="{32C9C4AD-204A-45CB-BDA5-23F47161A0CA}"/>
    <cellStyle name="Normal 9 3 2 2 2 2 3" xfId="27499" xr:uid="{07D8FD9A-A9D4-48AD-8456-D20CE12FA869}"/>
    <cellStyle name="Normal 9 3 2 2 2 2 4" xfId="17591" xr:uid="{A446A1D2-556B-4E6D-9B56-F5E49E0F2E57}"/>
    <cellStyle name="Normal 9 3 2 2 2 3" xfId="11413" xr:uid="{F1CD0C5E-997C-40E0-9AF8-C1BC1DE97144}"/>
    <cellStyle name="Normal 9 3 2 2 2 3 2" xfId="29563" xr:uid="{5E6C5A6A-AA5E-46C4-A1A3-12449DEC3117}"/>
    <cellStyle name="Normal 9 3 2 2 2 3 3" xfId="20384" xr:uid="{6D5A23AC-7205-43F9-AE20-5B11F1C64625}"/>
    <cellStyle name="Normal 9 3 2 2 2 4" xfId="13370" xr:uid="{536FDA1E-0C8B-42EC-A4BB-FA6D5F595C8B}"/>
    <cellStyle name="Normal 9 3 2 2 2 4 2" xfId="23213" xr:uid="{A70A8354-B4EE-46A0-B06C-D51181561B0F}"/>
    <cellStyle name="Normal 9 3 2 2 2 5" xfId="24150" xr:uid="{8E8693D1-292B-4039-A74F-B401469F0B17}"/>
    <cellStyle name="Normal 9 3 2 2 2 6" xfId="15661" xr:uid="{1B3B826E-351F-4451-B74E-68BBBB85C8FC}"/>
    <cellStyle name="Normal 9 3 2 2 3" xfId="4974" xr:uid="{09A4ABE1-CB4F-4D88-AE48-C6F5FA8CF6C7}"/>
    <cellStyle name="Normal 9 3 2 2 3 2" xfId="11412" xr:uid="{97D14A05-858B-4431-AB89-69AF1F41F361}"/>
    <cellStyle name="Normal 9 3 2 2 3 2 2" xfId="29807" xr:uid="{BF531167-1954-4475-84D6-D0A3F3A56B8B}"/>
    <cellStyle name="Normal 9 3 2 2 3 2 3" xfId="20941" xr:uid="{C85E7E14-B24B-4083-BE6B-303A7AD636BF}"/>
    <cellStyle name="Normal 9 3 2 2 3 3" xfId="13833" xr:uid="{629AEB12-1E12-4918-8E31-EE662EA174E6}"/>
    <cellStyle name="Normal 9 3 2 2 3 3 2" xfId="23770" xr:uid="{D1E3196A-468E-4CCE-B1DF-5103E62434DB}"/>
    <cellStyle name="Normal 9 3 2 2 3 4" xfId="26653" xr:uid="{4A1DFAA7-6035-4969-B037-1C7606FD5190}"/>
    <cellStyle name="Normal 9 3 2 2 3 5" xfId="18148" xr:uid="{C6B6C875-EA28-4BFB-90AA-828C234E8D52}"/>
    <cellStyle name="Normal 9 3 2 2 4" xfId="6465" xr:uid="{06CCFDFA-692A-4105-96C0-B405EDBB61C2}"/>
    <cellStyle name="Normal 9 3 2 2 4 2" xfId="26927" xr:uid="{4FB2764C-A7CB-4AFA-A298-6343A406CD38}"/>
    <cellStyle name="Normal 9 3 2 2 4 3" xfId="16333" xr:uid="{CD15FEEA-0EF7-4A08-9444-78554F55ACE8}"/>
    <cellStyle name="Normal 9 3 2 2 5" xfId="9242" xr:uid="{4A57B56F-B92C-46BB-9932-5BE312072657}"/>
    <cellStyle name="Normal 9 3 2 2 5 2" xfId="19093" xr:uid="{08092158-E702-44C2-B218-C36BCBB58034}"/>
    <cellStyle name="Normal 9 3 2 2 6" xfId="12322" xr:uid="{ADE2D6A8-43AC-4333-B628-BCB8A79B9C44}"/>
    <cellStyle name="Normal 9 3 2 2 6 2" xfId="21889" xr:uid="{AFCC7BCD-6B3A-4FCD-8E35-EB22CDAFA1DD}"/>
    <cellStyle name="Normal 9 3 2 2 7" xfId="24748" xr:uid="{C66CED16-41F3-4EBE-B9B7-5371C3D38FDA}"/>
    <cellStyle name="Normal 9 3 2 2 8" xfId="14905" xr:uid="{A4674D13-BB66-41D8-9F76-E2DABF54D25A}"/>
    <cellStyle name="Normal 9 3 2 3" xfId="3963" xr:uid="{00000000-0005-0000-0000-0000A30F0000}"/>
    <cellStyle name="Normal 9 3 2 3 2" xfId="5206" xr:uid="{F8062C0E-4C82-46DF-8DBC-AF8E8D117343}"/>
    <cellStyle name="Normal 9 3 2 3 2 2" xfId="8500" xr:uid="{C42B2D9F-2B3A-49EC-9925-CF7E962F14D7}"/>
    <cellStyle name="Normal 9 3 2 3 2 2 2" xfId="29962" xr:uid="{86EABD17-F728-4A9B-950C-34E427FF524C}"/>
    <cellStyle name="Normal 9 3 2 3 2 2 3" xfId="21173" xr:uid="{D9FBBCED-7285-4F3D-98DB-3899DF58C5A2}"/>
    <cellStyle name="Normal 9 3 2 3 2 3" xfId="11414" xr:uid="{356C588A-501C-49A9-9355-78B248439983}"/>
    <cellStyle name="Normal 9 3 2 3 2 3 2" xfId="24002" xr:uid="{B9A5BA07-2D58-45FE-8455-C08C4DB1B14B}"/>
    <cellStyle name="Normal 9 3 2 3 2 4" xfId="26270" xr:uid="{82EAF0C7-47A5-442A-A2AA-7F72484A5CA2}"/>
    <cellStyle name="Normal 9 3 2 3 2 5" xfId="18380" xr:uid="{7139927C-E1F6-4911-97F5-05387878FFF5}"/>
    <cellStyle name="Normal 9 3 2 3 3" xfId="6787" xr:uid="{BF07C62D-CD15-4A00-8026-60F68DBBCCC3}"/>
    <cellStyle name="Normal 9 3 2 3 3 2" xfId="27969" xr:uid="{8C904838-4488-4082-948C-5AD5EAABD3FE}"/>
    <cellStyle name="Normal 9 3 2 3 3 3" xfId="17592" xr:uid="{72C3A179-858B-49BF-B0FC-04182D6DBF82}"/>
    <cellStyle name="Normal 9 3 2 3 4" xfId="9583" xr:uid="{F3A05C3E-D01A-4608-94A7-B95FF3B1A4CF}"/>
    <cellStyle name="Normal 9 3 2 3 4 2" xfId="20385" xr:uid="{2CC36F32-1451-4DAD-B014-7B1E17895EFD}"/>
    <cellStyle name="Normal 9 3 2 3 5" xfId="13371" xr:uid="{AEDC02CF-3A25-44EC-B65D-5670216BFE9F}"/>
    <cellStyle name="Normal 9 3 2 3 5 2" xfId="23214" xr:uid="{3148D8CA-8A21-408F-BFFD-4DAABF5D957F}"/>
    <cellStyle name="Normal 9 3 2 3 6" xfId="26414" xr:uid="{E888655A-7211-4C54-8081-4C173DFE5A3D}"/>
    <cellStyle name="Normal 9 3 2 3 7" xfId="15662" xr:uid="{610BBDA8-CBBB-4E11-BF19-F19D6A3F82CA}"/>
    <cellStyle name="Normal 9 3 2 4" xfId="3964" xr:uid="{00000000-0005-0000-0000-0000A40F0000}"/>
    <cellStyle name="Normal 9 3 2 4 2" xfId="8501" xr:uid="{A49C10EC-800E-4891-A8FF-1F777D7EE8EF}"/>
    <cellStyle name="Normal 9 3 2 4 2 2" xfId="28131" xr:uid="{29A16193-A586-4341-9483-0274B22CF8C3}"/>
    <cellStyle name="Normal 9 3 2 4 2 3" xfId="17590" xr:uid="{D0430DEF-44F6-4247-ADBB-99E4338B30D9}"/>
    <cellStyle name="Normal 9 3 2 4 3" xfId="11415" xr:uid="{02FEDD0D-36A3-4829-BE0E-0E0A0A7214B5}"/>
    <cellStyle name="Normal 9 3 2 4 3 2" xfId="20383" xr:uid="{E26882FA-6F64-4C9F-AD13-68294285BB9F}"/>
    <cellStyle name="Normal 9 3 2 4 4" xfId="13369" xr:uid="{F3A641B5-0836-4428-A405-B34F679B127A}"/>
    <cellStyle name="Normal 9 3 2 4 4 2" xfId="23212" xr:uid="{60767FF7-B9C5-46E6-9E88-06F85706A6CF}"/>
    <cellStyle name="Normal 9 3 2 4 5" xfId="25713" xr:uid="{7AEE1C5D-6045-4C21-8A13-EFD691E5404C}"/>
    <cellStyle name="Normal 9 3 2 4 6" xfId="15660" xr:uid="{E8176C08-ABEB-43DC-852C-F62D54F33CB0}"/>
    <cellStyle name="Normal 9 3 2 5" xfId="3965" xr:uid="{00000000-0005-0000-0000-0000A50F0000}"/>
    <cellStyle name="Normal 9 3 2 5 2" xfId="8502" xr:uid="{6F15EC59-BD6E-4AA7-8B6D-2627FA887BD4}"/>
    <cellStyle name="Normal 9 3 2 5 2 2" xfId="27249" xr:uid="{9CB7BA86-D877-46AD-B5E8-2AD4896AA9E9}"/>
    <cellStyle name="Normal 9 3 2 5 2 3" xfId="16696" xr:uid="{A17C5A57-836F-4F86-8032-9EA6E6EADCDF}"/>
    <cellStyle name="Normal 9 3 2 5 3" xfId="11416" xr:uid="{7C3B5A94-7FD8-44F0-A4EF-9EC18545E4DA}"/>
    <cellStyle name="Normal 9 3 2 5 3 2" xfId="19433" xr:uid="{E9D00A3F-64D6-47FD-BCF1-E837B6514234}"/>
    <cellStyle name="Normal 9 3 2 5 4" xfId="12545" xr:uid="{C3E7C735-F3CD-4F16-83B0-94EA518139FE}"/>
    <cellStyle name="Normal 9 3 2 5 4 2" xfId="22262" xr:uid="{FCD8CA08-BB86-429D-B3E0-7B5017B0B75A}"/>
    <cellStyle name="Normal 9 3 2 5 5" xfId="25249" xr:uid="{0292FD93-262F-46FC-BA3A-E2B4DEFD250C}"/>
    <cellStyle name="Normal 9 3 2 5 6" xfId="14480" xr:uid="{F8230CF2-BA23-453C-914F-D08A81383F37}"/>
    <cellStyle name="Normal 9 3 2 6" xfId="3966" xr:uid="{00000000-0005-0000-0000-0000A60F0000}"/>
    <cellStyle name="Normal 9 3 2 6 2" xfId="11417" xr:uid="{37924DBE-3C6A-4337-9EF6-9F0B303E5FDA}"/>
    <cellStyle name="Normal 9 3 2 6 2 2" xfId="19329" xr:uid="{676BCD63-1BFA-44FE-BAA3-F5A9C670F5AF}"/>
    <cellStyle name="Normal 9 3 2 6 3" xfId="12454" xr:uid="{6C28F2FA-333C-4159-B90D-4E6512C203D4}"/>
    <cellStyle name="Normal 9 3 2 6 3 2" xfId="22157" xr:uid="{2B56A421-D60C-4D17-B18B-17AD493D5350}"/>
    <cellStyle name="Normal 9 3 2 6 4" xfId="25308" xr:uid="{C8A25468-196D-40E2-90FD-AEB7E87034A9}"/>
    <cellStyle name="Normal 9 3 2 6 5" xfId="16601" xr:uid="{D1B4AA79-E7DE-4A27-BBEB-CA26CFB32F8D}"/>
    <cellStyle name="Normal 9 3 2 7" xfId="4699" xr:uid="{04A73826-EB73-4E7A-A113-AE9751F36CE3}"/>
    <cellStyle name="Normal 9 3 2 7 2" xfId="10094" xr:uid="{1CD8E69C-05C9-4BA1-B4EA-A2E03919C799}"/>
    <cellStyle name="Normal 9 3 2 7 2 2" xfId="20666" xr:uid="{FAC86563-5BAB-4B55-B0E1-5E8C7D490C81}"/>
    <cellStyle name="Normal 9 3 2 7 3" xfId="13598" xr:uid="{BC4231E7-1787-406F-9211-0498A43E6AB3}"/>
    <cellStyle name="Normal 9 3 2 7 3 2" xfId="23495" xr:uid="{8F9DC481-5C57-44CD-8B81-AE5B35DE6E90}"/>
    <cellStyle name="Normal 9 3 2 7 4" xfId="17873" xr:uid="{D70E9A2E-6B4A-410B-8DE0-DD7CAB10C2CE}"/>
    <cellStyle name="Normal 9 3 2 8" xfId="6366" xr:uid="{F8161AA4-E553-457D-88AF-55F01AAB9B02}"/>
    <cellStyle name="Normal 9 3 2 8 2" xfId="16332" xr:uid="{E568E1C8-695B-4CC6-A9A2-1439E6BF93F2}"/>
    <cellStyle name="Normal 9 3 2 9" xfId="9143" xr:uid="{8E878EB7-9F13-4E7E-81FD-2B84447EF2BF}"/>
    <cellStyle name="Normal 9 3 2 9 2" xfId="19092" xr:uid="{8946D918-3E97-42E5-BB71-27415987E811}"/>
    <cellStyle name="Normal 9 3 3" xfId="3967" xr:uid="{00000000-0005-0000-0000-0000A70F0000}"/>
    <cellStyle name="Normal 9 3 3 10" xfId="24913" xr:uid="{4347392F-81B3-414C-B3C1-C25913C5FF41}"/>
    <cellStyle name="Normal 9 3 3 11" xfId="14381" xr:uid="{4CD1A8D5-73B8-4DB8-AB9B-96BA9B4902FB}"/>
    <cellStyle name="Normal 9 3 3 2" xfId="3968" xr:uid="{00000000-0005-0000-0000-0000A80F0000}"/>
    <cellStyle name="Normal 9 3 3 2 2" xfId="3969" xr:uid="{00000000-0005-0000-0000-0000A90F0000}"/>
    <cellStyle name="Normal 9 3 3 2 2 2" xfId="8503" xr:uid="{69DECABA-7B07-46EF-B960-66FE9601536F}"/>
    <cellStyle name="Normal 9 3 3 2 2 2 2" xfId="28959" xr:uid="{D9446746-532F-4D6A-9DC2-8D097BD95625}"/>
    <cellStyle name="Normal 9 3 3 2 2 2 3" xfId="17594" xr:uid="{A0984D23-A7E0-45A3-B8F0-1C2810DBF0DE}"/>
    <cellStyle name="Normal 9 3 3 2 2 3" xfId="11420" xr:uid="{DF9122D0-3863-4397-912F-23D9F711DFF4}"/>
    <cellStyle name="Normal 9 3 3 2 2 3 2" xfId="20387" xr:uid="{EBFDEB73-D1E9-4B39-94F3-C76B447A470A}"/>
    <cellStyle name="Normal 9 3 3 2 2 4" xfId="13373" xr:uid="{9CCD5A55-4B27-4923-B6AA-0B2DC048BB73}"/>
    <cellStyle name="Normal 9 3 3 2 2 4 2" xfId="23216" xr:uid="{C5B02EEA-870C-4DEB-B717-220A02FE5F2C}"/>
    <cellStyle name="Normal 9 3 3 2 2 5" xfId="25775" xr:uid="{51A63798-0231-4348-A590-0CBE16A40B2D}"/>
    <cellStyle name="Normal 9 3 3 2 2 6" xfId="15664" xr:uid="{CE8C098F-EBE5-4DE0-ADDF-B802C21CCCB9}"/>
    <cellStyle name="Normal 9 3 3 2 3" xfId="4975" xr:uid="{FDF9E687-DF78-40C5-A5C6-542315975DBB}"/>
    <cellStyle name="Normal 9 3 3 2 3 2" xfId="11419" xr:uid="{A45677DE-41AF-4463-ACC9-D30F21368B07}"/>
    <cellStyle name="Normal 9 3 3 2 3 2 2" xfId="29808" xr:uid="{C6F6D16B-CAE4-48C1-8D0C-BE712B0311D2}"/>
    <cellStyle name="Normal 9 3 3 2 3 2 3" xfId="20942" xr:uid="{0AAA136C-A0E3-4122-8FFA-0B4D3B86B98F}"/>
    <cellStyle name="Normal 9 3 3 2 3 3" xfId="13834" xr:uid="{B4F043A8-D45F-41F2-A5F2-C4310645CF58}"/>
    <cellStyle name="Normal 9 3 3 2 3 3 2" xfId="23771" xr:uid="{A4099C76-7CEB-4DF0-9856-14C4AC0D4B19}"/>
    <cellStyle name="Normal 9 3 3 2 3 4" xfId="26190" xr:uid="{21044F67-652A-458E-90B7-022E87303CF5}"/>
    <cellStyle name="Normal 9 3 3 2 3 5" xfId="18149" xr:uid="{253A283A-36CF-4AA6-915E-EE7F6604E9FA}"/>
    <cellStyle name="Normal 9 3 3 2 4" xfId="6466" xr:uid="{EDC74149-A683-4F83-AF15-44D5C86D8519}"/>
    <cellStyle name="Normal 9 3 3 2 4 2" xfId="28116" xr:uid="{3533EC5C-0E9D-4105-81C2-D1F4033BAD41}"/>
    <cellStyle name="Normal 9 3 3 2 4 3" xfId="17005" xr:uid="{DC86FCA4-358E-4399-B541-67C31B1F2AE3}"/>
    <cellStyle name="Normal 9 3 3 2 5" xfId="9243" xr:uid="{6477C3F1-016C-4746-AF3A-54C1B3EBB9C7}"/>
    <cellStyle name="Normal 9 3 3 2 5 2" xfId="19759" xr:uid="{8B774C6D-2466-428F-A25E-E1556F91C53F}"/>
    <cellStyle name="Normal 9 3 3 2 6" xfId="12854" xr:uid="{033D4D6F-2790-47AE-8514-165F851662D2}"/>
    <cellStyle name="Normal 9 3 3 2 6 2" xfId="22588" xr:uid="{87D78E3A-CB19-4425-80F9-2446B73146C1}"/>
    <cellStyle name="Normal 9 3 3 2 7" xfId="24761" xr:uid="{246CEB3A-9D65-4642-8F59-0F0F14AF13DF}"/>
    <cellStyle name="Normal 9 3 3 2 8" xfId="14906" xr:uid="{AFF59396-ED77-4B4A-9605-51A01EC36E5D}"/>
    <cellStyle name="Normal 9 3 3 3" xfId="3970" xr:uid="{00000000-0005-0000-0000-0000AA0F0000}"/>
    <cellStyle name="Normal 9 3 3 3 2" xfId="5207" xr:uid="{D6B6E186-4B9C-45D0-B489-2DA791FC0903}"/>
    <cellStyle name="Normal 9 3 3 3 2 2" xfId="11870" xr:uid="{1976A051-0907-4715-8908-57D93EF6FE7E}"/>
    <cellStyle name="Normal 9 3 3 3 2 2 2" xfId="29963" xr:uid="{491F2D38-7462-4C39-AF80-313E9B8F68B0}"/>
    <cellStyle name="Normal 9 3 3 3 2 2 3" xfId="21174" xr:uid="{21A543E1-FC9C-4C2A-9993-3911AFCF743E}"/>
    <cellStyle name="Normal 9 3 3 3 2 3" xfId="13925" xr:uid="{A5A160FB-AB49-4B24-9FD5-E4AB0EC01D8A}"/>
    <cellStyle name="Normal 9 3 3 3 2 3 2" xfId="24003" xr:uid="{CFDCD246-EA02-436E-A162-6E620616742D}"/>
    <cellStyle name="Normal 9 3 3 3 2 4" xfId="26768" xr:uid="{1368F7F2-8560-41D0-ADD3-DDF0F95752E5}"/>
    <cellStyle name="Normal 9 3 3 3 2 5" xfId="18381" xr:uid="{58FFD564-D36D-4956-84B9-1B01BF042D1B}"/>
    <cellStyle name="Normal 9 3 3 3 3" xfId="11421" xr:uid="{C5CBECCB-12B0-4090-BFDA-AFAE5D3C5100}"/>
    <cellStyle name="Normal 9 3 3 3 3 2" xfId="26855" xr:uid="{A416C786-5C72-4FCA-9DAA-029D4D73A5CD}"/>
    <cellStyle name="Normal 9 3 3 3 3 3" xfId="17595" xr:uid="{68D30FCF-87DD-458A-B7E3-33FD83CB5D8B}"/>
    <cellStyle name="Normal 9 3 3 3 4" xfId="11713" xr:uid="{7AD05FBA-082D-4446-A106-6B43B7FF0A40}"/>
    <cellStyle name="Normal 9 3 3 3 4 2" xfId="20388" xr:uid="{E895EE30-D24A-4C64-A7B4-F21CB23DEAE3}"/>
    <cellStyle name="Normal 9 3 3 3 5" xfId="13374" xr:uid="{094BB0E5-A586-496B-ACCF-590D1F3C8A29}"/>
    <cellStyle name="Normal 9 3 3 3 5 2" xfId="23217" xr:uid="{1C23AF93-7FCD-422C-9A7D-4C152EDFE4AD}"/>
    <cellStyle name="Normal 9 3 3 3 6" xfId="24887" xr:uid="{4DAD8748-7771-4241-AE45-50CED19AE466}"/>
    <cellStyle name="Normal 9 3 3 3 7" xfId="15665" xr:uid="{F9089B23-0370-4B5D-BAF3-E067113CB553}"/>
    <cellStyle name="Normal 9 3 3 4" xfId="3971" xr:uid="{00000000-0005-0000-0000-0000AB0F0000}"/>
    <cellStyle name="Normal 9 3 3 4 2" xfId="11422" xr:uid="{FE09A5F0-1DA2-402B-BB2C-3F923D2592E6}"/>
    <cellStyle name="Normal 9 3 3 4 2 2" xfId="29006" xr:uid="{68A63DE5-C8A8-4527-A789-9D23CB1A46DF}"/>
    <cellStyle name="Normal 9 3 3 4 2 3" xfId="17593" xr:uid="{71B05A69-D9A8-4614-8196-DD4499ABBD61}"/>
    <cellStyle name="Normal 9 3 3 4 3" xfId="11712" xr:uid="{3503F179-0FBF-406A-9448-893BDF9C2B8A}"/>
    <cellStyle name="Normal 9 3 3 4 3 2" xfId="20386" xr:uid="{F9CEFCC7-F6C8-488E-A08E-A9E05F5858C7}"/>
    <cellStyle name="Normal 9 3 3 4 4" xfId="13372" xr:uid="{82AD02D8-D215-440F-AF94-A4E4F243FE16}"/>
    <cellStyle name="Normal 9 3 3 4 4 2" xfId="23215" xr:uid="{F55442B3-F6B4-405E-A3E6-BAF5CA610DD2}"/>
    <cellStyle name="Normal 9 3 3 4 5" xfId="26638" xr:uid="{09690026-A790-48F3-B7B8-452CD9533D8D}"/>
    <cellStyle name="Normal 9 3 3 4 6" xfId="15663" xr:uid="{F2C79DE8-0D4A-4198-809D-13E5548EEEF2}"/>
    <cellStyle name="Normal 9 3 3 5" xfId="3972" xr:uid="{00000000-0005-0000-0000-0000AC0F0000}"/>
    <cellStyle name="Normal 9 3 3 5 2" xfId="11423" xr:uid="{DA40A8BE-F2BF-488E-8AE6-6D3FC28A623F}"/>
    <cellStyle name="Normal 9 3 3 5 2 2" xfId="27739" xr:uid="{DD28D7ED-EB57-4F67-B224-86F0ED01CE2C}"/>
    <cellStyle name="Normal 9 3 3 5 2 3" xfId="16799" xr:uid="{094A0064-76FE-4C64-BCED-9D237DFC0757}"/>
    <cellStyle name="Normal 9 3 3 5 3" xfId="11552" xr:uid="{673B9A8E-2FFE-4E22-B785-FD5CE61574D7}"/>
    <cellStyle name="Normal 9 3 3 5 3 2" xfId="19536" xr:uid="{2C144923-93E8-4763-895E-C7D4E50E2A98}"/>
    <cellStyle name="Normal 9 3 3 5 4" xfId="12648" xr:uid="{8A6B81B4-2CF7-4879-A7F8-726B831B7DD2}"/>
    <cellStyle name="Normal 9 3 3 5 4 2" xfId="22365" xr:uid="{9519978E-D61E-4FF4-AA2F-F197E45658CE}"/>
    <cellStyle name="Normal 9 3 3 5 5" xfId="25212" xr:uid="{FE109730-2D65-4949-9710-BAE37FCF20F7}"/>
    <cellStyle name="Normal 9 3 3 5 6" xfId="14583" xr:uid="{FE8578BB-51B8-493B-BE96-E931D703CA64}"/>
    <cellStyle name="Normal 9 3 3 6" xfId="4821" xr:uid="{CB90E1F9-399C-4188-8F16-6CAA9972B16E}"/>
    <cellStyle name="Normal 9 3 3 6 2" xfId="11418" xr:uid="{C2A90794-EF03-4B84-94D5-B33076CF4EBE}"/>
    <cellStyle name="Normal 9 3 3 6 2 2" xfId="20788" xr:uid="{6EB6763B-7D70-4F84-B2DD-5E65E3294185}"/>
    <cellStyle name="Normal 9 3 3 6 3" xfId="13680" xr:uid="{FFE474A1-323F-4DC0-BFAA-0924D0561609}"/>
    <cellStyle name="Normal 9 3 3 6 3 2" xfId="23617" xr:uid="{75354A70-360A-4FE0-832A-32898CDF1A03}"/>
    <cellStyle name="Normal 9 3 3 6 4" xfId="24888" xr:uid="{5104BE73-8160-482D-A3E2-BB248DE29FEB}"/>
    <cellStyle name="Normal 9 3 3 6 5" xfId="17995" xr:uid="{7F9B2DA7-F5FF-4EAA-AAD9-6EA59B57862F}"/>
    <cellStyle name="Normal 9 3 3 7" xfId="5941" xr:uid="{721F962D-4AC5-451B-A704-893301C92706}"/>
    <cellStyle name="Normal 9 3 3 7 2" xfId="16334" xr:uid="{C39155EC-AB6B-409A-8FD6-FFAAC230038D}"/>
    <cellStyle name="Normal 9 3 3 8" xfId="8683" xr:uid="{B87B0DD8-80A3-423C-9CC7-FDC8A5FF0D36}"/>
    <cellStyle name="Normal 9 3 3 8 2" xfId="19094" xr:uid="{F4282DBD-E21E-4984-BAF5-A78DA94F207A}"/>
    <cellStyle name="Normal 9 3 3 9" xfId="12323" xr:uid="{2F7C608F-1662-42C2-8AE6-A697C08684C4}"/>
    <cellStyle name="Normal 9 3 3 9 2" xfId="21890" xr:uid="{3A01352B-2834-4563-8BC5-06B50E5143FE}"/>
    <cellStyle name="Normal 9 3 4" xfId="3973" xr:uid="{00000000-0005-0000-0000-0000AD0F0000}"/>
    <cellStyle name="Normal 9 3 4 2" xfId="3974" xr:uid="{00000000-0005-0000-0000-0000AE0F0000}"/>
    <cellStyle name="Normal 9 3 4 2 2" xfId="8504" xr:uid="{1473A133-0A3C-4498-92E1-F8A81F7DE20A}"/>
    <cellStyle name="Normal 9 3 4 2 2 2" xfId="28216" xr:uid="{AB79004B-EBF3-4167-ADFC-29194F6E37FD}"/>
    <cellStyle name="Normal 9 3 4 2 2 3" xfId="17596" xr:uid="{DA438691-4669-4CB0-B668-0362980764E7}"/>
    <cellStyle name="Normal 9 3 4 2 3" xfId="11425" xr:uid="{4EFF39B0-1F37-4543-8277-041D611F33F2}"/>
    <cellStyle name="Normal 9 3 4 2 3 2" xfId="20389" xr:uid="{530A02A3-52B4-4462-8536-BBC8BA12F866}"/>
    <cellStyle name="Normal 9 3 4 2 4" xfId="13375" xr:uid="{EAB9692C-8D6F-43DD-8E52-D04704CBAC50}"/>
    <cellStyle name="Normal 9 3 4 2 4 2" xfId="23218" xr:uid="{0B0AD640-AD2C-4C09-B182-8A01C6BF711F}"/>
    <cellStyle name="Normal 9 3 4 2 5" xfId="26302" xr:uid="{9C119916-5370-48C4-8AF7-EA36A6B392A7}"/>
    <cellStyle name="Normal 9 3 4 2 6" xfId="15666" xr:uid="{DF0BB34F-E1D9-432C-8A94-BE55AE1393E8}"/>
    <cellStyle name="Normal 9 3 4 3" xfId="4973" xr:uid="{A65B1152-DD3C-444A-AAB1-BDD0A496A34A}"/>
    <cellStyle name="Normal 9 3 4 3 2" xfId="11424" xr:uid="{8EC61E38-6418-4FFE-9B82-775066FB41A8}"/>
    <cellStyle name="Normal 9 3 4 3 2 2" xfId="29806" xr:uid="{198AD217-F198-43DB-9258-D093E3E54E15}"/>
    <cellStyle name="Normal 9 3 4 3 2 3" xfId="20940" xr:uid="{37AF7C79-B157-4298-A7A6-028B343019F5}"/>
    <cellStyle name="Normal 9 3 4 3 3" xfId="13832" xr:uid="{33C5289B-30AA-476F-8F7E-22A1BA24760D}"/>
    <cellStyle name="Normal 9 3 4 3 3 2" xfId="23769" xr:uid="{BD33ACDE-F1D6-4896-BAF6-125C8478FEF7}"/>
    <cellStyle name="Normal 9 3 4 3 4" xfId="25542" xr:uid="{311C0CF4-62DB-4FE5-8FF7-56BA22DA2E13}"/>
    <cellStyle name="Normal 9 3 4 3 5" xfId="18147" xr:uid="{F82C6001-907E-4B74-8AB5-4E82E63EF0C6}"/>
    <cellStyle name="Normal 9 3 4 4" xfId="6464" xr:uid="{08C4CB95-F875-4DFF-8A9C-37D964C88FB9}"/>
    <cellStyle name="Normal 9 3 4 4 2" xfId="28235" xr:uid="{7D06F46D-D09D-4B18-AD08-CEC4550C3523}"/>
    <cellStyle name="Normal 9 3 4 4 3" xfId="16335" xr:uid="{53D14BB2-1E92-4EB6-98B0-F8E993F01ABC}"/>
    <cellStyle name="Normal 9 3 4 5" xfId="9241" xr:uid="{3B334075-6A07-49EA-B5E2-00334BB7F160}"/>
    <cellStyle name="Normal 9 3 4 5 2" xfId="19095" xr:uid="{CD96FE43-EC66-4485-949C-9A5EAB6003C6}"/>
    <cellStyle name="Normal 9 3 4 6" xfId="12324" xr:uid="{32C1B80C-7804-471A-A700-840DCFC72FAF}"/>
    <cellStyle name="Normal 9 3 4 6 2" xfId="21891" xr:uid="{D3290BF1-ED69-4CFA-8C26-4097905FDC7C}"/>
    <cellStyle name="Normal 9 3 4 7" xfId="26512" xr:uid="{BB5013B4-C79D-49D8-8A19-F42C9FDDA525}"/>
    <cellStyle name="Normal 9 3 4 8" xfId="14904" xr:uid="{E520B06B-6235-4230-8673-52F499BBC02A}"/>
    <cellStyle name="Normal 9 3 5" xfId="3975" xr:uid="{00000000-0005-0000-0000-0000AF0F0000}"/>
    <cellStyle name="Normal 9 3 5 2" xfId="5208" xr:uid="{967617D9-BD33-47F2-92B3-41A29E85B589}"/>
    <cellStyle name="Normal 9 3 5 2 2" xfId="8505" xr:uid="{7BCF7E37-85FE-46E9-A395-D4D11FED5FBD}"/>
    <cellStyle name="Normal 9 3 5 2 2 2" xfId="29964" xr:uid="{D7369E79-2975-42D7-BE40-1A620A3C2DFF}"/>
    <cellStyle name="Normal 9 3 5 2 2 3" xfId="21175" xr:uid="{48527A9E-9581-412E-BDFC-0BD44E5DF8C9}"/>
    <cellStyle name="Normal 9 3 5 2 3" xfId="11426" xr:uid="{A1DC6472-21D2-4B5E-8616-DA868EEFC052}"/>
    <cellStyle name="Normal 9 3 5 2 3 2" xfId="24004" xr:uid="{3E4B04DC-E697-4CCF-B611-82244D2FC561}"/>
    <cellStyle name="Normal 9 3 5 2 4" xfId="25551" xr:uid="{11E6986E-D2D3-42F5-9622-2D67B26A02A3}"/>
    <cellStyle name="Normal 9 3 5 2 5" xfId="18382" xr:uid="{9D3A0C0A-1D95-4B4C-9E47-12C329FCAF39}"/>
    <cellStyle name="Normal 9 3 5 3" xfId="6786" xr:uid="{C6A0D4B7-B6FD-4CF1-A14A-4064105C655F}"/>
    <cellStyle name="Normal 9 3 5 3 2" xfId="27250" xr:uid="{F74B3EA1-9218-47DA-8099-9AFD285F227F}"/>
    <cellStyle name="Normal 9 3 5 3 3" xfId="17597" xr:uid="{2EA871FA-C4DA-415A-AB5E-FFE976A8EE19}"/>
    <cellStyle name="Normal 9 3 5 4" xfId="9582" xr:uid="{58A4B0A0-FE70-4911-B191-8E792A5A15F1}"/>
    <cellStyle name="Normal 9 3 5 4 2" xfId="20390" xr:uid="{DBC04AB4-44B1-4ED6-A20D-9495EF601C96}"/>
    <cellStyle name="Normal 9 3 5 5" xfId="13376" xr:uid="{45553B89-F04F-42CC-BCA0-48E0D2BA6D2C}"/>
    <cellStyle name="Normal 9 3 5 5 2" xfId="23219" xr:uid="{12F6DA08-59A8-476E-85C8-67332A6792D6}"/>
    <cellStyle name="Normal 9 3 5 6" xfId="25578" xr:uid="{B9D63428-4264-4E19-BCC8-49FA22D710E9}"/>
    <cellStyle name="Normal 9 3 5 7" xfId="15667" xr:uid="{C9D6F355-0EB0-4415-A644-4CDE0CF296F5}"/>
    <cellStyle name="Normal 9 3 6" xfId="3976" xr:uid="{00000000-0005-0000-0000-0000B00F0000}"/>
    <cellStyle name="Normal 9 3 6 2" xfId="5836" xr:uid="{ED8042C7-EAF0-4591-8958-9C4AF89FFCF0}"/>
    <cellStyle name="Normal 9 3 6 2 2" xfId="8506" xr:uid="{7360511B-795F-496A-A54A-F6C150AED9BF}"/>
    <cellStyle name="Normal 9 3 6 2 3" xfId="11427" xr:uid="{7BFBA503-F2C3-4402-BE5E-A4918B642FC6}"/>
    <cellStyle name="Normal 9 3 6 3" xfId="6926" xr:uid="{E49A8D01-003F-4622-BCCF-C725B4243DA6}"/>
    <cellStyle name="Normal 9 3 6 3 2" xfId="19869" xr:uid="{0A82D36F-EAF3-47B1-AF3F-A4A286EC5E54}"/>
    <cellStyle name="Normal 9 3 6 4" xfId="9722" xr:uid="{6B449DE8-9089-41D6-9494-436128257BAC}"/>
    <cellStyle name="Normal 9 3 6 4 2" xfId="22698" xr:uid="{9AABDF74-660F-4118-AF2F-5C062F73BC62}"/>
    <cellStyle name="Normal 9 3 6 5" xfId="24988" xr:uid="{F139E56D-0726-4962-97AC-B29179071919}"/>
    <cellStyle name="Normal 9 3 6 6" xfId="15049" xr:uid="{13496BE3-B045-49FF-9184-7AD5E6D2327A}"/>
    <cellStyle name="Normal 9 3 7" xfId="3977" xr:uid="{00000000-0005-0000-0000-0000B10F0000}"/>
    <cellStyle name="Normal 9 3 7 2" xfId="8507" xr:uid="{C17003FF-4803-4074-85B5-5BD3DEE35FE3}"/>
    <cellStyle name="Normal 9 3 7 2 2" xfId="28871" xr:uid="{D4C9528A-FB9C-4E2F-B0B5-19607EA7BC94}"/>
    <cellStyle name="Normal 9 3 7 2 3" xfId="16636" xr:uid="{199BBD7F-3657-497B-97AB-F4CD02F2EFD8}"/>
    <cellStyle name="Normal 9 3 7 3" xfId="11428" xr:uid="{C77A979E-A637-4CA6-9FE3-890841461170}"/>
    <cellStyle name="Normal 9 3 7 3 2" xfId="19373" xr:uid="{15A234BA-E76D-46C8-BA17-38A88983564C}"/>
    <cellStyle name="Normal 9 3 7 4" xfId="12485" xr:uid="{04A100FF-1C90-43F4-B900-611A015D9FB9}"/>
    <cellStyle name="Normal 9 3 7 4 2" xfId="22202" xr:uid="{72E3B43A-4405-462C-AAA3-1FEAA650A2F0}"/>
    <cellStyle name="Normal 9 3 7 5" xfId="24658" xr:uid="{F7C369AE-7924-4D62-B847-63051D4BA7E3}"/>
    <cellStyle name="Normal 9 3 7 6" xfId="14420" xr:uid="{35594085-9C94-4EFC-824B-4D95258588C2}"/>
    <cellStyle name="Normal 9 3 8" xfId="3978" xr:uid="{00000000-0005-0000-0000-0000B20F0000}"/>
    <cellStyle name="Normal 9 3 8 2" xfId="8508" xr:uid="{12EB9C00-9BA0-4D2C-8134-EB43D48FE7E5}"/>
    <cellStyle name="Normal 9 3 8 2 2" xfId="19153" xr:uid="{C4144598-682D-4387-991A-D67EC09897DF}"/>
    <cellStyle name="Normal 9 3 8 3" xfId="11429" xr:uid="{BE30BBF4-11ED-4CB3-AED9-DC3DD3FCBEEB}"/>
    <cellStyle name="Normal 9 3 8 3 2" xfId="21958" xr:uid="{E4A1B529-261B-44EB-8914-38ED9927953F}"/>
    <cellStyle name="Normal 9 3 8 4" xfId="25149" xr:uid="{B1DF2798-ABA9-4380-950E-B0D62D6B488F}"/>
    <cellStyle name="Normal 9 3 8 5" xfId="16402" xr:uid="{C0A7367D-01C5-41F4-8226-00445AE10F8B}"/>
    <cellStyle name="Normal 9 3 9" xfId="4681" xr:uid="{C2FDA900-F87A-41F0-9960-4625A179DBC9}"/>
    <cellStyle name="Normal 9 3 9 2" xfId="10093" xr:uid="{47F4F325-57F5-4CF2-86CD-4A2AF8A68FC8}"/>
    <cellStyle name="Normal 9 3 9 2 2" xfId="20651" xr:uid="{0A9D0FE8-F7CE-43D9-843A-95AAAA2DBD13}"/>
    <cellStyle name="Normal 9 3 9 3" xfId="13584" xr:uid="{ADC09376-DD56-48EF-BC65-0D7D974F8BCF}"/>
    <cellStyle name="Normal 9 3 9 3 2" xfId="23480" xr:uid="{76F0D9BD-1C8A-453D-BFF7-213A74940A1B}"/>
    <cellStyle name="Normal 9 3 9 4" xfId="17858" xr:uid="{81A838C9-AA10-44A6-B10C-4DA942EC6911}"/>
    <cellStyle name="Normal 9 4" xfId="3979" xr:uid="{00000000-0005-0000-0000-0000B30F0000}"/>
    <cellStyle name="Normal 9 4 2" xfId="3980" xr:uid="{00000000-0005-0000-0000-0000B40F0000}"/>
    <cellStyle name="Normal 9 4 2 2" xfId="3981" xr:uid="{00000000-0005-0000-0000-0000B50F0000}"/>
    <cellStyle name="Normal 9 4 2 2 2" xfId="8509" xr:uid="{893955CE-DC90-4804-966C-5D57BE177CFB}"/>
    <cellStyle name="Normal 9 4 2 2 2 2" xfId="29188" xr:uid="{82ED97AE-8702-4F56-BFD2-86BC8AD727B9}"/>
    <cellStyle name="Normal 9 4 2 2 2 3" xfId="17599" xr:uid="{821FFE88-F7B6-46DA-B15C-5C5B6813226F}"/>
    <cellStyle name="Normal 9 4 2 2 3" xfId="11431" xr:uid="{0B43A8B5-0F8D-4824-9F6F-C0ADCD7D3BA8}"/>
    <cellStyle name="Normal 9 4 2 2 3 2" xfId="20392" xr:uid="{19F2DB09-3F0D-46D4-B1A6-E7C5645E062B}"/>
    <cellStyle name="Normal 9 4 2 2 4" xfId="13378" xr:uid="{1C364D0D-E7AB-4C9C-9A3C-9BC2695C6DAF}"/>
    <cellStyle name="Normal 9 4 2 2 4 2" xfId="23221" xr:uid="{F701B8C1-C537-4391-BC36-ECE5EAEBFD02}"/>
    <cellStyle name="Normal 9 4 2 2 5" xfId="26294" xr:uid="{670F5F8A-5768-4BF8-8631-12B5E3F75BAE}"/>
    <cellStyle name="Normal 9 4 2 2 6" xfId="15669" xr:uid="{202F2F23-3315-4DFC-B74C-D3DD9813938A}"/>
    <cellStyle name="Normal 9 4 2 3" xfId="4976" xr:uid="{72EB99E6-6980-453A-9E3C-E53AA56C34A1}"/>
    <cellStyle name="Normal 9 4 2 3 2" xfId="11430" xr:uid="{5EF4C88D-C261-439D-88CA-29E1A3DF4671}"/>
    <cellStyle name="Normal 9 4 2 3 2 2" xfId="29809" xr:uid="{8F82CA53-5478-4B20-BF59-60F6F084D727}"/>
    <cellStyle name="Normal 9 4 2 3 2 3" xfId="20943" xr:uid="{A72E39DA-8C72-4535-8517-0E977A81E647}"/>
    <cellStyle name="Normal 9 4 2 3 3" xfId="13835" xr:uid="{2D1E7258-8BDD-4E6A-A014-7B45585198CC}"/>
    <cellStyle name="Normal 9 4 2 3 3 2" xfId="23772" xr:uid="{199D0809-DF96-4BD2-B13B-3EED29F39A83}"/>
    <cellStyle name="Normal 9 4 2 3 4" xfId="24718" xr:uid="{BEB34B6B-F019-4F54-9FB3-DBD8AD6506AE}"/>
    <cellStyle name="Normal 9 4 2 3 5" xfId="18150" xr:uid="{F1E0B350-E21C-4ED9-9BC7-99ADE5B83907}"/>
    <cellStyle name="Normal 9 4 2 4" xfId="6467" xr:uid="{C9B5BCF0-2A28-4409-83E2-B06E6738FC47}"/>
    <cellStyle name="Normal 9 4 2 4 2" xfId="27183" xr:uid="{7C5CFD0D-1422-4940-A2D4-4B20EA5F31C1}"/>
    <cellStyle name="Normal 9 4 2 4 3" xfId="17006" xr:uid="{D0BCD96D-B677-4DE0-B401-FF3A317DC930}"/>
    <cellStyle name="Normal 9 4 2 5" xfId="9244" xr:uid="{933FE1B7-1DB9-4255-B8E0-BB8EAB199EEA}"/>
    <cellStyle name="Normal 9 4 2 5 2" xfId="19760" xr:uid="{3041D880-557E-4124-9751-08316598A5DE}"/>
    <cellStyle name="Normal 9 4 2 6" xfId="12855" xr:uid="{3E54AE74-0161-4997-A8E9-EB0D98653583}"/>
    <cellStyle name="Normal 9 4 2 6 2" xfId="22589" xr:uid="{2D12DB4A-F840-4444-B3E1-79842CC53AAA}"/>
    <cellStyle name="Normal 9 4 2 7" xfId="26423" xr:uid="{AFBC5F67-D45E-4B8B-B6F6-C77F1F3848C2}"/>
    <cellStyle name="Normal 9 4 2 8" xfId="14907" xr:uid="{95525A78-CF4D-422E-8A48-3628B01BFA96}"/>
    <cellStyle name="Normal 9 4 3" xfId="3982" xr:uid="{00000000-0005-0000-0000-0000B60F0000}"/>
    <cellStyle name="Normal 9 4 3 2" xfId="5209" xr:uid="{19C91AA6-7970-4EEB-85F8-EF4FC25D8426}"/>
    <cellStyle name="Normal 9 4 3 2 2" xfId="11871" xr:uid="{E456094B-1275-4934-888B-E83DC6DCEA43}"/>
    <cellStyle name="Normal 9 4 3 2 2 2" xfId="29965" xr:uid="{96254F4A-CD6A-4B27-AD9B-33793564FC0A}"/>
    <cellStyle name="Normal 9 4 3 2 2 3" xfId="21176" xr:uid="{D2B90281-E23F-4C07-A470-C7576185AE49}"/>
    <cellStyle name="Normal 9 4 3 2 3" xfId="13926" xr:uid="{97C0368C-A9EB-413E-8A0D-664AB2538ADD}"/>
    <cellStyle name="Normal 9 4 3 2 3 2" xfId="24005" xr:uid="{C0014925-7833-459C-AAE4-4E3B0B12E761}"/>
    <cellStyle name="Normal 9 4 3 2 4" xfId="27229" xr:uid="{634E0A07-A654-439C-A666-B0DF112AF539}"/>
    <cellStyle name="Normal 9 4 3 2 5" xfId="18383" xr:uid="{BFC9A0AE-BFB7-495D-806F-AC85EE7DE7B2}"/>
    <cellStyle name="Normal 9 4 3 3" xfId="11432" xr:uid="{36F7F0DA-BFA0-46D5-8784-5C188354CA89}"/>
    <cellStyle name="Normal 9 4 3 3 2" xfId="29354" xr:uid="{D0D424D6-8C11-4F39-AE7D-7DF35BFCF30D}"/>
    <cellStyle name="Normal 9 4 3 3 3" xfId="17600" xr:uid="{24AA7CEB-9027-4ACD-92FD-BC1F5BBBB162}"/>
    <cellStyle name="Normal 9 4 3 4" xfId="11715" xr:uid="{5B2B3897-C94E-4E0C-9888-28422BF2E89A}"/>
    <cellStyle name="Normal 9 4 3 4 2" xfId="20393" xr:uid="{69F0F9BA-B8B6-45B2-922D-32E22DF576E8}"/>
    <cellStyle name="Normal 9 4 3 5" xfId="13379" xr:uid="{131521A5-CACE-40D9-A6C4-E07A5F125EA9}"/>
    <cellStyle name="Normal 9 4 3 5 2" xfId="23222" xr:uid="{9DE509AC-6B08-4A5C-B54A-15F4F21616CA}"/>
    <cellStyle name="Normal 9 4 3 6" xfId="25978" xr:uid="{BABB8F79-98F1-4C7C-94F4-4E9ADC831E96}"/>
    <cellStyle name="Normal 9 4 3 7" xfId="15670" xr:uid="{D5679C39-5FAA-44D6-8C04-C3BDB890AE3F}"/>
    <cellStyle name="Normal 9 4 4" xfId="3983" xr:uid="{00000000-0005-0000-0000-0000B70F0000}"/>
    <cellStyle name="Normal 9 4 4 2" xfId="11433" xr:uid="{35DC7103-D1C1-4859-995D-C744CC243E8D}"/>
    <cellStyle name="Normal 9 4 4 2 2" xfId="27494" xr:uid="{5BDF852D-4EC0-4033-8444-A45F7A1F67C4}"/>
    <cellStyle name="Normal 9 4 4 2 3" xfId="17598" xr:uid="{228EFA1F-444F-4F6A-B8B2-A90A4353B8F3}"/>
    <cellStyle name="Normal 9 4 4 3" xfId="11714" xr:uid="{616C6CF6-39F5-4A4D-9297-EFC201B27D85}"/>
    <cellStyle name="Normal 9 4 4 3 2" xfId="20391" xr:uid="{C94C09B5-D0F3-4A9D-9378-94CC7E29FF47}"/>
    <cellStyle name="Normal 9 4 4 4" xfId="13377" xr:uid="{7DE47BCB-FE4E-4DF8-A461-6A0E7E21A78D}"/>
    <cellStyle name="Normal 9 4 4 4 2" xfId="23220" xr:uid="{C3E45B8A-5CB3-4E5A-A8FA-3DD9C8ADFF3E}"/>
    <cellStyle name="Normal 9 4 4 5" xfId="24986" xr:uid="{662F2065-D5F3-424B-AFE9-CECE28612E9C}"/>
    <cellStyle name="Normal 9 4 4 6" xfId="15668" xr:uid="{ADE2C03D-AE5C-410B-823F-3F3A7F1CF876}"/>
    <cellStyle name="Normal 9 4 5" xfId="3984" xr:uid="{00000000-0005-0000-0000-0000B80F0000}"/>
    <cellStyle name="Normal 9 4 5 2" xfId="11434" xr:uid="{716BA9C9-EE03-4534-A4EE-0718D718A376}"/>
    <cellStyle name="Normal 9 4 5 2 2" xfId="27201" xr:uid="{036160AD-D390-40CA-BEFA-EC84747F8CBE}"/>
    <cellStyle name="Normal 9 4 5 2 3" xfId="19476" xr:uid="{AFAD2678-E0B7-44FE-BB0C-C4754298F071}"/>
    <cellStyle name="Normal 9 4 5 3" xfId="12588" xr:uid="{44EA5549-FE58-4B46-A263-BA580A2BA9BC}"/>
    <cellStyle name="Normal 9 4 5 3 2" xfId="22305" xr:uid="{ECA6E6C8-EF8F-4D10-9B1E-B4BBC86F008E}"/>
    <cellStyle name="Normal 9 4 5 4" xfId="24112" xr:uid="{224EB2F1-1554-48BC-B4FD-1FAE668BC013}"/>
    <cellStyle name="Normal 9 4 5 5" xfId="16739" xr:uid="{41B2CFEC-2DC3-4379-BDC0-71BA707D6198}"/>
    <cellStyle name="Normal 9 4 6" xfId="4680" xr:uid="{28430F27-EAD4-4889-A2D0-C74DF5B50C0A}"/>
    <cellStyle name="Normal 9 4 7" xfId="6376" xr:uid="{5FF7CD1B-EA05-45AE-A5A0-88310AFCDFF8}"/>
    <cellStyle name="Normal 9 4 7 2" xfId="11444" xr:uid="{67B9E50B-A36D-466C-B4BA-30BD01C88CD0}"/>
    <cellStyle name="Normal 9 4 8" xfId="9153" xr:uid="{64632EA1-4883-421D-B3C1-3595C90DC000}"/>
    <cellStyle name="Normal 9 4 9" xfId="14523" xr:uid="{5A25F152-431D-4B98-8499-5C0025A8B30D}"/>
    <cellStyle name="Normal 9 5" xfId="3985" xr:uid="{00000000-0005-0000-0000-0000B90F0000}"/>
    <cellStyle name="Normal 9 5 2" xfId="11435" xr:uid="{0EDA4B31-16FE-4DF1-9AAA-219D27877D29}"/>
    <cellStyle name="Normal 9 5 2 2" xfId="19098" xr:uid="{66C6DD91-74B1-4AE3-B89C-D6E2AD605096}"/>
    <cellStyle name="Normal 9 5 3" xfId="12326" xr:uid="{AFE69444-904B-41A8-8F57-26C9F2CC586C}"/>
    <cellStyle name="Normal 9 5 3 2" xfId="21898" xr:uid="{558C3548-F503-4A3E-B3A9-28F55B11DCFB}"/>
    <cellStyle name="Normal 9 5 4" xfId="24049" xr:uid="{684EBEFA-48A6-42BC-8549-42D9F3EDF3BE}"/>
    <cellStyle name="Normal 9 5 5" xfId="16342" xr:uid="{4D95FD41-EBF1-477B-A61C-6653F9E53B65}"/>
    <cellStyle name="Normal 9 6" xfId="4382" xr:uid="{CEB1E37D-8D9E-4A1E-A228-30929E5A0A7D}"/>
    <cellStyle name="Normal 9 6 2" xfId="11722" xr:uid="{2583C9A8-9CEE-44C3-9763-798563BED92B}"/>
    <cellStyle name="Normal 9 6 2 2" xfId="20406" xr:uid="{B82A5770-8B6E-414F-A68C-4883EDF4F6BB}"/>
    <cellStyle name="Normal 9 6 3" xfId="13387" xr:uid="{48401578-066E-4682-A67C-180AFB294137}"/>
    <cellStyle name="Normal 9 6 3 2" xfId="23235" xr:uid="{CB0B0B83-0773-49AE-809A-B6585387245A}"/>
    <cellStyle name="Normal 9 6 4" xfId="17613" xr:uid="{258E0A7B-3B5C-4459-9216-4E2C65FABB81}"/>
    <cellStyle name="Normal 9 7" xfId="26437" xr:uid="{B5397CE1-5D6B-4787-8020-CD8487154E8F}"/>
    <cellStyle name="Normal 9 8" xfId="13962" xr:uid="{1E2638D7-AB2A-408C-BC7D-8C795F53F980}"/>
    <cellStyle name="Normal_98AFRCOU" xfId="907" xr:uid="{00000000-0005-0000-0000-00008B030000}"/>
    <cellStyle name="Note" xfId="5877" builtinId="10" customBuiltin="1"/>
    <cellStyle name="Note 2" xfId="908" xr:uid="{00000000-0005-0000-0000-00008C030000}"/>
    <cellStyle name="Note 3" xfId="909" xr:uid="{00000000-0005-0000-0000-00008D030000}"/>
    <cellStyle name="Note 4" xfId="3986" xr:uid="{00000000-0005-0000-0000-0000BA0F0000}"/>
    <cellStyle name="Note 4 2" xfId="3987" xr:uid="{00000000-0005-0000-0000-0000BB0F0000}"/>
    <cellStyle name="Note 4 2 2" xfId="3988" xr:uid="{00000000-0005-0000-0000-0000BC0F0000}"/>
    <cellStyle name="Note 4 2 3" xfId="3989" xr:uid="{00000000-0005-0000-0000-0000BD0F0000}"/>
    <cellStyle name="Note 4 2 4" xfId="3990" xr:uid="{00000000-0005-0000-0000-0000BE0F0000}"/>
    <cellStyle name="Note 4 2 4 2" xfId="3991" xr:uid="{00000000-0005-0000-0000-0000BF0F0000}"/>
    <cellStyle name="Note 4 3" xfId="3992" xr:uid="{00000000-0005-0000-0000-0000C00F0000}"/>
    <cellStyle name="Note 4 4" xfId="3993" xr:uid="{00000000-0005-0000-0000-0000C10F0000}"/>
    <cellStyle name="Note 4 4 2" xfId="3994" xr:uid="{00000000-0005-0000-0000-0000C20F0000}"/>
    <cellStyle name="Note 4 5" xfId="5379" xr:uid="{482F13E4-34AC-4CC4-9283-40F900ED7C22}"/>
    <cellStyle name="Note 4 5 2" xfId="30172" xr:uid="{E560BCA5-425D-4A16-8BDE-76222BEA68D9}"/>
    <cellStyle name="Note 5" xfId="8512" xr:uid="{7C5CF9F5-4A07-493D-83B5-2C7617B92089}"/>
    <cellStyle name="Note 5 2" xfId="11437" xr:uid="{1978688C-B5F7-4AA1-A4E5-AD3EB9589325}"/>
    <cellStyle name="Note 6" xfId="8641" xr:uid="{C93A871F-94CF-4509-BDEA-13FC61B8F767}"/>
    <cellStyle name="Note 6 2" xfId="11439" xr:uid="{7FBE1B99-9B69-4C71-AC3B-280EF641995A}"/>
    <cellStyle name="Output" xfId="5872" builtinId="21" customBuiltin="1"/>
    <cellStyle name="Output 2" xfId="910" xr:uid="{00000000-0005-0000-0000-00008E030000}"/>
    <cellStyle name="Output 3" xfId="911" xr:uid="{00000000-0005-0000-0000-00008F030000}"/>
    <cellStyle name="Output 4" xfId="30173" xr:uid="{0A4C177F-2179-46F3-B17A-771F5F8755E4}"/>
    <cellStyle name="Percent 2" xfId="912" xr:uid="{00000000-0005-0000-0000-000090030000}"/>
    <cellStyle name="Percent 2 2" xfId="913" xr:uid="{00000000-0005-0000-0000-000091030000}"/>
    <cellStyle name="Percent 2 3" xfId="30174" xr:uid="{DB52E1CB-0F63-4FD2-AD90-6783AA2944C2}"/>
    <cellStyle name="Percent 3" xfId="914" xr:uid="{00000000-0005-0000-0000-000092030000}"/>
    <cellStyle name="Percent 3 2" xfId="3996" xr:uid="{00000000-0005-0000-0000-0000C40F0000}"/>
    <cellStyle name="Percent 3 2 2" xfId="25604" xr:uid="{E9ADA7CD-ADB7-41A3-B7DC-A6084B0D971D}"/>
    <cellStyle name="Percent 3 2 3" xfId="25465" xr:uid="{0986D71D-BB5D-4866-8D76-A1539315E694}"/>
    <cellStyle name="Percent 3 3" xfId="3997" xr:uid="{00000000-0005-0000-0000-0000C50F0000}"/>
    <cellStyle name="Percent 3 4" xfId="3998" xr:uid="{00000000-0005-0000-0000-0000C60F0000}"/>
    <cellStyle name="Percent 3 5" xfId="3995" xr:uid="{00000000-0005-0000-0000-0000C30F0000}"/>
    <cellStyle name="Percent 4" xfId="3999" xr:uid="{00000000-0005-0000-0000-0000C70F0000}"/>
    <cellStyle name="Percent 4 2" xfId="4000" xr:uid="{00000000-0005-0000-0000-0000C80F0000}"/>
    <cellStyle name="Percent 4 2 2" xfId="25222" xr:uid="{B17B5A10-C3F2-4C1D-AC61-03A60269F5C9}"/>
    <cellStyle name="Percent 4 2 3" xfId="25258" xr:uid="{3ABB98E5-647F-46F5-B8A5-FC21DB00C071}"/>
    <cellStyle name="Percent 4 2 3 2" xfId="27224" xr:uid="{731A12AF-1A72-422A-A3EE-20989E9E184E}"/>
    <cellStyle name="Percent 4 2 4" xfId="27859" xr:uid="{CAB4C635-70D8-4845-B30E-E61BD6470140}"/>
    <cellStyle name="Percent 4 3" xfId="4001" xr:uid="{00000000-0005-0000-0000-0000C90F0000}"/>
    <cellStyle name="Percent 4 4" xfId="4002" xr:uid="{00000000-0005-0000-0000-0000CA0F0000}"/>
    <cellStyle name="Percent 4 5" xfId="4086" xr:uid="{86AE5E42-DF18-422C-B356-44F225B897CA}"/>
    <cellStyle name="Percent 4 5 2" xfId="26909" xr:uid="{0F118CE5-61D8-4F07-8559-276CC867CD18}"/>
    <cellStyle name="Percent 4 5 3" xfId="26902" xr:uid="{88A04486-FF0E-45F0-BB9F-09D34EF1D413}"/>
    <cellStyle name="Percent 4 5 4" xfId="19096" xr:uid="{B958C8FD-AA84-4CCE-82A6-2AF32EB5420B}"/>
    <cellStyle name="Percent 4 6" xfId="12325" xr:uid="{C1A1DD2B-350F-4EFA-9A2D-FE65CAFCE685}"/>
    <cellStyle name="Percent 4 6 2" xfId="21892" xr:uid="{7B08D5BF-E16F-4743-84AC-6BA733A045F4}"/>
    <cellStyle name="Percent 4 7" xfId="25290" xr:uid="{CBF2BF9A-93BE-46B2-8D3C-C4384606FA98}"/>
    <cellStyle name="Percent 4 8" xfId="16336" xr:uid="{CD17BB33-21B3-484E-BA8B-C763031E96B4}"/>
    <cellStyle name="Percent 5" xfId="28967" xr:uid="{0AD08396-AFE1-49D5-AE67-58C9F9A92FF8}"/>
    <cellStyle name="Percent 5 2" xfId="27849" xr:uid="{BCE117AD-0661-453E-9553-A6844226B773}"/>
    <cellStyle name="Percent 5 3" xfId="28835" xr:uid="{5AC7ABB5-B255-4B1D-8C43-27BF5D3C46B4}"/>
    <cellStyle name="Percent 6" xfId="26986" xr:uid="{3BC312D6-9F1F-4192-B56D-1C0EB38B5314}"/>
    <cellStyle name="ReportHeaderRowCol.*" xfId="8604" xr:uid="{CFE397DE-1847-4455-A9EB-0A91EFF0BA98}"/>
    <cellStyle name="ReportHeaderRowCol.1" xfId="8605" xr:uid="{36A24ECA-1039-4944-94A5-9F0A84890555}"/>
    <cellStyle name="ReportHeaderRowCol.2" xfId="8606" xr:uid="{208D9597-65A0-4F51-BE6A-53855A0AA7B4}"/>
    <cellStyle name="ReportHeaderRowCol.Date" xfId="8607" xr:uid="{97DFA51B-FC15-4F09-9DBF-D38610AC8A73}"/>
    <cellStyle name="Sheet Title" xfId="915" xr:uid="{00000000-0005-0000-0000-000093030000}"/>
    <cellStyle name="Style 1" xfId="916" xr:uid="{00000000-0005-0000-0000-000094030000}"/>
    <cellStyle name="Style 1 2" xfId="917" xr:uid="{00000000-0005-0000-0000-000095030000}"/>
    <cellStyle name="Style 1 2 2" xfId="4004" xr:uid="{00000000-0005-0000-0000-0000CC0F0000}"/>
    <cellStyle name="Style 1 2 2 2" xfId="26820" xr:uid="{84FB7B42-1FC2-42B5-84F0-1240254F80CD}"/>
    <cellStyle name="Style 1 2 2 3" xfId="26810" xr:uid="{7D32FCC4-06AB-4400-A6F2-5063ED6E79CC}"/>
    <cellStyle name="Style 1 2 3" xfId="4005" xr:uid="{00000000-0005-0000-0000-0000CD0F0000}"/>
    <cellStyle name="Style 1 2 4" xfId="4006" xr:uid="{00000000-0005-0000-0000-0000CE0F0000}"/>
    <cellStyle name="Style 1 2 5" xfId="4003" xr:uid="{00000000-0005-0000-0000-0000CB0F0000}"/>
    <cellStyle name="Style 1 3" xfId="918" xr:uid="{00000000-0005-0000-0000-000096030000}"/>
    <cellStyle name="Style 1 4" xfId="4007" xr:uid="{00000000-0005-0000-0000-0000CF0F0000}"/>
    <cellStyle name="Style 1 4 2" xfId="25611" xr:uid="{C335CB62-7D36-49CE-AA43-BF3D405BAA5E}"/>
    <cellStyle name="Style 1 4 3" xfId="26711" xr:uid="{CD03B344-AC06-40C5-9A25-7F96A1B71FA8}"/>
    <cellStyle name="SubgroupSectionHeaderRowBalanceCol" xfId="8608" xr:uid="{AA100D36-16C8-48AA-93FB-DB18903E1FB2}"/>
    <cellStyle name="SubgroupSectionHeaderRowDescCol" xfId="8609" xr:uid="{BDD0D0F8-29F4-4B52-A151-8DE290CECA36}"/>
    <cellStyle name="SubgroupSectionHeaderRowNameCol" xfId="8610" xr:uid="{5A21B565-0DE1-406A-8523-ED165EC3A00B}"/>
    <cellStyle name="SubGroupSelectionHeaderRowJERefCol" xfId="8611" xr:uid="{EE8AB284-A313-4AF6-86DB-7952357FE274}"/>
    <cellStyle name="SubgroupSubtotalRowBalanceCol" xfId="8612" xr:uid="{2C72F359-863D-44E7-A9FF-A84F99A5C94C}"/>
    <cellStyle name="SubgroupSubtotalRowDescCol" xfId="8613" xr:uid="{8652406A-C947-4482-A828-0035A59697BF}"/>
    <cellStyle name="SubgroupSubtotalRowJERefCol" xfId="8614" xr:uid="{A4D5DE83-F8DF-49E0-9566-ACE8DCF5D1A8}"/>
    <cellStyle name="SubgroupSubtotalRowNameCol" xfId="8615" xr:uid="{566C7122-B964-4C83-AF1E-1AC9827F1654}"/>
    <cellStyle name="SubgroupSubtotalRowVarPectCol" xfId="8616" xr:uid="{C95028BF-D34C-4BA0-A27E-21C6852450C9}"/>
    <cellStyle name="SubgroupSubtotalRowWPRefCol" xfId="8617" xr:uid="{6CC80156-08CE-4CC3-9FBF-27CB18F739A7}"/>
    <cellStyle name="SumAccountGroupsRowBalanceCol" xfId="8618" xr:uid="{F00782EC-7A7B-4298-9A2F-DA2210E389D9}"/>
    <cellStyle name="SumAccountGroupsRowDescCol" xfId="8619" xr:uid="{29B4C8C7-E26E-4460-AE92-6C19C479C376}"/>
    <cellStyle name="SumAccountGroupsRowJERefCol" xfId="8620" xr:uid="{441511ED-7FED-4533-990B-0C1750FE4BF9}"/>
    <cellStyle name="SumAccountGroupsRowNameCol" xfId="8621" xr:uid="{DD525A35-47DA-4AF2-8124-F264A5F09C78}"/>
    <cellStyle name="SumAccountGroupsRowVarPectCol" xfId="8622" xr:uid="{0B898908-57E7-45FF-AF38-D028044CEB19}"/>
    <cellStyle name="SumAccountGroupsRowWPRefCol" xfId="8623" xr:uid="{2C1541EC-01C6-42E2-8270-B067218BB7F7}"/>
    <cellStyle name="Title 2" xfId="30175" xr:uid="{E14B3717-FDD3-4F1D-8FB0-A4D2B69CF32C}"/>
    <cellStyle name="Total" xfId="5879" builtinId="25" customBuiltin="1"/>
    <cellStyle name="Total 2" xfId="919" xr:uid="{00000000-0005-0000-0000-000097030000}"/>
    <cellStyle name="Total 2 2" xfId="29060" xr:uid="{22E96829-096D-4CDE-9038-87DE5FAB7810}"/>
    <cellStyle name="Total 3" xfId="920" xr:uid="{00000000-0005-0000-0000-000098030000}"/>
    <cellStyle name="Total 3 2" xfId="29155" xr:uid="{6BD3525D-BF84-438E-8A69-B365BE2CDA28}"/>
    <cellStyle name="Total 4" xfId="30176" xr:uid="{0F6B8179-F35C-43BB-B001-7F25F93D3A26}"/>
    <cellStyle name="TotalRow" xfId="8624" xr:uid="{944322E2-09CF-43D5-AF9F-E03782537E3F}"/>
    <cellStyle name="TotalRowCreditCol" xfId="8625" xr:uid="{560E1F72-9A68-400B-BDB9-A33254C9E567}"/>
    <cellStyle name="TotalRowDebitCol" xfId="8626" xr:uid="{20113221-74FC-473C-9DC8-619A302AD88E}"/>
    <cellStyle name="TransactionRowAcctDescCol" xfId="8627" xr:uid="{9B3E4A56-22BB-4882-BB5C-ABC78185E16B}"/>
    <cellStyle name="TransactionRowAcctNumCol" xfId="8628" xr:uid="{234077E9-0895-4D01-8E0C-4EA0BCFF30F9}"/>
    <cellStyle name="TransactionRowCreditCol" xfId="8629" xr:uid="{4F4FFDD0-9013-4B00-BB49-72A89C0F8DBB}"/>
    <cellStyle name="TransactionRowDateCol" xfId="8630" xr:uid="{3134523B-575C-470A-8C58-6D58CB97999E}"/>
    <cellStyle name="TransactionRowDebitCol" xfId="8631" xr:uid="{92EC1B4E-AC68-40CB-B598-BC23FE578809}"/>
    <cellStyle name="TransactionRowRefCol" xfId="8632" xr:uid="{EACE5E7C-7100-4F1C-BE95-314FF1EC6300}"/>
    <cellStyle name="TransactionRowTransactionCol" xfId="8633" xr:uid="{9DE28280-ACA7-4072-B83D-A9191A273649}"/>
    <cellStyle name="UnclassifiedTotalRowBalanceCol" xfId="8634" xr:uid="{85EB5F57-7FC1-433E-BF7D-7A314CF07994}"/>
    <cellStyle name="UnclassifiedTotalRowDescCol" xfId="8635" xr:uid="{6DF113DB-93A1-4794-8AC8-BB135D6978FB}"/>
    <cellStyle name="UnclassifiedTotalRowJERefCol" xfId="8636" xr:uid="{26A99A13-971F-4B85-8AED-26B071D9D8A4}"/>
    <cellStyle name="UnclassifiedTotalRowNameCol" xfId="8637" xr:uid="{7126AA44-DCDD-471B-B0E8-446EF5D7CBB9}"/>
    <cellStyle name="UnclassifiedTotalRowVarPectCol" xfId="8638" xr:uid="{2D47A2FE-9834-48E7-B8B4-A91B28D71F02}"/>
    <cellStyle name="UnclassifiedTotalRowWPRefCol" xfId="8639" xr:uid="{3987CD3A-0052-4DEE-95EB-1E2A6EC5D8DA}"/>
    <cellStyle name="Warning Text" xfId="5876" builtinId="11" customBuiltin="1"/>
    <cellStyle name="Warning Text 2" xfId="921" xr:uid="{00000000-0005-0000-0000-000099030000}"/>
    <cellStyle name="Warning Text 2 2" xfId="28865" xr:uid="{72AC90F7-DE5B-4082-82D1-9ABD88851BF2}"/>
    <cellStyle name="Warning Text 3" xfId="922" xr:uid="{00000000-0005-0000-0000-00009A030000}"/>
    <cellStyle name="Warning Text 3 2" xfId="27284" xr:uid="{123F9A8D-0433-4AB9-8BE6-51E90CD7C826}"/>
    <cellStyle name="Warning Text 4" xfId="30177" xr:uid="{A14CA6E4-DD94-4F22-93E0-36BA2B7334D5}"/>
  </cellStyles>
  <dxfs count="19">
    <dxf>
      <fill>
        <patternFill>
          <bgColor rgb="FF00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9" defaultPivotStyle="PivotStyleLight16">
    <tableStyle name="Table Style 1" pivot="0" count="0" xr9:uid="{00000000-0011-0000-FFFF-FFFF00000000}"/>
    <tableStyle name="Table Style 2" pivot="0" count="0" xr9:uid="{00000000-0011-0000-FFFF-FFFF01000000}"/>
    <tableStyle name="TableStyleQueryResult" pivot="0" count="3" xr9:uid="{B3C8A058-B38B-45D8-9D1D-A48E01D3F60E}">
      <tableStyleElement type="wholeTable" dxfId="18"/>
      <tableStyleElement type="headerRow" dxfId="17"/>
      <tableStyleElement type="firstRowStripe" dxfId="16"/>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3679-18B8-46B8-A20F-5344238DF3B7}">
  <dimension ref="A1:D38"/>
  <sheetViews>
    <sheetView tabSelected="1" workbookViewId="0">
      <selection activeCell="B2" sqref="B2"/>
    </sheetView>
  </sheetViews>
  <sheetFormatPr defaultRowHeight="15" x14ac:dyDescent="0.25"/>
  <cols>
    <col min="1" max="1" width="1.7109375" style="262" customWidth="1"/>
    <col min="2" max="2" width="155" style="262" customWidth="1"/>
    <col min="3" max="4" width="9.140625" style="262" hidden="1" customWidth="1"/>
    <col min="5" max="5" width="2.28515625" style="262" customWidth="1"/>
    <col min="6" max="7" width="8.140625" style="262" customWidth="1"/>
    <col min="8" max="16384" width="9.140625" style="262"/>
  </cols>
  <sheetData>
    <row r="1" spans="2:2" ht="15.75" customHeight="1" thickBot="1" x14ac:dyDescent="0.3">
      <c r="B1" s="400"/>
    </row>
    <row r="2" spans="2:2" ht="31.5" customHeight="1" thickBot="1" x14ac:dyDescent="0.3">
      <c r="B2" s="401" t="s">
        <v>465</v>
      </c>
    </row>
    <row r="3" spans="2:2" ht="79.5" customHeight="1" x14ac:dyDescent="0.25">
      <c r="B3" s="402" t="s">
        <v>466</v>
      </c>
    </row>
    <row r="4" spans="2:2" ht="32.25" customHeight="1" x14ac:dyDescent="0.25">
      <c r="B4" s="403" t="s">
        <v>467</v>
      </c>
    </row>
    <row r="5" spans="2:2" ht="15.75" customHeight="1" x14ac:dyDescent="0.25">
      <c r="B5" s="400"/>
    </row>
    <row r="6" spans="2:2" ht="31.5" x14ac:dyDescent="0.25">
      <c r="B6" s="404" t="s">
        <v>468</v>
      </c>
    </row>
    <row r="7" spans="2:2" ht="15.75" customHeight="1" x14ac:dyDescent="0.25">
      <c r="B7" s="400"/>
    </row>
    <row r="8" spans="2:2" ht="31.5" x14ac:dyDescent="0.25">
      <c r="B8" s="404" t="s">
        <v>469</v>
      </c>
    </row>
    <row r="9" spans="2:2" x14ac:dyDescent="0.25">
      <c r="B9" s="400"/>
    </row>
    <row r="10" spans="2:2" ht="32.450000000000003" customHeight="1" x14ac:dyDescent="0.25">
      <c r="B10" s="403" t="s">
        <v>470</v>
      </c>
    </row>
    <row r="11" spans="2:2" x14ac:dyDescent="0.25">
      <c r="B11" s="400"/>
    </row>
    <row r="12" spans="2:2" ht="15.75" x14ac:dyDescent="0.25">
      <c r="B12" s="405" t="s">
        <v>471</v>
      </c>
    </row>
    <row r="13" spans="2:2" ht="15.75" x14ac:dyDescent="0.25">
      <c r="B13" s="405"/>
    </row>
    <row r="14" spans="2:2" ht="31.5" x14ac:dyDescent="0.25">
      <c r="B14" s="406" t="s">
        <v>472</v>
      </c>
    </row>
    <row r="15" spans="2:2" x14ac:dyDescent="0.25">
      <c r="B15" s="400"/>
    </row>
    <row r="16" spans="2:2" ht="53.25" customHeight="1" x14ac:dyDescent="0.25">
      <c r="B16" s="406" t="s">
        <v>482</v>
      </c>
    </row>
    <row r="17" spans="1:4" ht="15" customHeight="1" x14ac:dyDescent="0.25">
      <c r="B17" s="413" t="s">
        <v>483</v>
      </c>
    </row>
    <row r="18" spans="1:4" x14ac:dyDescent="0.25">
      <c r="B18" s="400"/>
    </row>
    <row r="19" spans="1:4" ht="32.450000000000003" customHeight="1" x14ac:dyDescent="0.25">
      <c r="B19" s="407" t="s">
        <v>473</v>
      </c>
    </row>
    <row r="20" spans="1:4" ht="63" x14ac:dyDescent="0.25">
      <c r="B20" s="404" t="s">
        <v>474</v>
      </c>
    </row>
    <row r="21" spans="1:4" ht="15.75" customHeight="1" x14ac:dyDescent="0.25">
      <c r="B21" s="400"/>
    </row>
    <row r="22" spans="1:4" ht="66" customHeight="1" x14ac:dyDescent="0.25">
      <c r="B22" s="404" t="s">
        <v>323</v>
      </c>
    </row>
    <row r="23" spans="1:4" ht="15.75" customHeight="1" x14ac:dyDescent="0.25">
      <c r="B23" s="400"/>
    </row>
    <row r="24" spans="1:4" ht="67.5" customHeight="1" x14ac:dyDescent="0.25">
      <c r="B24" s="404" t="s">
        <v>475</v>
      </c>
    </row>
    <row r="25" spans="1:4" ht="15.75" customHeight="1" x14ac:dyDescent="0.25">
      <c r="B25" s="404"/>
    </row>
    <row r="26" spans="1:4" ht="32.450000000000003" customHeight="1" x14ac:dyDescent="0.25">
      <c r="B26" s="408" t="s">
        <v>476</v>
      </c>
    </row>
    <row r="27" spans="1:4" ht="15.75" customHeight="1" x14ac:dyDescent="0.25">
      <c r="A27" s="400"/>
      <c r="B27" s="400"/>
      <c r="C27" s="400"/>
      <c r="D27" s="400"/>
    </row>
    <row r="28" spans="1:4" x14ac:dyDescent="0.25">
      <c r="B28" s="409" t="s">
        <v>9</v>
      </c>
    </row>
    <row r="29" spans="1:4" x14ac:dyDescent="0.25">
      <c r="B29" s="410" t="s">
        <v>322</v>
      </c>
    </row>
    <row r="30" spans="1:4" ht="15.75" customHeight="1" x14ac:dyDescent="0.25">
      <c r="B30" s="400"/>
    </row>
    <row r="31" spans="1:4" x14ac:dyDescent="0.25">
      <c r="B31" s="409" t="s">
        <v>10</v>
      </c>
    </row>
    <row r="32" spans="1:4" x14ac:dyDescent="0.25">
      <c r="B32" s="411" t="s">
        <v>260</v>
      </c>
    </row>
    <row r="33" spans="2:2" ht="15.75" customHeight="1" x14ac:dyDescent="0.25">
      <c r="B33" s="400"/>
    </row>
    <row r="34" spans="2:2" ht="21.75" customHeight="1" x14ac:dyDescent="0.25">
      <c r="B34" s="412" t="s">
        <v>477</v>
      </c>
    </row>
    <row r="36" spans="2:2" ht="15.75" x14ac:dyDescent="0.25">
      <c r="B36" s="31"/>
    </row>
    <row r="37" spans="2:2" ht="15.75" x14ac:dyDescent="0.25">
      <c r="B37" s="31"/>
    </row>
    <row r="38" spans="2:2" ht="15.75" x14ac:dyDescent="0.25">
      <c r="B38" s="31"/>
    </row>
  </sheetData>
  <sheetProtection algorithmName="SHA-512" hashValue="rUV6mw9aLPR957nIG2w5IKzffhlColYcbeVa6P+jCwkYewb0wf1xrDhXLipbPQwK65KhoiXIRTiT1EiwSE5KAg==" saltValue="8/lvy9qeZwzZHvsiDcj1Dg==" spinCount="100000" sheet="1" formatCells="0" formatColumns="0" formatRows="0"/>
  <hyperlinks>
    <hyperlink ref="B29" r:id="rId1" xr:uid="{4493B8AB-0103-4FAD-AF9A-A81AAE7611E3}"/>
    <hyperlink ref="B32" r:id="rId2" xr:uid="{BDB5B976-B1E9-4075-A4B8-626FF4B18C14}"/>
    <hyperlink ref="B17" r:id="rId3" xr:uid="{B3C835D4-7F24-427E-81AB-789F38E49D0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14"/>
  <sheetViews>
    <sheetView zoomScaleNormal="100" workbookViewId="0">
      <pane ySplit="5" topLeftCell="A6" activePane="bottomLeft" state="frozen"/>
      <selection activeCell="K57" sqref="K57"/>
      <selection pane="bottomLeft" activeCell="D2" sqref="D2"/>
    </sheetView>
  </sheetViews>
  <sheetFormatPr defaultColWidth="9.140625" defaultRowHeight="15" x14ac:dyDescent="0.25"/>
  <cols>
    <col min="1" max="1" width="5.85546875" style="20" customWidth="1"/>
    <col min="2" max="3" width="16.140625" style="17" customWidth="1"/>
    <col min="4" max="4" width="46.28515625" style="1" customWidth="1"/>
    <col min="5" max="5" width="19.5703125" style="4" bestFit="1" customWidth="1"/>
    <col min="6" max="6" width="16.5703125" style="1" customWidth="1"/>
    <col min="7" max="7" width="27.85546875" style="7" customWidth="1"/>
    <col min="8" max="8" width="17.140625" style="3" customWidth="1"/>
    <col min="9" max="9" width="25" style="1" customWidth="1"/>
    <col min="10" max="10" width="25" style="330" customWidth="1"/>
    <col min="11" max="11" width="19.42578125" style="237" hidden="1" customWidth="1"/>
    <col min="12" max="12" width="5.5703125" style="1" hidden="1" customWidth="1"/>
    <col min="13" max="13" width="5.28515625" style="1" hidden="1" customWidth="1"/>
    <col min="14" max="14" width="7.7109375" style="1" hidden="1" customWidth="1"/>
    <col min="15" max="17" width="9.140625" style="1" customWidth="1"/>
    <col min="18" max="18" width="13.85546875" style="1" customWidth="1"/>
    <col min="19" max="16384" width="9.140625" style="1"/>
  </cols>
  <sheetData>
    <row r="1" spans="1:19" ht="29.25" thickBot="1" x14ac:dyDescent="0.5">
      <c r="B1" s="26" t="s">
        <v>178</v>
      </c>
      <c r="C1" s="26"/>
      <c r="E1" s="190" t="s">
        <v>8</v>
      </c>
      <c r="F1" s="14">
        <v>2020</v>
      </c>
      <c r="G1" s="281" t="s">
        <v>59</v>
      </c>
      <c r="H1" s="282"/>
      <c r="J1" s="1" t="s">
        <v>481</v>
      </c>
      <c r="L1" s="1" t="s">
        <v>20</v>
      </c>
      <c r="N1" s="1">
        <v>547</v>
      </c>
    </row>
    <row r="2" spans="1:19" ht="44.25" customHeight="1" thickBot="1" x14ac:dyDescent="0.4">
      <c r="B2" s="433" t="s">
        <v>156</v>
      </c>
      <c r="C2" s="434"/>
      <c r="D2" s="199"/>
      <c r="E2" s="430" t="s">
        <v>166</v>
      </c>
      <c r="F2" s="430"/>
      <c r="G2" s="431"/>
      <c r="H2" s="11"/>
      <c r="L2" s="1" t="s">
        <v>21</v>
      </c>
      <c r="N2" s="1">
        <v>1</v>
      </c>
    </row>
    <row r="3" spans="1:19" ht="19.5" thickBot="1" x14ac:dyDescent="0.35">
      <c r="B3" s="18" t="s">
        <v>0</v>
      </c>
      <c r="C3" s="18"/>
      <c r="D3" s="360" t="e">
        <f>VLOOKUP(D2,'Unit Names'!A1:B57,2,FALSE)</f>
        <v>#N/A</v>
      </c>
      <c r="E3" s="189"/>
      <c r="F3" s="43"/>
      <c r="G3" s="8"/>
      <c r="H3" s="11"/>
      <c r="L3" s="1" t="s">
        <v>328</v>
      </c>
      <c r="N3" s="1">
        <v>2</v>
      </c>
    </row>
    <row r="4" spans="1:19" ht="19.5" thickBot="1" x14ac:dyDescent="0.35">
      <c r="B4" s="25" t="s">
        <v>16</v>
      </c>
      <c r="C4" s="76"/>
      <c r="D4" s="24"/>
      <c r="E4" s="24"/>
      <c r="F4" s="33"/>
      <c r="G4" s="9"/>
      <c r="H4" s="11"/>
      <c r="I4" s="13"/>
      <c r="J4" s="13"/>
      <c r="K4" s="13"/>
      <c r="L4" s="1" t="s">
        <v>339</v>
      </c>
      <c r="N4" s="126">
        <v>3</v>
      </c>
    </row>
    <row r="5" spans="1:19" ht="37.5" customHeight="1" x14ac:dyDescent="0.35">
      <c r="A5" s="21" t="s">
        <v>60</v>
      </c>
      <c r="B5" s="15" t="s">
        <v>48</v>
      </c>
      <c r="C5" s="15" t="s">
        <v>62</v>
      </c>
      <c r="D5" s="5" t="s">
        <v>2</v>
      </c>
      <c r="E5" s="188">
        <v>2019</v>
      </c>
      <c r="F5" s="73">
        <v>2020</v>
      </c>
      <c r="G5" s="10" t="s">
        <v>3</v>
      </c>
      <c r="H5" s="144" t="s">
        <v>168</v>
      </c>
      <c r="I5" s="145" t="s">
        <v>4</v>
      </c>
      <c r="J5" s="145"/>
      <c r="K5" s="145"/>
      <c r="L5" s="1" t="s">
        <v>340</v>
      </c>
      <c r="N5" s="126">
        <v>4</v>
      </c>
    </row>
    <row r="6" spans="1:19" x14ac:dyDescent="0.25">
      <c r="A6" s="22"/>
      <c r="B6" s="85" t="s">
        <v>61</v>
      </c>
      <c r="C6" s="78"/>
      <c r="D6" s="79"/>
      <c r="E6" s="187"/>
      <c r="F6" s="80"/>
      <c r="G6" s="81"/>
      <c r="H6" s="12"/>
    </row>
    <row r="7" spans="1:19" s="4" customFormat="1" ht="45" x14ac:dyDescent="0.25">
      <c r="A7" s="109">
        <v>333</v>
      </c>
      <c r="B7" s="96"/>
      <c r="C7" s="106" t="s">
        <v>63</v>
      </c>
      <c r="D7" s="102" t="s">
        <v>157</v>
      </c>
      <c r="E7" s="191" t="e">
        <f>HLOOKUP($D$2,'2019 Data'!$D$1:$BJ$271,99,FALSE)</f>
        <v>#N/A</v>
      </c>
      <c r="F7" s="143"/>
      <c r="G7" s="162">
        <f>IF(F7&lt;0,"Note: Number is normally positive.",)</f>
        <v>0</v>
      </c>
      <c r="H7" s="260"/>
      <c r="I7" s="198"/>
      <c r="J7" s="198"/>
      <c r="K7" s="348" t="s">
        <v>355</v>
      </c>
    </row>
    <row r="8" spans="1:19" s="4" customFormat="1" ht="40.5" x14ac:dyDescent="0.25">
      <c r="A8" s="109">
        <v>500</v>
      </c>
      <c r="B8" s="96"/>
      <c r="C8" s="106" t="s">
        <v>63</v>
      </c>
      <c r="D8" s="102" t="s">
        <v>64</v>
      </c>
      <c r="E8" s="191" t="e">
        <f>HLOOKUP($D$2,'2019 Data'!$D$1:$BJ$271,150,FALSE)</f>
        <v>#N/A</v>
      </c>
      <c r="F8" s="143"/>
      <c r="G8" s="162">
        <f>IF(F8&lt;0,"Note: Number is normally positive.",)</f>
        <v>0</v>
      </c>
      <c r="H8" s="96"/>
      <c r="I8" s="230"/>
      <c r="J8" s="230"/>
      <c r="K8" s="348" t="s">
        <v>356</v>
      </c>
      <c r="L8" s="191"/>
      <c r="S8" s="229"/>
    </row>
    <row r="9" spans="1:19" ht="40.5" x14ac:dyDescent="0.25">
      <c r="A9" s="167">
        <v>385</v>
      </c>
      <c r="B9" s="50" t="s">
        <v>23</v>
      </c>
      <c r="C9" s="106" t="s">
        <v>63</v>
      </c>
      <c r="D9" s="103" t="s">
        <v>65</v>
      </c>
      <c r="E9" s="191" t="e">
        <f>HLOOKUP($D$2,'2019 Data'!$D$1:$BJ$271,144,FALSE)</f>
        <v>#N/A</v>
      </c>
      <c r="F9" s="143"/>
      <c r="G9" s="162">
        <f>IF((F7+F8)&gt;F9,"Error: Please review accts (333 + 500) &gt; 385",)</f>
        <v>0</v>
      </c>
      <c r="H9" s="96"/>
      <c r="I9" s="230"/>
      <c r="J9" s="230"/>
      <c r="K9" s="348" t="s">
        <v>357</v>
      </c>
      <c r="L9" s="191"/>
      <c r="S9" s="229"/>
    </row>
    <row r="10" spans="1:19" s="4" customFormat="1" ht="105" customHeight="1" x14ac:dyDescent="0.25">
      <c r="A10" s="167">
        <v>575</v>
      </c>
      <c r="B10" s="96" t="s">
        <v>25</v>
      </c>
      <c r="C10" s="106" t="s">
        <v>63</v>
      </c>
      <c r="D10" s="104" t="s">
        <v>213</v>
      </c>
      <c r="E10" s="191" t="e">
        <f>HLOOKUP($D$2,'2019 Data'!$D$1:$BJ$271,225,FALSE)</f>
        <v>#N/A</v>
      </c>
      <c r="F10" s="143"/>
      <c r="G10" s="162">
        <f>IF(F10&lt;0,"Note: Number is normally positive.",)</f>
        <v>0</v>
      </c>
      <c r="H10" s="172"/>
      <c r="I10" s="230"/>
      <c r="J10" s="230"/>
      <c r="K10" s="348" t="s">
        <v>358</v>
      </c>
      <c r="L10" s="191"/>
      <c r="S10" s="229"/>
    </row>
    <row r="11" spans="1:19" s="4" customFormat="1" ht="105" customHeight="1" x14ac:dyDescent="0.25">
      <c r="A11" s="167">
        <v>576</v>
      </c>
      <c r="B11" s="96" t="s">
        <v>25</v>
      </c>
      <c r="C11" s="106" t="s">
        <v>63</v>
      </c>
      <c r="D11" s="166" t="s">
        <v>261</v>
      </c>
      <c r="E11" s="191" t="e">
        <f>HLOOKUP($D$2,'2019 Data'!$D$1:$BJ$271,226,FALSE)</f>
        <v>#N/A</v>
      </c>
      <c r="F11" s="143"/>
      <c r="G11" s="162">
        <f>IF(F11&lt;0,"Error : Ener as positive.",)</f>
        <v>0</v>
      </c>
      <c r="H11" s="96"/>
      <c r="I11" s="230"/>
      <c r="J11" s="230"/>
      <c r="K11" s="348" t="s">
        <v>359</v>
      </c>
      <c r="L11" s="191"/>
      <c r="S11" s="229"/>
    </row>
    <row r="12" spans="1:19" s="264" customFormat="1" ht="71.25" customHeight="1" x14ac:dyDescent="0.25">
      <c r="A12" s="283">
        <v>626</v>
      </c>
      <c r="B12" s="284" t="s">
        <v>448</v>
      </c>
      <c r="C12" s="278" t="s">
        <v>63</v>
      </c>
      <c r="D12" s="279" t="s">
        <v>304</v>
      </c>
      <c r="E12" s="280" t="s">
        <v>305</v>
      </c>
      <c r="F12" s="272"/>
      <c r="G12" s="273">
        <f>IF(F12&lt;0,"Error:  Ener as positive.",)</f>
        <v>0</v>
      </c>
      <c r="H12" s="323"/>
      <c r="I12" s="274"/>
      <c r="J12" s="361"/>
      <c r="K12" s="348" t="s">
        <v>360</v>
      </c>
      <c r="L12" s="275"/>
      <c r="M12" s="275"/>
      <c r="N12" s="275"/>
      <c r="O12" s="261"/>
    </row>
    <row r="13" spans="1:19" s="264" customFormat="1" ht="99" customHeight="1" x14ac:dyDescent="0.25">
      <c r="A13" s="276">
        <v>627</v>
      </c>
      <c r="B13" s="277" t="s">
        <v>306</v>
      </c>
      <c r="C13" s="278" t="s">
        <v>63</v>
      </c>
      <c r="D13" s="279" t="s">
        <v>307</v>
      </c>
      <c r="E13" s="280" t="s">
        <v>305</v>
      </c>
      <c r="F13" s="272"/>
      <c r="G13" s="273">
        <f>IF(F13&gt;F12,"Please review account numbers 627 &gt;626",)</f>
        <v>0</v>
      </c>
      <c r="H13" s="323"/>
      <c r="I13" s="274"/>
      <c r="J13" s="361"/>
      <c r="K13" s="348" t="s">
        <v>361</v>
      </c>
      <c r="L13" s="275"/>
      <c r="O13" s="261"/>
    </row>
    <row r="14" spans="1:19" s="264" customFormat="1" ht="105" customHeight="1" x14ac:dyDescent="0.25">
      <c r="A14" s="276">
        <v>628</v>
      </c>
      <c r="B14" s="277" t="s">
        <v>306</v>
      </c>
      <c r="C14" s="278" t="s">
        <v>63</v>
      </c>
      <c r="D14" s="279" t="s">
        <v>308</v>
      </c>
      <c r="E14" s="280" t="s">
        <v>305</v>
      </c>
      <c r="F14" s="272"/>
      <c r="G14" s="273">
        <f>IF(F14&gt;F12,"Please review account numbers 628 &gt; 626",)</f>
        <v>0</v>
      </c>
      <c r="H14" s="323"/>
      <c r="I14" s="274"/>
      <c r="J14" s="361"/>
      <c r="K14" s="348" t="s">
        <v>362</v>
      </c>
      <c r="L14" s="275"/>
      <c r="O14" s="261"/>
    </row>
    <row r="15" spans="1:19" s="264" customFormat="1" ht="105" customHeight="1" x14ac:dyDescent="0.25">
      <c r="A15" s="276">
        <v>629</v>
      </c>
      <c r="B15" s="277" t="s">
        <v>306</v>
      </c>
      <c r="C15" s="278" t="s">
        <v>63</v>
      </c>
      <c r="D15" s="279" t="s">
        <v>309</v>
      </c>
      <c r="E15" s="280" t="s">
        <v>305</v>
      </c>
      <c r="F15" s="272"/>
      <c r="G15" s="273">
        <f>IF(F15&gt;F12,"Please review account numbers 629 &gt; 626",)</f>
        <v>0</v>
      </c>
      <c r="H15" s="323"/>
      <c r="I15" s="274"/>
      <c r="J15" s="361"/>
      <c r="K15" s="348" t="s">
        <v>449</v>
      </c>
      <c r="L15" s="275"/>
      <c r="O15" s="261"/>
    </row>
    <row r="16" spans="1:19" s="264" customFormat="1" ht="105" customHeight="1" x14ac:dyDescent="0.25">
      <c r="A16" s="276">
        <v>630</v>
      </c>
      <c r="B16" s="277" t="s">
        <v>306</v>
      </c>
      <c r="C16" s="278" t="s">
        <v>63</v>
      </c>
      <c r="D16" s="279" t="s">
        <v>310</v>
      </c>
      <c r="E16" s="280" t="s">
        <v>305</v>
      </c>
      <c r="F16" s="272"/>
      <c r="G16" s="273">
        <f>IF(F16&gt;F12,"Please review account numbers 630 &gt; 626",)</f>
        <v>0</v>
      </c>
      <c r="H16" s="323"/>
      <c r="I16" s="274"/>
      <c r="J16" s="361"/>
      <c r="K16" s="348" t="s">
        <v>364</v>
      </c>
      <c r="L16" s="275"/>
      <c r="O16" s="261"/>
    </row>
    <row r="17" spans="1:19" s="264" customFormat="1" ht="105" customHeight="1" x14ac:dyDescent="0.25">
      <c r="A17" s="276">
        <v>631</v>
      </c>
      <c r="B17" s="277" t="s">
        <v>306</v>
      </c>
      <c r="C17" s="278" t="s">
        <v>63</v>
      </c>
      <c r="D17" s="279" t="s">
        <v>311</v>
      </c>
      <c r="E17" s="280" t="s">
        <v>305</v>
      </c>
      <c r="F17" s="272"/>
      <c r="G17" s="273">
        <f>IF(F17&gt;F12,"Please review account numbers 631 &gt; 626",)</f>
        <v>0</v>
      </c>
      <c r="H17" s="323"/>
      <c r="I17" s="274"/>
      <c r="J17" s="361"/>
      <c r="K17" s="348" t="s">
        <v>365</v>
      </c>
      <c r="L17" s="275"/>
      <c r="O17" s="261"/>
    </row>
    <row r="18" spans="1:19" s="264" customFormat="1" ht="54" customHeight="1" x14ac:dyDescent="0.25">
      <c r="A18" s="167">
        <v>338</v>
      </c>
      <c r="B18" s="96"/>
      <c r="C18" s="106" t="s">
        <v>63</v>
      </c>
      <c r="D18" s="103" t="s">
        <v>66</v>
      </c>
      <c r="E18" s="191" t="e">
        <f>HLOOKUP($D$2,'2019 Data'!$D$1:$BJ$271,104,FALSE)</f>
        <v>#N/A</v>
      </c>
      <c r="F18" s="143"/>
      <c r="G18" s="162">
        <f>IF(F12&gt;F18,"Please review account numbers 626&gt; 338",)</f>
        <v>0</v>
      </c>
      <c r="H18" s="96"/>
      <c r="I18" s="230"/>
      <c r="J18" s="230"/>
      <c r="K18" s="348" t="s">
        <v>366</v>
      </c>
      <c r="L18" s="191"/>
    </row>
    <row r="19" spans="1:19" ht="102.75" customHeight="1" x14ac:dyDescent="0.25">
      <c r="A19" s="109">
        <v>335</v>
      </c>
      <c r="B19" s="50"/>
      <c r="C19" s="106" t="s">
        <v>63</v>
      </c>
      <c r="D19" s="92" t="s">
        <v>173</v>
      </c>
      <c r="E19" s="191" t="e">
        <f>HLOOKUP($D$2,'2019 Data'!$D$1:$BJ$271,101,FALSE)</f>
        <v>#N/A</v>
      </c>
      <c r="F19" s="143"/>
      <c r="G19" s="162">
        <f>IF(F19&lt;0,"Error: Enter as positive.",)</f>
        <v>0</v>
      </c>
      <c r="H19" s="172"/>
      <c r="I19" s="230"/>
      <c r="J19" s="230"/>
      <c r="K19" s="348" t="s">
        <v>367</v>
      </c>
      <c r="L19" s="191"/>
      <c r="S19" s="229"/>
    </row>
    <row r="20" spans="1:19" ht="40.5" x14ac:dyDescent="0.25">
      <c r="A20" s="109">
        <v>252</v>
      </c>
      <c r="B20" s="50"/>
      <c r="C20" s="106" t="s">
        <v>63</v>
      </c>
      <c r="D20" s="103" t="s">
        <v>67</v>
      </c>
      <c r="E20" s="191" t="e">
        <f>HLOOKUP($D$2,'2019 Data'!$D$1:$BJ$271,78,FALSE)</f>
        <v>#N/A</v>
      </c>
      <c r="F20" s="143"/>
      <c r="G20" s="162"/>
      <c r="H20" s="172"/>
      <c r="I20" s="230"/>
      <c r="J20" s="230"/>
      <c r="K20" s="348" t="s">
        <v>368</v>
      </c>
      <c r="L20" s="191"/>
      <c r="S20" s="229"/>
    </row>
    <row r="21" spans="1:19" ht="57.75" x14ac:dyDescent="0.25">
      <c r="A21" s="109">
        <v>253</v>
      </c>
      <c r="B21" s="50"/>
      <c r="C21" s="106" t="s">
        <v>63</v>
      </c>
      <c r="D21" s="104" t="s">
        <v>68</v>
      </c>
      <c r="E21" s="191" t="e">
        <f>HLOOKUP($D$2,'2019 Data'!$D$1:$BJ$271,79,FALSE)</f>
        <v>#N/A</v>
      </c>
      <c r="F21" s="143"/>
      <c r="G21" s="162"/>
      <c r="H21" s="172"/>
      <c r="I21" s="230"/>
      <c r="J21" s="230"/>
      <c r="K21" s="348" t="s">
        <v>450</v>
      </c>
      <c r="L21" s="191"/>
      <c r="S21" s="229"/>
    </row>
    <row r="22" spans="1:19" ht="107.25" customHeight="1" x14ac:dyDescent="0.25">
      <c r="A22" s="109">
        <v>254</v>
      </c>
      <c r="B22" s="50"/>
      <c r="C22" s="106" t="s">
        <v>63</v>
      </c>
      <c r="D22" s="104" t="s">
        <v>69</v>
      </c>
      <c r="E22" s="191" t="e">
        <f>HLOOKUP($D$2,'2019 Data'!$D$1:$BJ$271,80,FALSE)</f>
        <v>#N/A</v>
      </c>
      <c r="F22" s="143"/>
      <c r="G22" s="162">
        <f>IF(F9-F18-F20-F21-F22=0,,"Error: Total assets and deferred outflows less total liabilities and deferred inflows do not equal total net position. Account numbers 385-388-252-253-254 = 0  The amount the formula is off is located in the cell to the right")</f>
        <v>0</v>
      </c>
      <c r="H22" s="328">
        <f>F9-F18-F20-F21-F22</f>
        <v>0</v>
      </c>
      <c r="I22" s="230"/>
      <c r="J22" s="230"/>
      <c r="K22" s="348" t="s">
        <v>370</v>
      </c>
      <c r="L22" s="191"/>
      <c r="S22" s="229"/>
    </row>
    <row r="23" spans="1:19" ht="29.25" x14ac:dyDescent="0.25">
      <c r="A23" s="109"/>
      <c r="B23" s="101" t="s">
        <v>70</v>
      </c>
      <c r="C23" s="100"/>
      <c r="D23" s="97"/>
      <c r="E23" s="93"/>
      <c r="F23" s="414"/>
      <c r="G23" s="162"/>
      <c r="H23" s="172"/>
      <c r="I23" s="230"/>
      <c r="J23" s="230"/>
      <c r="K23" s="348" t="s">
        <v>371</v>
      </c>
      <c r="L23" s="191"/>
      <c r="S23" s="229"/>
    </row>
    <row r="24" spans="1:19" ht="45" x14ac:dyDescent="0.25">
      <c r="A24" s="109">
        <v>502</v>
      </c>
      <c r="B24" s="50"/>
      <c r="C24" s="106" t="s">
        <v>73</v>
      </c>
      <c r="D24" s="102" t="s">
        <v>71</v>
      </c>
      <c r="E24" s="191" t="e">
        <f>HLOOKUP($D$2,'2019 Data'!$D$1:$BJ$271,152,FALSE)</f>
        <v>#N/A</v>
      </c>
      <c r="F24" s="143"/>
      <c r="G24" s="162">
        <f>IF(F24&lt;0,"Note: Number is normally positive.",)</f>
        <v>0</v>
      </c>
      <c r="I24" s="240"/>
      <c r="J24" s="240"/>
      <c r="K24" s="348" t="s">
        <v>372</v>
      </c>
      <c r="S24" s="229"/>
    </row>
    <row r="25" spans="1:19" ht="75" customHeight="1" x14ac:dyDescent="0.25">
      <c r="A25" s="109">
        <v>503</v>
      </c>
      <c r="B25" s="50"/>
      <c r="C25" s="106" t="s">
        <v>73</v>
      </c>
      <c r="D25" s="104" t="s">
        <v>72</v>
      </c>
      <c r="E25" s="191" t="e">
        <f>HLOOKUP($D$2,'2019 Data'!$D$1:$BJ$271,153,FALSE)</f>
        <v>#N/A</v>
      </c>
      <c r="F25" s="143"/>
      <c r="G25" s="162">
        <f>IF(F25&lt;0,"Note: Number is normally positive.",)</f>
        <v>0</v>
      </c>
      <c r="I25" s="240"/>
      <c r="J25" s="240"/>
      <c r="K25" s="348" t="s">
        <v>373</v>
      </c>
      <c r="S25" s="229"/>
    </row>
    <row r="26" spans="1:19" ht="29.25" x14ac:dyDescent="0.25">
      <c r="A26" s="109"/>
      <c r="B26" s="101" t="s">
        <v>74</v>
      </c>
      <c r="C26" s="100"/>
      <c r="D26" s="82"/>
      <c r="E26" s="93"/>
      <c r="F26" s="415"/>
      <c r="G26" s="162"/>
      <c r="I26" s="240"/>
      <c r="J26" s="240"/>
      <c r="K26" s="348" t="s">
        <v>374</v>
      </c>
      <c r="S26" s="229"/>
    </row>
    <row r="27" spans="1:19" ht="40.5" x14ac:dyDescent="0.25">
      <c r="A27" s="109">
        <v>388</v>
      </c>
      <c r="B27" s="50" t="s">
        <v>23</v>
      </c>
      <c r="C27" s="99" t="s">
        <v>79</v>
      </c>
      <c r="D27" s="104" t="s">
        <v>75</v>
      </c>
      <c r="E27" s="191" t="e">
        <f>HLOOKUP($D$2,'2019 Data'!$D$1:$BJ$271,147,FALSE)</f>
        <v>#N/A</v>
      </c>
      <c r="F27" s="143"/>
      <c r="G27" s="162">
        <f t="shared" ref="G27:G34" si="0">IF(F27&lt;0,"Error: Enter as positive.",)</f>
        <v>0</v>
      </c>
      <c r="I27" s="240"/>
      <c r="J27" s="240"/>
      <c r="K27" s="348" t="s">
        <v>375</v>
      </c>
      <c r="S27" s="229"/>
    </row>
    <row r="28" spans="1:19" ht="40.5" x14ac:dyDescent="0.25">
      <c r="A28" s="109">
        <v>339</v>
      </c>
      <c r="B28" s="50"/>
      <c r="C28" s="99" t="s">
        <v>79</v>
      </c>
      <c r="D28" s="104" t="s">
        <v>76</v>
      </c>
      <c r="E28" s="191" t="e">
        <f>HLOOKUP($D$2,'2019 Data'!$D$1:$BJ$271,105,FALSE)</f>
        <v>#N/A</v>
      </c>
      <c r="F28" s="143"/>
      <c r="G28" s="162">
        <f t="shared" si="0"/>
        <v>0</v>
      </c>
      <c r="I28" s="240"/>
      <c r="J28" s="240"/>
      <c r="K28" s="348" t="s">
        <v>376</v>
      </c>
      <c r="S28" s="229"/>
    </row>
    <row r="29" spans="1:19" ht="40.5" x14ac:dyDescent="0.25">
      <c r="A29" s="109">
        <v>504</v>
      </c>
      <c r="B29" s="50"/>
      <c r="C29" s="99" t="s">
        <v>79</v>
      </c>
      <c r="D29" s="104" t="s">
        <v>77</v>
      </c>
      <c r="E29" s="347" t="e">
        <f>HLOOKUP($D$2,'2019 Data'!$D$1:$BJ$271,154,FALSE)</f>
        <v>#N/A</v>
      </c>
      <c r="F29" s="356"/>
      <c r="G29" s="162">
        <f t="shared" si="0"/>
        <v>0</v>
      </c>
      <c r="I29" s="240"/>
      <c r="J29" s="240"/>
      <c r="K29" s="348" t="s">
        <v>377</v>
      </c>
      <c r="S29" s="229"/>
    </row>
    <row r="30" spans="1:19" ht="40.5" x14ac:dyDescent="0.25">
      <c r="A30" s="109">
        <v>505</v>
      </c>
      <c r="B30" s="50"/>
      <c r="C30" s="99" t="s">
        <v>79</v>
      </c>
      <c r="D30" s="84" t="s">
        <v>78</v>
      </c>
      <c r="E30" s="191" t="e">
        <f>HLOOKUP($D$2,'2019 Data'!$D$1:$BJ$271,155,FALSE)</f>
        <v>#N/A</v>
      </c>
      <c r="F30" s="355"/>
      <c r="G30" s="162">
        <f t="shared" si="0"/>
        <v>0</v>
      </c>
      <c r="I30" s="240"/>
      <c r="J30" s="240"/>
      <c r="K30" s="348" t="s">
        <v>378</v>
      </c>
      <c r="S30" s="229"/>
    </row>
    <row r="31" spans="1:19" ht="67.900000000000006" customHeight="1" x14ac:dyDescent="0.25">
      <c r="A31" s="109">
        <v>341</v>
      </c>
      <c r="B31" s="50"/>
      <c r="C31" s="99" t="s">
        <v>79</v>
      </c>
      <c r="D31" s="83" t="s">
        <v>163</v>
      </c>
      <c r="E31" s="191" t="e">
        <f>HLOOKUP($D$2,'2019 Data'!$D$1:$BJ$271,107,FALSE)</f>
        <v>#N/A</v>
      </c>
      <c r="F31" s="355"/>
      <c r="G31" s="162">
        <f t="shared" si="0"/>
        <v>0</v>
      </c>
      <c r="I31" s="240"/>
      <c r="J31" s="240"/>
      <c r="K31" s="348" t="s">
        <v>379</v>
      </c>
      <c r="S31" s="229"/>
    </row>
    <row r="32" spans="1:19" ht="40.5" x14ac:dyDescent="0.25">
      <c r="A32" s="109">
        <v>386</v>
      </c>
      <c r="B32" s="50"/>
      <c r="C32" s="99" t="s">
        <v>79</v>
      </c>
      <c r="D32" s="104" t="s">
        <v>80</v>
      </c>
      <c r="E32" s="191" t="e">
        <f>HLOOKUP($D$2,'2019 Data'!$D$1:$BJ$271,145,FALSE)</f>
        <v>#N/A</v>
      </c>
      <c r="F32" s="355"/>
      <c r="G32" s="162">
        <f t="shared" si="0"/>
        <v>0</v>
      </c>
      <c r="I32" s="240"/>
      <c r="J32" s="240"/>
      <c r="K32" s="348" t="s">
        <v>380</v>
      </c>
      <c r="S32" s="229"/>
    </row>
    <row r="33" spans="1:19" ht="40.5" x14ac:dyDescent="0.25">
      <c r="A33" s="109">
        <v>387</v>
      </c>
      <c r="B33" s="50" t="s">
        <v>23</v>
      </c>
      <c r="C33" s="99" t="s">
        <v>79</v>
      </c>
      <c r="D33" s="104" t="s">
        <v>81</v>
      </c>
      <c r="E33" s="191" t="e">
        <f>HLOOKUP($D$2,'2019 Data'!$D$1:$BJ$271,146,FALSE)</f>
        <v>#N/A</v>
      </c>
      <c r="F33" s="355"/>
      <c r="G33" s="162">
        <f t="shared" si="0"/>
        <v>0</v>
      </c>
      <c r="I33" s="240"/>
      <c r="J33" s="240"/>
      <c r="K33" s="348" t="s">
        <v>381</v>
      </c>
      <c r="S33" s="229"/>
    </row>
    <row r="34" spans="1:19" ht="75" customHeight="1" x14ac:dyDescent="0.25">
      <c r="A34" s="109">
        <v>389</v>
      </c>
      <c r="B34" s="50" t="s">
        <v>23</v>
      </c>
      <c r="C34" s="99" t="s">
        <v>79</v>
      </c>
      <c r="D34" s="102" t="s">
        <v>100</v>
      </c>
      <c r="E34" s="191" t="e">
        <f>HLOOKUP($D$2,'2019 Data'!$D$1:$BJ$271,148,FALSE)</f>
        <v>#N/A</v>
      </c>
      <c r="F34" s="355"/>
      <c r="G34" s="162">
        <f t="shared" si="0"/>
        <v>0</v>
      </c>
      <c r="I34" s="240"/>
      <c r="J34" s="240"/>
      <c r="K34" s="348" t="s">
        <v>382</v>
      </c>
      <c r="S34" s="229"/>
    </row>
    <row r="35" spans="1:19" ht="84.75" customHeight="1" x14ac:dyDescent="0.25">
      <c r="A35" s="109">
        <v>255</v>
      </c>
      <c r="B35" s="50"/>
      <c r="C35" s="99" t="s">
        <v>79</v>
      </c>
      <c r="D35" s="102" t="s">
        <v>101</v>
      </c>
      <c r="E35" s="191" t="e">
        <f>HLOOKUP($D$2,'2019 Data'!$D$1:$BJ$271,81,FALSE)</f>
        <v>#N/A</v>
      </c>
      <c r="F35" s="355"/>
      <c r="G35" s="162">
        <f>IF(F28+F29+F30+F31+F32-F33+F34-F27-F35=0,,"Error: Total revenues less total expenses do not equal total change in net position. Account numbers 339+504+505+341+386-387+389-388-255 = 0  The amount the formula is off is located in the cell to the right")</f>
        <v>0</v>
      </c>
      <c r="H35" s="324">
        <f>F28+F29+F30+F31+F32-F33+F34-F27-F35</f>
        <v>0</v>
      </c>
      <c r="I35" s="240"/>
      <c r="J35" s="240"/>
      <c r="K35" s="348" t="s">
        <v>383</v>
      </c>
      <c r="S35" s="229"/>
    </row>
    <row r="36" spans="1:19" ht="74.25" customHeight="1" x14ac:dyDescent="0.25">
      <c r="A36" s="109">
        <v>376</v>
      </c>
      <c r="B36" s="50"/>
      <c r="C36" s="99" t="s">
        <v>79</v>
      </c>
      <c r="D36" s="92" t="s">
        <v>164</v>
      </c>
      <c r="E36" s="191" t="e">
        <f>HLOOKUP($D$2,'2019 Data'!$D$1:$BJ$271,135,FALSE)</f>
        <v>#N/A</v>
      </c>
      <c r="F36" s="143"/>
      <c r="G36" s="162" t="e">
        <f>IF(F20+F21+F22-F35-F36-(E20+E21+E22)=0,,"Error: Beginning Balance does not agree with our records.  Account numbers 252+253+254-255-376-(py252+ py253+py254)=0  The amount the formula is off is located in the cell to the right")</f>
        <v>#N/A</v>
      </c>
      <c r="H36" s="325" t="e">
        <f>F20+F21+F22-F35-F36-(E20+E21+E22)</f>
        <v>#N/A</v>
      </c>
      <c r="I36" s="240"/>
      <c r="J36" s="240"/>
      <c r="K36" s="348" t="s">
        <v>384</v>
      </c>
      <c r="S36" s="229"/>
    </row>
    <row r="37" spans="1:19" s="171" customFormat="1" ht="29.25" x14ac:dyDescent="0.25">
      <c r="A37" s="167"/>
      <c r="B37" s="101" t="s">
        <v>217</v>
      </c>
      <c r="C37" s="100"/>
      <c r="D37" s="82"/>
      <c r="E37" s="93"/>
      <c r="F37" s="415"/>
      <c r="G37" s="162"/>
      <c r="H37" s="3"/>
      <c r="I37" s="240"/>
      <c r="J37" s="240"/>
      <c r="K37" s="348" t="s">
        <v>385</v>
      </c>
      <c r="P37" s="228"/>
      <c r="Q37" s="228"/>
      <c r="R37" s="228"/>
      <c r="S37" s="229"/>
    </row>
    <row r="38" spans="1:19" s="171" customFormat="1" ht="75" customHeight="1" x14ac:dyDescent="0.25">
      <c r="A38" s="167">
        <v>591</v>
      </c>
      <c r="B38" s="96"/>
      <c r="C38" s="106" t="s">
        <v>214</v>
      </c>
      <c r="D38" s="104" t="s">
        <v>215</v>
      </c>
      <c r="E38" s="191" t="e">
        <f>HLOOKUP($D$2,'2019 Data'!$D$1:$BJ$271,249,FALSE)</f>
        <v>#N/A</v>
      </c>
      <c r="F38" s="355"/>
      <c r="G38" s="162"/>
      <c r="H38" s="3"/>
      <c r="I38" s="240"/>
      <c r="J38" s="240"/>
      <c r="K38" s="348" t="s">
        <v>386</v>
      </c>
      <c r="S38" s="229"/>
    </row>
    <row r="39" spans="1:19" s="171" customFormat="1" ht="75" customHeight="1" x14ac:dyDescent="0.25">
      <c r="A39" s="167">
        <v>592</v>
      </c>
      <c r="B39" s="96"/>
      <c r="C39" s="106" t="s">
        <v>214</v>
      </c>
      <c r="D39" s="212" t="s">
        <v>216</v>
      </c>
      <c r="E39" s="191" t="e">
        <f>HLOOKUP($D$2,'2019 Data'!$D$1:$BJ$271,250,FALSE)</f>
        <v>#N/A</v>
      </c>
      <c r="F39" s="355"/>
      <c r="G39" s="162"/>
      <c r="H39" s="3"/>
      <c r="I39" s="240"/>
      <c r="J39" s="240"/>
      <c r="K39" s="348" t="s">
        <v>387</v>
      </c>
      <c r="L39" s="1"/>
      <c r="M39" s="1"/>
      <c r="S39" s="229"/>
    </row>
    <row r="40" spans="1:19" ht="29.25" x14ac:dyDescent="0.25">
      <c r="A40" s="110"/>
      <c r="B40" s="101" t="s">
        <v>82</v>
      </c>
      <c r="C40" s="100"/>
      <c r="D40" s="86"/>
      <c r="E40" s="93"/>
      <c r="F40" s="415"/>
      <c r="G40" s="162"/>
      <c r="I40" s="240"/>
      <c r="J40" s="240"/>
      <c r="K40" s="348" t="s">
        <v>388</v>
      </c>
      <c r="L40" s="4"/>
      <c r="M40" s="4"/>
      <c r="P40" s="171"/>
      <c r="Q40" s="171"/>
      <c r="R40" s="171"/>
      <c r="S40" s="229"/>
    </row>
    <row r="41" spans="1:19" s="4" customFormat="1" ht="51.75" customHeight="1" x14ac:dyDescent="0.25">
      <c r="A41" s="109">
        <v>506</v>
      </c>
      <c r="B41" s="51" t="s">
        <v>22</v>
      </c>
      <c r="C41" s="87" t="s">
        <v>86</v>
      </c>
      <c r="D41" s="104" t="s">
        <v>158</v>
      </c>
      <c r="E41" s="191" t="e">
        <f>HLOOKUP($D$2,'2019 Data'!$D$1:$BJ$271,156,FALSE)</f>
        <v>#N/A</v>
      </c>
      <c r="F41" s="355"/>
      <c r="G41" s="162">
        <f>IF(F41&lt;0,"Note: Number is normally positive.",)</f>
        <v>0</v>
      </c>
      <c r="H41" s="260"/>
      <c r="I41" s="240"/>
      <c r="J41" s="240"/>
      <c r="K41" s="348" t="s">
        <v>389</v>
      </c>
      <c r="P41" s="1"/>
      <c r="Q41" s="1"/>
      <c r="R41" s="1"/>
      <c r="S41" s="229"/>
    </row>
    <row r="42" spans="1:19" s="4" customFormat="1" ht="54.75" customHeight="1" x14ac:dyDescent="0.25">
      <c r="A42" s="109">
        <v>536</v>
      </c>
      <c r="B42" s="51" t="s">
        <v>22</v>
      </c>
      <c r="C42" s="87" t="s">
        <v>86</v>
      </c>
      <c r="D42" s="104" t="s">
        <v>83</v>
      </c>
      <c r="E42" s="191" t="e">
        <f>HLOOKUP($D$2,'2019 Data'!$D$1:$BJ$271,186,FALSE)</f>
        <v>#N/A</v>
      </c>
      <c r="F42" s="355"/>
      <c r="G42" s="162">
        <f>IF(F42&lt;0,"Note: Number is normally positive.",)</f>
        <v>0</v>
      </c>
      <c r="H42" s="260"/>
      <c r="I42" s="198"/>
      <c r="J42" s="198"/>
      <c r="K42" s="348" t="s">
        <v>390</v>
      </c>
      <c r="S42" s="229"/>
    </row>
    <row r="43" spans="1:19" s="4" customFormat="1" ht="63" customHeight="1" x14ac:dyDescent="0.25">
      <c r="A43" s="167">
        <v>586</v>
      </c>
      <c r="B43" s="51" t="s">
        <v>22</v>
      </c>
      <c r="C43" s="87" t="s">
        <v>86</v>
      </c>
      <c r="D43" s="200" t="s">
        <v>186</v>
      </c>
      <c r="E43" s="191" t="e">
        <f>HLOOKUP($D$2,'2019 Data'!$D$1:$BJ$271,236,FALSE)</f>
        <v>#N/A</v>
      </c>
      <c r="F43" s="355"/>
      <c r="G43" s="162"/>
      <c r="H43" s="260"/>
      <c r="I43" s="198"/>
      <c r="J43" s="198"/>
      <c r="K43" s="348" t="s">
        <v>391</v>
      </c>
      <c r="L43" s="1"/>
      <c r="M43" s="1"/>
      <c r="S43" s="229"/>
    </row>
    <row r="44" spans="1:19" ht="29.25" x14ac:dyDescent="0.25">
      <c r="A44" s="109">
        <v>379</v>
      </c>
      <c r="B44" s="51" t="s">
        <v>23</v>
      </c>
      <c r="C44" s="87" t="s">
        <v>86</v>
      </c>
      <c r="D44" s="103" t="s">
        <v>65</v>
      </c>
      <c r="E44" s="191" t="e">
        <f>HLOOKUP($D$2,'2019 Data'!$D$1:$BJ$271,138,FALSE)</f>
        <v>#N/A</v>
      </c>
      <c r="F44" s="355"/>
      <c r="G44" s="162"/>
      <c r="I44" s="240"/>
      <c r="J44" s="240"/>
      <c r="K44" s="348" t="s">
        <v>392</v>
      </c>
      <c r="P44" s="4"/>
      <c r="Q44" s="4"/>
      <c r="R44" s="4"/>
      <c r="S44" s="229"/>
    </row>
    <row r="45" spans="1:19" ht="99.75" customHeight="1" x14ac:dyDescent="0.25">
      <c r="A45" s="109">
        <v>4</v>
      </c>
      <c r="B45" s="51" t="s">
        <v>22</v>
      </c>
      <c r="C45" s="87" t="s">
        <v>86</v>
      </c>
      <c r="D45" s="92" t="s">
        <v>185</v>
      </c>
      <c r="E45" s="191" t="e">
        <f>HLOOKUP($D$2,'2019 Data'!$D$1:$BJ$271,3,FALSE)</f>
        <v>#N/A</v>
      </c>
      <c r="F45" s="355"/>
      <c r="G45" s="162">
        <f t="shared" ref="G45:G51" si="1">IF(F45&lt;0,"Error: Enter as positive.",)</f>
        <v>0</v>
      </c>
      <c r="I45" s="240"/>
      <c r="J45" s="240"/>
      <c r="K45" s="348" t="s">
        <v>393</v>
      </c>
      <c r="S45" s="229"/>
    </row>
    <row r="46" spans="1:19" ht="109.5" customHeight="1" x14ac:dyDescent="0.25">
      <c r="A46" s="109">
        <v>5</v>
      </c>
      <c r="B46" s="51" t="s">
        <v>22</v>
      </c>
      <c r="C46" s="87" t="s">
        <v>86</v>
      </c>
      <c r="D46" s="77" t="s">
        <v>92</v>
      </c>
      <c r="E46" s="191" t="e">
        <f>HLOOKUP($D$2,'2019 Data'!$D$1:$BJ$271,4,FALSE)</f>
        <v>#N/A</v>
      </c>
      <c r="F46" s="355"/>
      <c r="G46" s="162">
        <f t="shared" si="1"/>
        <v>0</v>
      </c>
      <c r="I46" s="240"/>
      <c r="J46" s="240"/>
      <c r="K46" s="348" t="s">
        <v>394</v>
      </c>
      <c r="S46" s="229"/>
    </row>
    <row r="47" spans="1:19" ht="75" x14ac:dyDescent="0.25">
      <c r="A47" s="109">
        <v>380</v>
      </c>
      <c r="B47" s="51" t="s">
        <v>23</v>
      </c>
      <c r="C47" s="87" t="s">
        <v>86</v>
      </c>
      <c r="D47" s="77" t="s">
        <v>93</v>
      </c>
      <c r="E47" s="191" t="e">
        <f>HLOOKUP($D$2,'2019 Data'!$D$1:$BJ$271,139,FALSE)</f>
        <v>#N/A</v>
      </c>
      <c r="F47" s="355"/>
      <c r="G47" s="162">
        <f t="shared" si="1"/>
        <v>0</v>
      </c>
      <c r="I47" s="240"/>
      <c r="J47" s="240"/>
      <c r="K47" s="348" t="s">
        <v>395</v>
      </c>
      <c r="S47" s="229"/>
    </row>
    <row r="48" spans="1:19" ht="48.75" customHeight="1" x14ac:dyDescent="0.25">
      <c r="A48" s="109">
        <v>391</v>
      </c>
      <c r="B48" s="51" t="s">
        <v>24</v>
      </c>
      <c r="C48" s="87" t="s">
        <v>86</v>
      </c>
      <c r="D48" s="104" t="s">
        <v>84</v>
      </c>
      <c r="E48" s="191" t="e">
        <f>HLOOKUP($D$2,'2019 Data'!$D$1:$BJ$271,149,FALSE)</f>
        <v>#N/A</v>
      </c>
      <c r="F48" s="355"/>
      <c r="G48" s="162">
        <f t="shared" si="1"/>
        <v>0</v>
      </c>
      <c r="I48" s="240"/>
      <c r="J48" s="240"/>
      <c r="K48" s="348" t="s">
        <v>396</v>
      </c>
      <c r="S48" s="229"/>
    </row>
    <row r="49" spans="1:19" ht="51.75" customHeight="1" x14ac:dyDescent="0.25">
      <c r="A49" s="109">
        <v>7</v>
      </c>
      <c r="B49" s="51" t="s">
        <v>24</v>
      </c>
      <c r="C49" s="87" t="s">
        <v>86</v>
      </c>
      <c r="D49" s="104" t="s">
        <v>85</v>
      </c>
      <c r="E49" s="191" t="e">
        <f>HLOOKUP($D$2,'2019 Data'!$D$1:$BJ$271,6,FALSE)</f>
        <v>#N/A</v>
      </c>
      <c r="F49" s="355"/>
      <c r="G49" s="162">
        <f t="shared" si="1"/>
        <v>0</v>
      </c>
      <c r="I49" s="240"/>
      <c r="J49" s="240"/>
      <c r="K49" s="348" t="s">
        <v>397</v>
      </c>
      <c r="S49" s="229"/>
    </row>
    <row r="50" spans="1:19" s="258" customFormat="1" ht="51.75" customHeight="1" x14ac:dyDescent="0.25">
      <c r="A50" s="421">
        <v>645</v>
      </c>
      <c r="B50" s="422" t="s">
        <v>306</v>
      </c>
      <c r="C50" s="423" t="s">
        <v>86</v>
      </c>
      <c r="D50" s="424" t="s">
        <v>312</v>
      </c>
      <c r="E50" s="241" t="s">
        <v>305</v>
      </c>
      <c r="F50" s="143"/>
      <c r="G50" s="265">
        <f t="shared" si="1"/>
        <v>0</v>
      </c>
      <c r="H50" s="260"/>
      <c r="I50" s="198"/>
      <c r="J50" s="198"/>
      <c r="K50" s="348" t="s">
        <v>398</v>
      </c>
      <c r="L50" s="262"/>
      <c r="M50" s="263"/>
      <c r="N50" s="263"/>
      <c r="O50" s="266"/>
      <c r="P50" s="264"/>
      <c r="S50" s="259"/>
    </row>
    <row r="51" spans="1:19" s="258" customFormat="1" ht="51.75" customHeight="1" x14ac:dyDescent="0.25">
      <c r="A51" s="421">
        <v>646</v>
      </c>
      <c r="B51" s="422" t="s">
        <v>306</v>
      </c>
      <c r="C51" s="423" t="s">
        <v>86</v>
      </c>
      <c r="D51" s="424" t="s">
        <v>313</v>
      </c>
      <c r="E51" s="241" t="s">
        <v>305</v>
      </c>
      <c r="F51" s="143"/>
      <c r="G51" s="265">
        <f t="shared" si="1"/>
        <v>0</v>
      </c>
      <c r="H51" s="260"/>
      <c r="I51" s="198"/>
      <c r="J51" s="198"/>
      <c r="K51" s="348" t="s">
        <v>399</v>
      </c>
      <c r="L51" s="262"/>
      <c r="M51" s="263"/>
      <c r="N51" s="263"/>
      <c r="O51" s="266"/>
      <c r="P51" s="264"/>
      <c r="S51" s="259"/>
    </row>
    <row r="52" spans="1:19" ht="69" customHeight="1" x14ac:dyDescent="0.25">
      <c r="A52" s="417">
        <v>9</v>
      </c>
      <c r="B52" s="418" t="s">
        <v>23</v>
      </c>
      <c r="C52" s="419" t="s">
        <v>86</v>
      </c>
      <c r="D52" s="420" t="s">
        <v>165</v>
      </c>
      <c r="E52" s="191" t="e">
        <f>HLOOKUP($D$2,'2019 Data'!$D$1:$BJ$271,7,FALSE)</f>
        <v>#N/A</v>
      </c>
      <c r="F52" s="143"/>
      <c r="G52" s="162">
        <f>IF(F44-F45-F46-F47-F52=0,,"Error: Total assets less total liabilities do not equal total fund balance. Account numbers (379-4-5-380-9= 0  The amount of the formula is in the cell to the right")</f>
        <v>0</v>
      </c>
      <c r="H52" s="324">
        <f>F44-F45-F46-F47-F52</f>
        <v>0</v>
      </c>
      <c r="I52" s="240"/>
      <c r="J52" s="240"/>
      <c r="K52" s="348" t="s">
        <v>400</v>
      </c>
      <c r="S52" s="229"/>
    </row>
    <row r="53" spans="1:19" ht="29.25" x14ac:dyDescent="0.25">
      <c r="A53" s="110"/>
      <c r="B53" s="90" t="s">
        <v>90</v>
      </c>
      <c r="C53" s="91"/>
      <c r="D53" s="97"/>
      <c r="E53" s="93"/>
      <c r="F53" s="415"/>
      <c r="G53" s="162"/>
      <c r="I53" s="240"/>
      <c r="J53" s="240"/>
      <c r="K53" s="348" t="s">
        <v>401</v>
      </c>
      <c r="S53" s="229"/>
    </row>
    <row r="54" spans="1:19" ht="44.45" customHeight="1" x14ac:dyDescent="0.25">
      <c r="A54" s="109">
        <v>16</v>
      </c>
      <c r="B54" s="50"/>
      <c r="C54" s="99" t="s">
        <v>91</v>
      </c>
      <c r="D54" s="104" t="s">
        <v>87</v>
      </c>
      <c r="E54" s="191" t="e">
        <f>HLOOKUP($D$2,'2019 Data'!$D$1:$BJ$271,12,FALSE)</f>
        <v>#N/A</v>
      </c>
      <c r="F54" s="355"/>
      <c r="G54" s="162"/>
      <c r="I54" s="240"/>
      <c r="J54" s="240"/>
      <c r="K54" s="348" t="s">
        <v>402</v>
      </c>
      <c r="S54" s="229"/>
    </row>
    <row r="55" spans="1:19" ht="62.25" customHeight="1" x14ac:dyDescent="0.25">
      <c r="A55" s="109">
        <v>532</v>
      </c>
      <c r="B55" s="50"/>
      <c r="C55" s="99" t="s">
        <v>91</v>
      </c>
      <c r="D55" s="88" t="s">
        <v>94</v>
      </c>
      <c r="E55" s="191" t="e">
        <f>HLOOKUP($D$2,'2019 Data'!$D$1:$BJ$271,182,FALSE)</f>
        <v>#N/A</v>
      </c>
      <c r="F55" s="355"/>
      <c r="G55" s="162">
        <f>IF(F55&lt;0,"Error: Enter as positive.",)</f>
        <v>0</v>
      </c>
      <c r="I55" s="240"/>
      <c r="J55" s="240"/>
      <c r="K55" s="348" t="s">
        <v>403</v>
      </c>
      <c r="S55" s="229"/>
    </row>
    <row r="56" spans="1:19" ht="45" customHeight="1" x14ac:dyDescent="0.25">
      <c r="A56" s="109">
        <v>17</v>
      </c>
      <c r="B56" s="50" t="s">
        <v>23</v>
      </c>
      <c r="C56" s="99" t="s">
        <v>91</v>
      </c>
      <c r="D56" s="104" t="s">
        <v>159</v>
      </c>
      <c r="E56" s="191" t="e">
        <f>HLOOKUP($D$2,'2019 Data'!$D$1:$BJ$271,13,FALSE)</f>
        <v>#N/A</v>
      </c>
      <c r="F56" s="355"/>
      <c r="G56" s="162"/>
      <c r="I56" s="240"/>
      <c r="J56" s="240"/>
      <c r="K56" s="362" t="s">
        <v>404</v>
      </c>
      <c r="S56" s="229"/>
    </row>
    <row r="57" spans="1:19" ht="48" customHeight="1" x14ac:dyDescent="0.25">
      <c r="A57" s="109">
        <v>20</v>
      </c>
      <c r="B57" s="50"/>
      <c r="C57" s="99" t="s">
        <v>91</v>
      </c>
      <c r="D57" s="104" t="s">
        <v>160</v>
      </c>
      <c r="E57" s="191" t="e">
        <f>HLOOKUP($D$2,'2019 Data'!$D$1:$BJ$271,15,FALSE)</f>
        <v>#N/A</v>
      </c>
      <c r="F57" s="355"/>
      <c r="G57" s="162">
        <f>IF(F57&lt;0,"Error: Enter as positive.",)</f>
        <v>0</v>
      </c>
      <c r="I57" s="240"/>
      <c r="J57" s="240"/>
      <c r="K57" s="348" t="s">
        <v>405</v>
      </c>
      <c r="S57" s="229"/>
    </row>
    <row r="58" spans="1:19" ht="48.6" customHeight="1" x14ac:dyDescent="0.25">
      <c r="A58" s="109">
        <v>533</v>
      </c>
      <c r="B58" s="50"/>
      <c r="C58" s="99" t="s">
        <v>91</v>
      </c>
      <c r="D58" s="89" t="s">
        <v>88</v>
      </c>
      <c r="E58" s="191" t="e">
        <f>HLOOKUP($D$2,'2019 Data'!$D$1:$BJ$271,183,FALSE)</f>
        <v>#N/A</v>
      </c>
      <c r="F58" s="355"/>
      <c r="G58" s="162"/>
      <c r="I58" s="240"/>
      <c r="J58" s="240"/>
      <c r="K58" s="348" t="s">
        <v>406</v>
      </c>
      <c r="S58" s="229"/>
    </row>
    <row r="59" spans="1:19" ht="81.75" customHeight="1" x14ac:dyDescent="0.25">
      <c r="A59" s="109">
        <v>23</v>
      </c>
      <c r="B59" s="50" t="s">
        <v>23</v>
      </c>
      <c r="C59" s="99" t="s">
        <v>91</v>
      </c>
      <c r="D59" s="102" t="s">
        <v>89</v>
      </c>
      <c r="E59" s="191" t="e">
        <f>HLOOKUP($D$2,'2019 Data'!$D$1:$BJ$271,18,FALSE)</f>
        <v>#N/A</v>
      </c>
      <c r="F59" s="355"/>
      <c r="G59" s="162">
        <f>IF(F54-F55+F56-F57+F58-F59=0,,"Error: Total revenues less total expenditures do not equal total change in fund balance.  Account numbers 16-532+17-20+533-23=0  The amount of the formula is located in the cell to the right")</f>
        <v>0</v>
      </c>
      <c r="H59" s="324">
        <f>+F54-F55+F56-F57+F58-F59</f>
        <v>0</v>
      </c>
      <c r="I59" s="240"/>
      <c r="J59" s="240"/>
      <c r="K59" s="348" t="s">
        <v>407</v>
      </c>
      <c r="S59" s="229"/>
    </row>
    <row r="60" spans="1:19" ht="90" x14ac:dyDescent="0.25">
      <c r="A60" s="109">
        <v>507</v>
      </c>
      <c r="B60" s="50" t="s">
        <v>23</v>
      </c>
      <c r="C60" s="99" t="s">
        <v>91</v>
      </c>
      <c r="D60" s="211" t="s">
        <v>263</v>
      </c>
      <c r="E60" s="191" t="e">
        <f>HLOOKUP($D$2,'2019 Data'!$D$1:$BJ$271,157,FALSE)</f>
        <v>#N/A</v>
      </c>
      <c r="F60" s="355"/>
      <c r="G60" s="162" t="e">
        <f>IF(F52-F59-F60=E52,,"Error: Beginning Balance does not agree with our records.  Account numbers 9-23-507=PY9  The amount of the formula is in the cell to the right")</f>
        <v>#N/A</v>
      </c>
      <c r="H60" s="324" t="e">
        <f>+F52-F59-F60-E52</f>
        <v>#N/A</v>
      </c>
      <c r="I60" s="240"/>
      <c r="J60" s="240"/>
      <c r="K60" s="348" t="s">
        <v>408</v>
      </c>
      <c r="L60" s="126"/>
      <c r="M60" s="126"/>
      <c r="S60" s="229"/>
    </row>
    <row r="61" spans="1:19" s="126" customFormat="1" ht="141" customHeight="1" x14ac:dyDescent="0.25">
      <c r="A61" s="168">
        <v>149</v>
      </c>
      <c r="B61" s="165" t="s">
        <v>174</v>
      </c>
      <c r="C61" s="165" t="s">
        <v>175</v>
      </c>
      <c r="D61" s="166" t="s">
        <v>179</v>
      </c>
      <c r="E61" s="191" t="e">
        <f>HLOOKUP($D$2,'2019 Data'!$D$1:$BJ$271,69,FALSE)</f>
        <v>#N/A</v>
      </c>
      <c r="F61" s="355"/>
      <c r="G61" s="162"/>
      <c r="H61" s="324"/>
      <c r="I61" s="240"/>
      <c r="J61" s="240"/>
      <c r="K61" s="348" t="s">
        <v>409</v>
      </c>
      <c r="P61" s="1"/>
      <c r="Q61" s="1"/>
      <c r="R61" s="1"/>
      <c r="S61" s="229"/>
    </row>
    <row r="62" spans="1:19" s="126" customFormat="1" ht="67.5" x14ac:dyDescent="0.25">
      <c r="A62" s="109">
        <v>546</v>
      </c>
      <c r="B62" s="50" t="s">
        <v>174</v>
      </c>
      <c r="C62" s="169" t="s">
        <v>175</v>
      </c>
      <c r="D62" s="166" t="s">
        <v>176</v>
      </c>
      <c r="E62" s="191" t="e">
        <f>HLOOKUP($D$2,'2019 Data'!$D$1:$BJ$271,196,FALSE)</f>
        <v>#N/A</v>
      </c>
      <c r="F62" s="355"/>
      <c r="G62" s="162"/>
      <c r="H62" s="324"/>
      <c r="I62" s="240"/>
      <c r="J62" s="240"/>
      <c r="K62" s="348" t="s">
        <v>410</v>
      </c>
      <c r="S62" s="229"/>
    </row>
    <row r="63" spans="1:19" s="126" customFormat="1" ht="105" x14ac:dyDescent="0.25">
      <c r="A63" s="167">
        <v>150</v>
      </c>
      <c r="B63" s="172" t="s">
        <v>174</v>
      </c>
      <c r="C63" s="170" t="s">
        <v>175</v>
      </c>
      <c r="D63" s="102" t="s">
        <v>180</v>
      </c>
      <c r="E63" s="191" t="e">
        <f>HLOOKUP($D$2,'2019 Data'!$D$1:$BJ$271,70,FALSE)</f>
        <v>#N/A</v>
      </c>
      <c r="F63" s="355"/>
      <c r="G63" s="162"/>
      <c r="H63" s="324"/>
      <c r="I63" s="240"/>
      <c r="J63" s="240"/>
      <c r="K63" s="348" t="s">
        <v>411</v>
      </c>
      <c r="L63" s="171"/>
      <c r="M63" s="171"/>
      <c r="S63" s="229"/>
    </row>
    <row r="64" spans="1:19" s="171" customFormat="1" x14ac:dyDescent="0.25">
      <c r="A64" s="167"/>
      <c r="B64" s="195" t="s">
        <v>209</v>
      </c>
      <c r="C64" s="196"/>
      <c r="D64" s="97"/>
      <c r="E64" s="186"/>
      <c r="F64" s="414"/>
      <c r="G64" s="162"/>
      <c r="H64" s="324"/>
      <c r="I64" s="240"/>
      <c r="J64" s="240"/>
      <c r="K64" s="237"/>
      <c r="P64" s="126"/>
      <c r="Q64" s="126"/>
      <c r="R64" s="126"/>
      <c r="S64" s="229"/>
    </row>
    <row r="65" spans="1:19" s="171" customFormat="1" ht="38.25" x14ac:dyDescent="0.25">
      <c r="A65" s="167">
        <v>587</v>
      </c>
      <c r="B65" s="96" t="s">
        <v>210</v>
      </c>
      <c r="C65" s="96" t="s">
        <v>262</v>
      </c>
      <c r="D65" s="212" t="s">
        <v>266</v>
      </c>
      <c r="E65" s="191" t="e">
        <f>HLOOKUP($D$2,'2019 Data'!$D$1:$BJ$271,237,FALSE)</f>
        <v>#N/A</v>
      </c>
      <c r="F65" s="197"/>
      <c r="G65" s="162"/>
      <c r="H65" s="324"/>
      <c r="I65" s="240"/>
      <c r="J65" s="240"/>
      <c r="K65" s="237"/>
      <c r="S65" s="229"/>
    </row>
    <row r="66" spans="1:19" s="171" customFormat="1" ht="38.25" x14ac:dyDescent="0.25">
      <c r="A66" s="167">
        <v>588</v>
      </c>
      <c r="B66" s="96" t="s">
        <v>210</v>
      </c>
      <c r="C66" s="96" t="s">
        <v>262</v>
      </c>
      <c r="D66" s="212" t="s">
        <v>267</v>
      </c>
      <c r="E66" s="191" t="e">
        <f>HLOOKUP($D$2,'2019 Data'!$D$1:$BJ$271,238,FALSE)</f>
        <v>#N/A</v>
      </c>
      <c r="F66" s="197"/>
      <c r="G66" s="162"/>
      <c r="H66" s="324"/>
      <c r="I66" s="240"/>
      <c r="J66" s="240"/>
      <c r="K66" s="237"/>
      <c r="S66" s="229"/>
    </row>
    <row r="67" spans="1:19" s="171" customFormat="1" ht="25.5" customHeight="1" x14ac:dyDescent="0.25">
      <c r="A67" s="167"/>
      <c r="B67" s="432" t="s">
        <v>181</v>
      </c>
      <c r="C67" s="432"/>
      <c r="D67" s="432"/>
      <c r="E67" s="186"/>
      <c r="F67" s="414"/>
      <c r="G67" s="162"/>
      <c r="H67" s="324"/>
      <c r="I67" s="240"/>
      <c r="J67" s="240"/>
      <c r="K67" s="237"/>
      <c r="S67" s="229"/>
    </row>
    <row r="68" spans="1:19" s="171" customFormat="1" ht="72" customHeight="1" x14ac:dyDescent="0.25">
      <c r="A68" s="167">
        <v>31</v>
      </c>
      <c r="B68" s="172" t="s">
        <v>22</v>
      </c>
      <c r="C68" s="170" t="s">
        <v>182</v>
      </c>
      <c r="D68" s="212" t="s">
        <v>183</v>
      </c>
      <c r="E68" s="191" t="e">
        <f>HLOOKUP($D$2,'2019 Data'!$D$1:$BJ$271,19,FALSE)</f>
        <v>#N/A</v>
      </c>
      <c r="F68" s="143"/>
      <c r="G68" s="162"/>
      <c r="H68" s="324"/>
      <c r="I68" s="240"/>
      <c r="J68" s="240"/>
      <c r="K68" s="237"/>
      <c r="L68" s="1"/>
      <c r="M68" s="1"/>
      <c r="S68" s="229"/>
    </row>
    <row r="69" spans="1:19" ht="18.75" x14ac:dyDescent="0.25">
      <c r="A69" s="110"/>
      <c r="B69" s="90" t="s">
        <v>26</v>
      </c>
      <c r="C69" s="91"/>
      <c r="D69" s="98"/>
      <c r="E69" s="98"/>
      <c r="F69" s="414"/>
      <c r="G69" s="162"/>
      <c r="I69" s="240"/>
      <c r="J69" s="240"/>
      <c r="P69" s="171"/>
      <c r="Q69" s="171"/>
      <c r="R69" s="171"/>
      <c r="S69" s="229"/>
    </row>
    <row r="70" spans="1:19" ht="60" x14ac:dyDescent="0.25">
      <c r="A70" s="109">
        <v>512</v>
      </c>
      <c r="B70" s="105"/>
      <c r="C70" s="94" t="s">
        <v>96</v>
      </c>
      <c r="D70" s="102" t="s">
        <v>95</v>
      </c>
      <c r="E70" s="191" t="e">
        <f>HLOOKUP($D$2,'2019 Data'!$D$1:$BJ$271,162,FALSE)</f>
        <v>#N/A</v>
      </c>
      <c r="F70" s="143"/>
      <c r="G70" s="162">
        <f>IF(F70&lt;0,"Error: This number is normally positive.",)</f>
        <v>0</v>
      </c>
      <c r="I70" s="240"/>
      <c r="J70" s="240"/>
      <c r="S70" s="229"/>
    </row>
    <row r="71" spans="1:19" x14ac:dyDescent="0.25">
      <c r="A71" s="109"/>
      <c r="B71" s="101" t="s">
        <v>276</v>
      </c>
      <c r="C71" s="100"/>
      <c r="D71" s="97"/>
      <c r="E71" s="95"/>
      <c r="F71" s="416"/>
      <c r="G71" s="162"/>
      <c r="I71" s="240"/>
      <c r="J71" s="240"/>
      <c r="S71" s="229"/>
    </row>
    <row r="72" spans="1:19" customFormat="1" ht="90" x14ac:dyDescent="0.25">
      <c r="A72" s="167">
        <v>622</v>
      </c>
      <c r="B72" s="96" t="s">
        <v>273</v>
      </c>
      <c r="C72" s="106" t="s">
        <v>274</v>
      </c>
      <c r="D72" s="212" t="s">
        <v>275</v>
      </c>
      <c r="E72" s="347" t="e">
        <f>HLOOKUP($D$2,'2019 Data'!$D$1:$BJ$270,270,FALSE)</f>
        <v>#N/A</v>
      </c>
      <c r="F72" s="143"/>
      <c r="G72" s="162"/>
      <c r="H72" s="324"/>
      <c r="I72" s="240"/>
      <c r="J72" s="240"/>
      <c r="K72" s="237"/>
    </row>
    <row r="73" spans="1:19" customFormat="1" ht="180" x14ac:dyDescent="0.25">
      <c r="A73" s="167">
        <v>577</v>
      </c>
      <c r="B73" s="172"/>
      <c r="C73" s="170" t="s">
        <v>277</v>
      </c>
      <c r="D73" s="212" t="s">
        <v>278</v>
      </c>
      <c r="E73" s="235"/>
      <c r="F73" s="233"/>
      <c r="G73" s="162" t="s">
        <v>279</v>
      </c>
      <c r="H73" s="324"/>
      <c r="I73" s="240"/>
      <c r="J73" s="240"/>
      <c r="K73" s="236"/>
    </row>
    <row r="74" spans="1:19" customFormat="1" x14ac:dyDescent="0.25">
      <c r="A74" s="108"/>
      <c r="B74" s="101" t="s">
        <v>280</v>
      </c>
      <c r="C74" s="100"/>
      <c r="D74" s="97"/>
      <c r="E74" s="95"/>
      <c r="F74" s="416"/>
      <c r="G74" s="162"/>
      <c r="H74" s="263"/>
      <c r="I74" s="240"/>
      <c r="J74" s="240"/>
      <c r="K74" s="236"/>
    </row>
    <row r="75" spans="1:19" customFormat="1" ht="88.5" customHeight="1" x14ac:dyDescent="0.25">
      <c r="A75" s="167">
        <v>621</v>
      </c>
      <c r="B75" s="96" t="s">
        <v>273</v>
      </c>
      <c r="C75" s="106" t="s">
        <v>281</v>
      </c>
      <c r="D75" s="212" t="s">
        <v>453</v>
      </c>
      <c r="E75" s="191" t="e">
        <f>HLOOKUP($D$2,'2019 Data'!$D$1:$BJ$271,257,FALSE)</f>
        <v>#N/A</v>
      </c>
      <c r="F75" s="143"/>
      <c r="G75" s="162"/>
      <c r="H75" s="324"/>
      <c r="I75" s="240"/>
      <c r="J75" s="240"/>
      <c r="K75" s="236"/>
    </row>
    <row r="76" spans="1:19" customFormat="1" ht="135" x14ac:dyDescent="0.25">
      <c r="A76" s="167">
        <v>547</v>
      </c>
      <c r="B76" s="96"/>
      <c r="C76" s="106" t="s">
        <v>282</v>
      </c>
      <c r="D76" s="212" t="s">
        <v>283</v>
      </c>
      <c r="E76" s="191" t="e">
        <f>HLOOKUP($D$2,'2019 Data'!$D$1:$BJ$271,197,FALSE)</f>
        <v>#N/A</v>
      </c>
      <c r="F76" s="143"/>
      <c r="G76" s="162"/>
      <c r="H76" s="324"/>
      <c r="I76" s="240"/>
      <c r="J76" s="240"/>
      <c r="K76" s="236"/>
    </row>
    <row r="77" spans="1:19" s="239" customFormat="1" ht="37.5" customHeight="1" x14ac:dyDescent="0.25">
      <c r="A77" s="421">
        <v>659</v>
      </c>
      <c r="B77" s="426" t="s">
        <v>22</v>
      </c>
      <c r="C77" s="426" t="s">
        <v>284</v>
      </c>
      <c r="D77" s="427" t="s">
        <v>352</v>
      </c>
      <c r="E77" s="425" t="s">
        <v>305</v>
      </c>
      <c r="F77" s="143"/>
      <c r="G77" s="162" t="str">
        <f>IF(ISBLANK(F77),"Please do not leave blank","")</f>
        <v>Please do not leave blank</v>
      </c>
      <c r="H77" s="324"/>
      <c r="I77" s="240"/>
      <c r="J77" s="240"/>
    </row>
    <row r="78" spans="1:19" customFormat="1" ht="60" customHeight="1" x14ac:dyDescent="0.25">
      <c r="A78" s="421">
        <v>660</v>
      </c>
      <c r="B78" s="426" t="s">
        <v>22</v>
      </c>
      <c r="C78" s="426" t="s">
        <v>284</v>
      </c>
      <c r="D78" s="427" t="s">
        <v>353</v>
      </c>
      <c r="E78" s="425" t="s">
        <v>305</v>
      </c>
      <c r="F78" s="143"/>
      <c r="G78" s="162" t="str">
        <f>IF(ISBLANK(F78),"Please do not leave blank","")</f>
        <v>Please do not leave blank</v>
      </c>
      <c r="H78" s="324"/>
      <c r="I78" s="240"/>
      <c r="J78" s="240"/>
      <c r="K78" s="236"/>
    </row>
    <row r="79" spans="1:19" customFormat="1" ht="90" x14ac:dyDescent="0.25">
      <c r="A79" s="421">
        <v>661</v>
      </c>
      <c r="B79" s="426" t="s">
        <v>22</v>
      </c>
      <c r="C79" s="426" t="s">
        <v>285</v>
      </c>
      <c r="D79" s="428" t="s">
        <v>354</v>
      </c>
      <c r="E79" s="425" t="s">
        <v>305</v>
      </c>
      <c r="F79" s="232"/>
      <c r="G79" s="162" t="str">
        <f>IF(ISBLANK(F79),"Please do not leave blank ",IF(F79=H79,"","Please review percentage"))</f>
        <v xml:space="preserve">Please do not leave blank </v>
      </c>
      <c r="H79" s="326">
        <f>ROUND(IFERROR((F78/F77)*100,0),1)</f>
        <v>0</v>
      </c>
      <c r="I79" s="240"/>
      <c r="J79" s="240"/>
      <c r="K79" s="236"/>
    </row>
    <row r="80" spans="1:19" customFormat="1" ht="75" x14ac:dyDescent="0.25">
      <c r="A80" s="167"/>
      <c r="B80" s="172"/>
      <c r="C80" s="170"/>
      <c r="D80" s="212" t="s">
        <v>286</v>
      </c>
      <c r="E80" s="235"/>
      <c r="F80" s="354"/>
      <c r="G80" s="162"/>
      <c r="H80" s="324"/>
      <c r="I80" s="240"/>
      <c r="J80" s="240"/>
      <c r="K80" s="236"/>
    </row>
    <row r="81" spans="1:19" customFormat="1" x14ac:dyDescent="0.25">
      <c r="B81" s="101" t="s">
        <v>5</v>
      </c>
      <c r="C81" s="100"/>
      <c r="D81" s="97"/>
      <c r="E81" s="95"/>
      <c r="F81" s="95"/>
      <c r="G81" s="162"/>
      <c r="H81" s="263"/>
      <c r="I81" s="240"/>
      <c r="J81" s="240"/>
      <c r="K81" s="236"/>
    </row>
    <row r="82" spans="1:19" ht="63" customHeight="1" x14ac:dyDescent="0.25">
      <c r="A82" s="109">
        <v>6</v>
      </c>
      <c r="B82" s="50" t="s">
        <v>22</v>
      </c>
      <c r="C82" s="99" t="s">
        <v>98</v>
      </c>
      <c r="D82" s="102" t="s">
        <v>97</v>
      </c>
      <c r="E82" s="191" t="e">
        <f>HLOOKUP($D$2,'2019 Data'!$D$1:$BJ$271,5,FALSE)</f>
        <v>#N/A</v>
      </c>
      <c r="F82" s="19"/>
      <c r="G82" s="162">
        <f>IF(F82&lt;0,"Error: Enter as positive.",)</f>
        <v>0</v>
      </c>
      <c r="I82" s="240"/>
      <c r="J82" s="240"/>
      <c r="S82" s="229"/>
    </row>
    <row r="83" spans="1:19" s="262" customFormat="1" ht="93" customHeight="1" x14ac:dyDescent="0.25">
      <c r="A83" s="285"/>
      <c r="B83" s="438" t="s">
        <v>479</v>
      </c>
      <c r="C83" s="438"/>
      <c r="D83" s="438"/>
      <c r="E83" s="438"/>
      <c r="F83" s="438"/>
      <c r="G83" s="438"/>
      <c r="H83" s="3"/>
      <c r="I83" s="322"/>
      <c r="J83" s="322"/>
    </row>
    <row r="84" spans="1:19" s="263" customFormat="1" ht="57" customHeight="1" x14ac:dyDescent="0.25">
      <c r="A84" s="421">
        <v>947</v>
      </c>
      <c r="B84" s="426"/>
      <c r="C84" s="429"/>
      <c r="D84" s="424" t="s">
        <v>324</v>
      </c>
      <c r="E84" s="191" t="s">
        <v>325</v>
      </c>
      <c r="F84" s="370"/>
      <c r="G84" s="369" t="str">
        <f>IF(ISBLANK(F84),"Please do not leave blank","")</f>
        <v>Please do not leave blank</v>
      </c>
      <c r="H84" s="3"/>
      <c r="I84" s="240"/>
      <c r="J84" s="240"/>
      <c r="S84" s="264"/>
    </row>
    <row r="85" spans="1:19" s="263" customFormat="1" ht="54" customHeight="1" x14ac:dyDescent="0.25">
      <c r="A85" s="421">
        <v>948</v>
      </c>
      <c r="B85" s="426"/>
      <c r="C85" s="429"/>
      <c r="D85" s="424" t="s">
        <v>326</v>
      </c>
      <c r="E85" s="191" t="s">
        <v>325</v>
      </c>
      <c r="F85" s="370"/>
      <c r="G85" s="369" t="str">
        <f t="shared" ref="G85:G91" si="2">IF(ISBLANK(F85),"Please do not leave blank","")</f>
        <v>Please do not leave blank</v>
      </c>
      <c r="H85" s="3"/>
      <c r="I85" s="240"/>
      <c r="J85" s="240"/>
      <c r="S85" s="264"/>
    </row>
    <row r="86" spans="1:19" s="263" customFormat="1" ht="45.75" customHeight="1" x14ac:dyDescent="0.25">
      <c r="A86" s="421">
        <v>949</v>
      </c>
      <c r="B86" s="426"/>
      <c r="C86" s="429"/>
      <c r="D86" s="424" t="s">
        <v>327</v>
      </c>
      <c r="E86" s="191" t="s">
        <v>325</v>
      </c>
      <c r="F86" s="371"/>
      <c r="G86" s="369" t="str">
        <f t="shared" si="2"/>
        <v>Please do not leave blank</v>
      </c>
      <c r="H86" s="3"/>
      <c r="I86" s="240"/>
      <c r="J86" s="240"/>
      <c r="S86" s="264"/>
    </row>
    <row r="87" spans="1:19" s="263" customFormat="1" ht="60" customHeight="1" x14ac:dyDescent="0.25">
      <c r="A87" s="421">
        <v>950</v>
      </c>
      <c r="B87" s="426"/>
      <c r="C87" s="429"/>
      <c r="D87" s="424" t="s">
        <v>329</v>
      </c>
      <c r="E87" s="191" t="s">
        <v>325</v>
      </c>
      <c r="F87" s="371"/>
      <c r="G87" s="369" t="str">
        <f t="shared" si="2"/>
        <v>Please do not leave blank</v>
      </c>
      <c r="H87" s="3"/>
      <c r="I87" s="240"/>
      <c r="J87" s="240"/>
      <c r="S87" s="264"/>
    </row>
    <row r="88" spans="1:19" s="263" customFormat="1" ht="90" x14ac:dyDescent="0.25">
      <c r="A88" s="421">
        <v>952</v>
      </c>
      <c r="B88" s="426"/>
      <c r="C88" s="429"/>
      <c r="D88" s="424" t="s">
        <v>451</v>
      </c>
      <c r="E88" s="191" t="s">
        <v>325</v>
      </c>
      <c r="F88" s="321"/>
      <c r="G88" s="369" t="str">
        <f t="shared" si="2"/>
        <v>Please do not leave blank</v>
      </c>
      <c r="H88" s="3"/>
      <c r="I88" s="240"/>
      <c r="J88" s="240"/>
      <c r="S88" s="264"/>
    </row>
    <row r="89" spans="1:19" s="263" customFormat="1" ht="85.5" customHeight="1" x14ac:dyDescent="0.25">
      <c r="A89" s="421">
        <v>954</v>
      </c>
      <c r="B89" s="426"/>
      <c r="C89" s="429"/>
      <c r="D89" s="424" t="s">
        <v>330</v>
      </c>
      <c r="E89" s="191" t="s">
        <v>325</v>
      </c>
      <c r="F89" s="371"/>
      <c r="G89" s="369" t="str">
        <f t="shared" si="2"/>
        <v>Please do not leave blank</v>
      </c>
      <c r="H89" s="3"/>
      <c r="I89" s="240"/>
      <c r="J89" s="240"/>
      <c r="S89" s="264"/>
    </row>
    <row r="90" spans="1:19" s="263" customFormat="1" ht="85.5" customHeight="1" x14ac:dyDescent="0.25">
      <c r="A90" s="421">
        <v>956</v>
      </c>
      <c r="B90" s="426"/>
      <c r="C90" s="429"/>
      <c r="D90" s="424" t="s">
        <v>331</v>
      </c>
      <c r="E90" s="191" t="s">
        <v>325</v>
      </c>
      <c r="F90" s="371"/>
      <c r="G90" s="369" t="str">
        <f t="shared" si="2"/>
        <v>Please do not leave blank</v>
      </c>
      <c r="H90" s="3"/>
      <c r="I90" s="240"/>
      <c r="J90" s="240"/>
      <c r="S90" s="264"/>
    </row>
    <row r="91" spans="1:19" s="263" customFormat="1" ht="196.5" customHeight="1" thickBot="1" x14ac:dyDescent="0.3">
      <c r="A91" s="421">
        <v>958</v>
      </c>
      <c r="B91" s="426"/>
      <c r="C91" s="429"/>
      <c r="D91" s="424" t="s">
        <v>462</v>
      </c>
      <c r="E91" s="191" t="s">
        <v>325</v>
      </c>
      <c r="F91" s="371"/>
      <c r="G91" s="369" t="str">
        <f t="shared" si="2"/>
        <v>Please do not leave blank</v>
      </c>
      <c r="H91" s="3"/>
      <c r="I91" s="240"/>
      <c r="J91" s="240"/>
      <c r="S91" s="264"/>
    </row>
    <row r="92" spans="1:19" s="262" customFormat="1" ht="21.75" thickBot="1" x14ac:dyDescent="0.4">
      <c r="B92" s="435" t="s">
        <v>480</v>
      </c>
      <c r="C92" s="436"/>
      <c r="D92" s="436"/>
      <c r="E92" s="437"/>
      <c r="G92" s="287"/>
      <c r="H92" s="3"/>
      <c r="I92" s="322"/>
      <c r="J92" s="322"/>
    </row>
    <row r="93" spans="1:19" s="262" customFormat="1" ht="73.5" customHeight="1" x14ac:dyDescent="0.25">
      <c r="B93" s="439" t="s">
        <v>478</v>
      </c>
      <c r="C93" s="440"/>
      <c r="D93" s="440"/>
      <c r="E93" s="440"/>
      <c r="G93" s="287"/>
      <c r="H93" s="3"/>
      <c r="I93" s="322"/>
      <c r="J93" s="322"/>
    </row>
    <row r="94" spans="1:19" s="262" customFormat="1" ht="15.75" thickBot="1" x14ac:dyDescent="0.3">
      <c r="A94" s="288"/>
      <c r="D94" s="289"/>
      <c r="E94" s="353"/>
      <c r="G94" s="287"/>
      <c r="H94" s="3"/>
      <c r="I94" s="322"/>
      <c r="J94" s="322"/>
    </row>
    <row r="95" spans="1:19" s="262" customFormat="1" ht="15.75" thickBot="1" x14ac:dyDescent="0.3">
      <c r="B95" s="290" t="s">
        <v>332</v>
      </c>
      <c r="C95" s="291" t="s">
        <v>333</v>
      </c>
      <c r="D95" s="292"/>
      <c r="E95" s="293"/>
      <c r="F95" s="294"/>
      <c r="G95" s="287"/>
      <c r="H95" s="3"/>
      <c r="I95" s="322"/>
      <c r="J95" s="322"/>
    </row>
    <row r="96" spans="1:19" s="262" customFormat="1" ht="44.25" customHeight="1" thickBot="1" x14ac:dyDescent="0.3">
      <c r="B96" s="295" t="s">
        <v>439</v>
      </c>
      <c r="C96" s="296"/>
      <c r="D96" s="297"/>
      <c r="E96" s="298"/>
      <c r="F96" s="287"/>
      <c r="G96" s="287"/>
      <c r="H96" s="3"/>
      <c r="I96" s="322"/>
      <c r="J96" s="322"/>
    </row>
    <row r="97" spans="1:19" s="262" customFormat="1" ht="44.25" customHeight="1" thickBot="1" x14ac:dyDescent="0.3">
      <c r="B97" s="295"/>
      <c r="C97" s="296"/>
      <c r="D97" s="445" t="s">
        <v>461</v>
      </c>
      <c r="E97" s="446"/>
      <c r="F97" s="367"/>
      <c r="G97" s="367"/>
      <c r="H97" s="3"/>
      <c r="I97" s="322"/>
      <c r="J97" s="322"/>
    </row>
    <row r="98" spans="1:19" s="262" customFormat="1" ht="30.75" customHeight="1" thickBot="1" x14ac:dyDescent="0.3">
      <c r="A98" s="286">
        <v>960</v>
      </c>
      <c r="B98" s="441" t="s">
        <v>440</v>
      </c>
      <c r="C98" s="442"/>
      <c r="D98" s="443"/>
      <c r="E98" s="444"/>
      <c r="F98" s="368" t="str">
        <f>IF(ISBLANK($D98),"&lt;&lt;&lt;&lt;&lt;&lt;&lt;&lt;&lt;&lt;&lt;&lt;&lt;&lt;&lt;","")</f>
        <v>&lt;&lt;&lt;&lt;&lt;&lt;&lt;&lt;&lt;&lt;&lt;&lt;&lt;&lt;&lt;</v>
      </c>
      <c r="G98" s="368" t="str">
        <f>IF(ISBLANK($D98),"Cell D98 must be completed.","")</f>
        <v>Cell D98 must be completed.</v>
      </c>
      <c r="H98" s="3"/>
      <c r="I98" s="322"/>
      <c r="J98" s="322"/>
    </row>
    <row r="99" spans="1:19" s="262" customFormat="1" ht="33" customHeight="1" thickBot="1" x14ac:dyDescent="0.3">
      <c r="A99" s="286">
        <v>962</v>
      </c>
      <c r="B99" s="441" t="s">
        <v>334</v>
      </c>
      <c r="C99" s="442"/>
      <c r="D99" s="443"/>
      <c r="E99" s="444"/>
      <c r="F99" s="368" t="str">
        <f t="shared" ref="F99:F102" si="3">IF(ISBLANK($D99),"&lt;&lt;&lt;&lt;&lt;&lt;&lt;&lt;&lt;&lt;&lt;&lt;&lt;&lt;&lt;","")</f>
        <v>&lt;&lt;&lt;&lt;&lt;&lt;&lt;&lt;&lt;&lt;&lt;&lt;&lt;&lt;&lt;</v>
      </c>
      <c r="G99" s="368" t="str">
        <f>IF(ISBLANK($D99),"Cell D99 must be completed.","")</f>
        <v>Cell D99 must be completed.</v>
      </c>
      <c r="H99" s="3"/>
      <c r="I99" s="322"/>
      <c r="J99" s="322"/>
    </row>
    <row r="100" spans="1:19" s="262" customFormat="1" ht="34.5" customHeight="1" thickBot="1" x14ac:dyDescent="0.3">
      <c r="A100" s="286">
        <v>964</v>
      </c>
      <c r="B100" s="441" t="s">
        <v>335</v>
      </c>
      <c r="C100" s="442"/>
      <c r="D100" s="451"/>
      <c r="E100" s="452"/>
      <c r="F100" s="368" t="str">
        <f t="shared" si="3"/>
        <v>&lt;&lt;&lt;&lt;&lt;&lt;&lt;&lt;&lt;&lt;&lt;&lt;&lt;&lt;&lt;</v>
      </c>
      <c r="G100" s="368" t="str">
        <f>IF(ISBLANK($D100),"Cell D100 must be completed.","")</f>
        <v>Cell D100 must be completed.</v>
      </c>
      <c r="H100" s="3"/>
      <c r="I100" s="322"/>
      <c r="J100" s="322"/>
    </row>
    <row r="101" spans="1:19" s="262" customFormat="1" ht="25.5" customHeight="1" thickBot="1" x14ac:dyDescent="0.3">
      <c r="A101" s="286">
        <v>966</v>
      </c>
      <c r="B101" s="441" t="s">
        <v>336</v>
      </c>
      <c r="C101" s="442"/>
      <c r="D101" s="443"/>
      <c r="E101" s="444"/>
      <c r="F101" s="368" t="str">
        <f t="shared" si="3"/>
        <v>&lt;&lt;&lt;&lt;&lt;&lt;&lt;&lt;&lt;&lt;&lt;&lt;&lt;&lt;&lt;</v>
      </c>
      <c r="G101" s="368" t="str">
        <f>IF(ISBLANK($D101),"Cell D101 must be completed.","")</f>
        <v>Cell D101 must be completed.</v>
      </c>
      <c r="H101" s="3"/>
      <c r="I101" s="322"/>
      <c r="J101" s="322"/>
    </row>
    <row r="102" spans="1:19" s="262" customFormat="1" ht="25.5" customHeight="1" thickBot="1" x14ac:dyDescent="0.3">
      <c r="A102" s="286">
        <v>968</v>
      </c>
      <c r="B102" s="447" t="s">
        <v>337</v>
      </c>
      <c r="C102" s="448"/>
      <c r="D102" s="449"/>
      <c r="E102" s="450"/>
      <c r="F102" s="368" t="str">
        <f t="shared" si="3"/>
        <v>&lt;&lt;&lt;&lt;&lt;&lt;&lt;&lt;&lt;&lt;&lt;&lt;&lt;&lt;&lt;</v>
      </c>
      <c r="G102" s="368" t="str">
        <f>IF(ISBLANK($D102),"Cell D102 must be completed.","")</f>
        <v>Cell D102 must be completed.</v>
      </c>
      <c r="H102" s="3"/>
      <c r="I102" s="322"/>
      <c r="J102" s="322"/>
    </row>
    <row r="103" spans="1:19" ht="59.25" x14ac:dyDescent="0.25">
      <c r="A103" s="110"/>
      <c r="B103" s="35" t="s">
        <v>11</v>
      </c>
      <c r="C103" s="35"/>
      <c r="D103" s="357" t="s">
        <v>17</v>
      </c>
      <c r="E103" s="358"/>
      <c r="F103" s="40"/>
      <c r="G103" s="40"/>
      <c r="H103" s="42"/>
      <c r="I103" s="240"/>
      <c r="J103" s="240"/>
      <c r="S103" s="229"/>
    </row>
    <row r="104" spans="1:19" x14ac:dyDescent="0.25">
      <c r="A104" s="22"/>
      <c r="B104" s="34"/>
      <c r="C104" s="34"/>
      <c r="D104" s="359"/>
      <c r="E104" s="262"/>
      <c r="F104" s="4"/>
      <c r="G104" s="6"/>
      <c r="H104" s="12"/>
      <c r="S104" s="229"/>
    </row>
    <row r="105" spans="1:19" x14ac:dyDescent="0.25">
      <c r="A105" s="22"/>
      <c r="B105" s="16"/>
      <c r="C105" s="54"/>
      <c r="D105" s="2"/>
      <c r="E105" s="234"/>
      <c r="F105" s="4"/>
      <c r="G105" s="6"/>
      <c r="H105" s="12"/>
    </row>
    <row r="106" spans="1:19" x14ac:dyDescent="0.25">
      <c r="A106" s="22"/>
      <c r="B106" s="16"/>
      <c r="C106" s="54"/>
      <c r="D106" s="44"/>
      <c r="E106" s="252"/>
      <c r="F106" s="45"/>
      <c r="G106" s="6"/>
      <c r="H106" s="12"/>
    </row>
    <row r="107" spans="1:19" x14ac:dyDescent="0.25">
      <c r="A107" s="22"/>
      <c r="B107" s="16"/>
      <c r="C107" s="54"/>
      <c r="D107" s="44"/>
      <c r="E107" s="252"/>
      <c r="F107" s="45"/>
      <c r="G107" s="6"/>
      <c r="H107" s="12"/>
    </row>
    <row r="108" spans="1:19" x14ac:dyDescent="0.25">
      <c r="A108" s="22"/>
      <c r="B108" s="16"/>
      <c r="C108" s="54"/>
      <c r="D108" s="44"/>
      <c r="E108" s="45"/>
      <c r="F108" s="45"/>
      <c r="G108" s="6"/>
      <c r="H108" s="12"/>
    </row>
    <row r="109" spans="1:19" x14ac:dyDescent="0.25">
      <c r="A109" s="22"/>
      <c r="B109" s="16"/>
      <c r="C109" s="54"/>
      <c r="D109" s="44"/>
      <c r="E109" s="192"/>
      <c r="F109" s="45"/>
      <c r="G109" s="6"/>
      <c r="H109" s="12"/>
    </row>
    <row r="110" spans="1:19" x14ac:dyDescent="0.25">
      <c r="D110" s="46"/>
      <c r="E110" s="193"/>
      <c r="F110" s="46"/>
      <c r="H110" s="12"/>
    </row>
    <row r="111" spans="1:19" x14ac:dyDescent="0.25">
      <c r="D111" s="46"/>
      <c r="E111" s="193"/>
      <c r="F111" s="46"/>
      <c r="H111" s="12"/>
    </row>
    <row r="112" spans="1:19" x14ac:dyDescent="0.25">
      <c r="D112" s="46"/>
      <c r="E112" s="194"/>
      <c r="F112" s="46"/>
      <c r="H112" s="12"/>
    </row>
    <row r="113" spans="4:8" x14ac:dyDescent="0.25">
      <c r="D113" s="46"/>
      <c r="E113" s="194"/>
      <c r="F113" s="46"/>
      <c r="H113" s="12"/>
    </row>
    <row r="114" spans="4:8" x14ac:dyDescent="0.25">
      <c r="D114" s="46"/>
      <c r="E114" s="45"/>
      <c r="F114" s="46"/>
    </row>
  </sheetData>
  <sheetProtection algorithmName="SHA-512" hashValue="iLg6iEaTVuuFJkRM83GdLQ7iscLf4uouo5fdJmVRT3Svrl9zJC1e+j44ZD9EZZpTPrH28avYZCJYmOvYOud2LA==" saltValue="kvdTPEiTiZk6DCz5Vh++ZQ==" spinCount="100000" sheet="1" formatCells="0" formatColumns="0" formatRows="0"/>
  <mergeCells count="17">
    <mergeCell ref="B100:C100"/>
    <mergeCell ref="B101:C101"/>
    <mergeCell ref="D101:E101"/>
    <mergeCell ref="B102:C102"/>
    <mergeCell ref="D102:E102"/>
    <mergeCell ref="D100:E100"/>
    <mergeCell ref="B93:E93"/>
    <mergeCell ref="B98:C98"/>
    <mergeCell ref="D98:E98"/>
    <mergeCell ref="B99:C99"/>
    <mergeCell ref="D99:E99"/>
    <mergeCell ref="D97:E97"/>
    <mergeCell ref="E2:G2"/>
    <mergeCell ref="B67:D67"/>
    <mergeCell ref="B2:C2"/>
    <mergeCell ref="B92:E92"/>
    <mergeCell ref="B83:G83"/>
  </mergeCells>
  <conditionalFormatting sqref="H35:H36">
    <cfRule type="cellIs" dxfId="15" priority="26" stopIfTrue="1" operator="notEqual">
      <formula>0</formula>
    </cfRule>
  </conditionalFormatting>
  <conditionalFormatting sqref="H52">
    <cfRule type="cellIs" dxfId="14" priority="25" stopIfTrue="1" operator="notEqual">
      <formula>0</formula>
    </cfRule>
  </conditionalFormatting>
  <conditionalFormatting sqref="H59:H68">
    <cfRule type="cellIs" dxfId="13" priority="24" stopIfTrue="1" operator="notEqual">
      <formula>0</formula>
    </cfRule>
  </conditionalFormatting>
  <conditionalFormatting sqref="H72">
    <cfRule type="cellIs" dxfId="12" priority="19" stopIfTrue="1" operator="notEqual">
      <formula>0</formula>
    </cfRule>
  </conditionalFormatting>
  <conditionalFormatting sqref="H73">
    <cfRule type="cellIs" dxfId="11" priority="17" stopIfTrue="1" operator="notEqual">
      <formula>0</formula>
    </cfRule>
  </conditionalFormatting>
  <conditionalFormatting sqref="H75">
    <cfRule type="cellIs" dxfId="10" priority="16" stopIfTrue="1" operator="notEqual">
      <formula>0</formula>
    </cfRule>
  </conditionalFormatting>
  <conditionalFormatting sqref="H76:H77">
    <cfRule type="cellIs" dxfId="9" priority="15" stopIfTrue="1" operator="notEqual">
      <formula>0</formula>
    </cfRule>
  </conditionalFormatting>
  <conditionalFormatting sqref="H78">
    <cfRule type="cellIs" dxfId="8" priority="14" stopIfTrue="1" operator="notEqual">
      <formula>0</formula>
    </cfRule>
  </conditionalFormatting>
  <conditionalFormatting sqref="H80">
    <cfRule type="cellIs" dxfId="7" priority="3" stopIfTrue="1" operator="notEqual">
      <formula>0</formula>
    </cfRule>
  </conditionalFormatting>
  <conditionalFormatting sqref="H79">
    <cfRule type="cellIs" dxfId="6" priority="2" stopIfTrue="1" operator="notEqual">
      <formula>0</formula>
    </cfRule>
  </conditionalFormatting>
  <dataValidations count="5">
    <dataValidation type="list" allowBlank="1" showInputMessage="1" showErrorMessage="1" prompt="Please select &quot;Yes&quot; or &quot;No&quot; from the drop down box." sqref="F73" xr:uid="{7801014E-78DC-4986-9AAD-B852DFEBD4A0}">
      <formula1>$L$1:$L$2</formula1>
    </dataValidation>
    <dataValidation type="list" allowBlank="1" showInputMessage="1" showErrorMessage="1" prompt="Please select the appropriate response from the drop down box." sqref="F76" xr:uid="{90638F80-1984-4424-AA87-194282156AAE}">
      <formula1>$N$2:$N$5</formula1>
    </dataValidation>
    <dataValidation type="list" allowBlank="1" showInputMessage="1" showErrorMessage="1" prompt="Click cell D2 and select your unit name from the drop down list" sqref="D2" xr:uid="{00000000-0002-0000-0100-000000000000}">
      <formula1>$K$6:$K$68</formula1>
    </dataValidation>
    <dataValidation type="list" allowBlank="1" showInputMessage="1" showErrorMessage="1" sqref="F86" xr:uid="{FCD12EFA-FCDF-458C-A1D9-DB9A3037C4D3}">
      <formula1>$L$3:$L$5</formula1>
    </dataValidation>
    <dataValidation type="list" allowBlank="1" showInputMessage="1" showErrorMessage="1" sqref="F87 F89:F91" xr:uid="{7AEFF726-6B27-45A1-A07C-6FCB681D9AF4}">
      <formula1>$L$1:$L$2</formula1>
    </dataValidation>
  </dataValidations>
  <printOptions headings="1" gridLines="1"/>
  <pageMargins left="0.25" right="0.25" top="0.25" bottom="0.75" header="0.3" footer="0.3"/>
  <pageSetup scale="64" fitToWidth="0" fitToHeight="0" orientation="portrait" r:id="rId1"/>
  <headerFooter>
    <oddFooter>&amp;LPage &amp;P&amp;R&amp;Z&amp;F</oddFooter>
  </headerFooter>
  <rowBreaks count="3" manualBreakCount="3">
    <brk id="23" max="6" man="1"/>
    <brk id="39" max="6" man="1"/>
    <brk id="55" max="6" man="1"/>
  </rowBreaks>
  <colBreaks count="1" manualBreakCount="1">
    <brk id="5" min="6" max="64"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546"/>
  <sheetViews>
    <sheetView zoomScaleNormal="100" workbookViewId="0">
      <pane xSplit="3" ySplit="3" topLeftCell="D4" activePane="bottomRight" state="frozen"/>
      <selection activeCell="K57" sqref="K57"/>
      <selection pane="topRight" activeCell="K57" sqref="K57"/>
      <selection pane="bottomLeft" activeCell="K57" sqref="K57"/>
      <selection pane="bottomRight" activeCell="D5" sqref="D5"/>
    </sheetView>
  </sheetViews>
  <sheetFormatPr defaultColWidth="9.140625" defaultRowHeight="15" x14ac:dyDescent="0.25"/>
  <cols>
    <col min="1" max="1" width="6" style="1" customWidth="1"/>
    <col min="2" max="2" width="11.28515625" style="133" customWidth="1"/>
    <col min="3" max="3" width="42.28515625" style="128" customWidth="1"/>
    <col min="4" max="4" width="15.7109375" style="1" customWidth="1"/>
    <col min="5" max="5" width="17" style="1" customWidth="1"/>
    <col min="6" max="6" width="21.7109375" style="1" customWidth="1"/>
    <col min="7" max="7" width="20.5703125" style="154" customWidth="1"/>
    <col min="8" max="8" width="11.5703125" style="1" customWidth="1"/>
    <col min="9" max="9" width="2.140625" style="45" customWidth="1"/>
    <col min="10" max="10" width="14.85546875" style="129" customWidth="1"/>
    <col min="11" max="11" width="31.85546875" style="37" customWidth="1"/>
    <col min="12" max="12" width="17.5703125" style="153" customWidth="1"/>
    <col min="13" max="13" width="2.140625" style="1" customWidth="1"/>
    <col min="14" max="14" width="15.5703125" style="1" customWidth="1"/>
    <col min="15" max="15" width="16.140625" style="1" customWidth="1"/>
    <col min="16" max="16" width="2" style="1" customWidth="1"/>
    <col min="17" max="17" width="13.7109375" style="129" customWidth="1"/>
    <col min="18" max="24" width="0" style="1" hidden="1" customWidth="1"/>
    <col min="25" max="16384" width="9.140625" style="1"/>
  </cols>
  <sheetData>
    <row r="1" spans="1:23" ht="25.5" x14ac:dyDescent="0.25">
      <c r="C1" s="300" t="s">
        <v>338</v>
      </c>
      <c r="D1" s="41">
        <f>L46-(L35+L36-L39-L40-L68)-L43</f>
        <v>0</v>
      </c>
      <c r="I1" s="112"/>
      <c r="J1" s="124"/>
      <c r="K1" s="47" t="s">
        <v>18</v>
      </c>
      <c r="L1" s="146"/>
      <c r="M1" s="32"/>
      <c r="R1" s="171">
        <v>1</v>
      </c>
      <c r="S1" s="1">
        <v>1</v>
      </c>
    </row>
    <row r="2" spans="1:23" ht="37.5" x14ac:dyDescent="0.4">
      <c r="C2" s="160">
        <f>'Unit Data from Audit Worksheet'!D2</f>
        <v>0</v>
      </c>
      <c r="D2" s="299">
        <f>'Unit Data from Audit Worksheet'!F1</f>
        <v>2020</v>
      </c>
      <c r="E2" s="39">
        <f>D2</f>
        <v>2020</v>
      </c>
      <c r="F2" s="39"/>
      <c r="G2" s="155"/>
      <c r="H2" s="39"/>
      <c r="I2" s="112"/>
      <c r="J2" s="117" t="s">
        <v>13</v>
      </c>
      <c r="K2" s="36" t="s">
        <v>12</v>
      </c>
      <c r="L2" s="149" t="s">
        <v>6</v>
      </c>
      <c r="R2" s="171">
        <v>2</v>
      </c>
      <c r="S2" s="1">
        <v>2</v>
      </c>
    </row>
    <row r="3" spans="1:23" ht="47.25" x14ac:dyDescent="0.25">
      <c r="A3" s="15" t="s">
        <v>1</v>
      </c>
      <c r="B3" s="134"/>
      <c r="C3" s="122" t="s">
        <v>2</v>
      </c>
      <c r="D3" s="48" t="s">
        <v>14</v>
      </c>
      <c r="E3" s="48" t="s">
        <v>15</v>
      </c>
      <c r="F3" s="49" t="s">
        <v>19</v>
      </c>
      <c r="G3" s="163" t="s">
        <v>171</v>
      </c>
      <c r="H3" s="49" t="s">
        <v>4</v>
      </c>
      <c r="I3" s="112"/>
      <c r="J3" s="301"/>
      <c r="K3" s="302"/>
      <c r="L3" s="303"/>
      <c r="O3" s="1" t="s">
        <v>133</v>
      </c>
      <c r="Q3" s="164" t="s">
        <v>172</v>
      </c>
      <c r="R3" s="171">
        <v>3</v>
      </c>
      <c r="S3" s="1">
        <v>3</v>
      </c>
    </row>
    <row r="4" spans="1:23" ht="18.75" x14ac:dyDescent="0.3">
      <c r="A4" s="29"/>
      <c r="B4" s="135"/>
      <c r="C4" s="130"/>
      <c r="D4" s="30"/>
      <c r="E4" s="30"/>
      <c r="F4" s="329"/>
      <c r="G4" s="156"/>
      <c r="H4" s="30"/>
      <c r="I4" s="112"/>
      <c r="J4" s="209" t="s">
        <v>162</v>
      </c>
      <c r="K4" s="174" t="s">
        <v>132</v>
      </c>
      <c r="L4" s="226" t="e">
        <f>'Unit Data from Audit Worksheet'!D3</f>
        <v>#N/A</v>
      </c>
      <c r="R4" s="171">
        <v>4</v>
      </c>
      <c r="S4" s="171">
        <v>4</v>
      </c>
    </row>
    <row r="5" spans="1:23" ht="62.25" customHeight="1" x14ac:dyDescent="0.25">
      <c r="A5" s="123">
        <f>'Unit Data from Audit Worksheet'!A7</f>
        <v>333</v>
      </c>
      <c r="B5" s="139" t="str">
        <f>'Unit Data from Audit Worksheet'!C7</f>
        <v>Net Position-Governmental Activities</v>
      </c>
      <c r="C5" s="120" t="str">
        <f>'Unit Data from Audit Worksheet'!D7</f>
        <v xml:space="preserve"> All unrestricted Cash and investments.  
Exclude: restricted cash 
                   cash held by a third party. </v>
      </c>
      <c r="D5" s="269"/>
      <c r="E5" s="243">
        <f>'Unit Data from Audit Worksheet'!F7</f>
        <v>0</v>
      </c>
      <c r="F5" s="244">
        <f>IF(L5&lt;0,"Error: Number is normally positive.",)</f>
        <v>0</v>
      </c>
      <c r="G5" s="244"/>
      <c r="H5" s="118"/>
      <c r="I5" s="271"/>
      <c r="J5" s="116">
        <v>333</v>
      </c>
      <c r="K5" s="131" t="s">
        <v>103</v>
      </c>
      <c r="L5" s="151">
        <f>IF(D5="",E5,D5)</f>
        <v>0</v>
      </c>
      <c r="R5" s="171">
        <v>5</v>
      </c>
      <c r="S5" s="171">
        <v>5</v>
      </c>
      <c r="V5" s="1" t="b">
        <f>EXACT(A5,J5)</f>
        <v>1</v>
      </c>
      <c r="W5" s="242">
        <f>E5-L5</f>
        <v>0</v>
      </c>
    </row>
    <row r="6" spans="1:23" ht="36.75" customHeight="1" x14ac:dyDescent="0.25">
      <c r="A6" s="127">
        <f>'Unit Data from Audit Worksheet'!A8</f>
        <v>500</v>
      </c>
      <c r="B6" s="136" t="str">
        <f>'Unit Data from Audit Worksheet'!C8</f>
        <v>Net Position-Governmental Activities</v>
      </c>
      <c r="C6" s="125" t="str">
        <f>'Unit Data from Audit Worksheet'!D8</f>
        <v xml:space="preserve"> All restricted Cash and investments</v>
      </c>
      <c r="D6" s="269"/>
      <c r="E6" s="244">
        <f>'Unit Data from Audit Worksheet'!F8</f>
        <v>0</v>
      </c>
      <c r="F6" s="244">
        <f>IF(L6&lt;0,"Error: Number is normally positive.",)</f>
        <v>0</v>
      </c>
      <c r="G6" s="244"/>
      <c r="H6" s="118"/>
      <c r="I6" s="271"/>
      <c r="J6" s="115">
        <v>500</v>
      </c>
      <c r="K6" s="111" t="s">
        <v>102</v>
      </c>
      <c r="L6" s="151">
        <f>IF(D6="",E6,D6)</f>
        <v>0</v>
      </c>
      <c r="P6" s="330"/>
      <c r="R6" s="171">
        <v>6</v>
      </c>
      <c r="S6" s="228">
        <v>6</v>
      </c>
      <c r="V6" s="237" t="b">
        <f t="shared" ref="V6:V69" si="0">EXACT(A6,J6)</f>
        <v>1</v>
      </c>
      <c r="W6" s="242">
        <f t="shared" ref="W6:W69" si="1">E6-L6</f>
        <v>0</v>
      </c>
    </row>
    <row r="7" spans="1:23" ht="43.5" customHeight="1" x14ac:dyDescent="0.25">
      <c r="A7" s="127">
        <f>'Unit Data from Audit Worksheet'!A9</f>
        <v>385</v>
      </c>
      <c r="B7" s="136" t="str">
        <f>'Unit Data from Audit Worksheet'!C9</f>
        <v>Net Position-Governmental Activities</v>
      </c>
      <c r="C7" s="125" t="str">
        <f>'Unit Data from Audit Worksheet'!D9</f>
        <v>Total Assets and deferred outflows</v>
      </c>
      <c r="D7" s="269"/>
      <c r="E7" s="244">
        <f>'Unit Data from Audit Worksheet'!F9</f>
        <v>0</v>
      </c>
      <c r="F7" s="244">
        <f>IF((L5+L6)&gt;L7,"Error: Please review accts (333 + 500) &gt; 385",)</f>
        <v>0</v>
      </c>
      <c r="G7" s="244"/>
      <c r="H7" s="118"/>
      <c r="I7" s="271"/>
      <c r="J7" s="182">
        <v>385</v>
      </c>
      <c r="K7" s="183" t="s">
        <v>50</v>
      </c>
      <c r="L7" s="184">
        <f>IF(D7="",E7,D7)+IF(D9="",E9,D9)</f>
        <v>0</v>
      </c>
      <c r="N7" s="185" t="s">
        <v>167</v>
      </c>
      <c r="P7" s="330"/>
      <c r="R7" s="228">
        <v>7</v>
      </c>
      <c r="S7" s="228">
        <v>7</v>
      </c>
      <c r="V7" s="237" t="b">
        <f t="shared" si="0"/>
        <v>1</v>
      </c>
      <c r="W7" s="242">
        <f t="shared" si="1"/>
        <v>0</v>
      </c>
    </row>
    <row r="8" spans="1:23" s="126" customFormat="1" ht="75" customHeight="1" x14ac:dyDescent="0.25">
      <c r="A8" s="179">
        <f>'Unit Data from Audit Worksheet'!A10</f>
        <v>575</v>
      </c>
      <c r="B8" s="181" t="str">
        <f>'Unit Data from Audit Worksheet'!C10</f>
        <v>Net Position-Governmental Activities</v>
      </c>
      <c r="C8" s="178" t="str">
        <f>'Unit Data from Audit Worksheet'!D10</f>
        <v>Record any positive Internal balances on the net position statements that appear in the Asset Section of the Net Position Statement
Enter as a positive</v>
      </c>
      <c r="D8" s="269"/>
      <c r="E8" s="244">
        <f>'Unit Data from Audit Worksheet'!F10</f>
        <v>0</v>
      </c>
      <c r="F8" s="244">
        <f>IF(L8&lt;0,"Error: Number is normally positive.",)</f>
        <v>0</v>
      </c>
      <c r="G8" s="244"/>
      <c r="H8" s="118"/>
      <c r="I8" s="271"/>
      <c r="J8" s="175">
        <v>575</v>
      </c>
      <c r="K8" s="210" t="s">
        <v>169</v>
      </c>
      <c r="L8" s="201">
        <f>IF(D8="",E8,D8)</f>
        <v>0</v>
      </c>
      <c r="N8" s="147"/>
      <c r="P8" s="330"/>
      <c r="Q8" s="129"/>
      <c r="V8" s="237" t="b">
        <f t="shared" si="0"/>
        <v>1</v>
      </c>
      <c r="W8" s="242">
        <f t="shared" si="1"/>
        <v>0</v>
      </c>
    </row>
    <row r="9" spans="1:23" s="126" customFormat="1" ht="69.75" customHeight="1" x14ac:dyDescent="0.25">
      <c r="A9" s="179">
        <f>'Unit Data from Audit Worksheet'!A11</f>
        <v>576</v>
      </c>
      <c r="B9" s="181" t="str">
        <f>'Unit Data from Audit Worksheet'!C11</f>
        <v>Net Position-Governmental Activities</v>
      </c>
      <c r="C9" s="178" t="str">
        <f>'Unit Data from Audit Worksheet'!D11</f>
        <v>Record any negative Internal balances on the net position statements that appear in the Asset Section of the Net Position Statement.
Enter as a positive</v>
      </c>
      <c r="D9" s="269"/>
      <c r="E9" s="244">
        <f>'Unit Data from Audit Worksheet'!F11</f>
        <v>0</v>
      </c>
      <c r="F9" s="244">
        <f>IF(L9&lt;0,"Error: Enter as positive.",)</f>
        <v>0</v>
      </c>
      <c r="G9" s="244"/>
      <c r="H9" s="118"/>
      <c r="I9" s="271"/>
      <c r="J9" s="175">
        <v>576</v>
      </c>
      <c r="K9" s="210" t="s">
        <v>170</v>
      </c>
      <c r="L9" s="201">
        <f>IF(D9="",E9,D9)</f>
        <v>0</v>
      </c>
      <c r="N9" s="147"/>
      <c r="P9" s="330"/>
      <c r="Q9" s="129"/>
      <c r="V9" s="237" t="b">
        <f t="shared" si="0"/>
        <v>1</v>
      </c>
      <c r="W9" s="242">
        <f t="shared" si="1"/>
        <v>0</v>
      </c>
    </row>
    <row r="10" spans="1:23" s="45" customFormat="1" ht="108.75" customHeight="1" x14ac:dyDescent="0.25">
      <c r="A10" s="253">
        <f>'Unit Data from Audit Worksheet'!A12</f>
        <v>626</v>
      </c>
      <c r="B10" s="254" t="str">
        <f>'Unit Data from Audit Worksheet'!C12</f>
        <v>Net Position-Governmental Activities</v>
      </c>
      <c r="C10" s="255" t="str">
        <f>'Unit Data from Audit Worksheet'!D12</f>
        <v xml:space="preserve">Current liabilities
Include:   Current liabilities including current portion of long-term debt.  Deferred inflows should not be included in Current Liabilities  
</v>
      </c>
      <c r="D10" s="269"/>
      <c r="E10" s="244">
        <f>'Unit Data from Audit Worksheet'!F12</f>
        <v>0</v>
      </c>
      <c r="F10" s="244">
        <f>IF(LF12&lt;0,"Error:  Ener as positive.",)</f>
        <v>0</v>
      </c>
      <c r="G10" s="244"/>
      <c r="H10" s="176"/>
      <c r="I10" s="271"/>
      <c r="J10" s="175">
        <v>626</v>
      </c>
      <c r="K10" s="174" t="s">
        <v>314</v>
      </c>
      <c r="L10" s="201">
        <f>IF(D10="",E10,D10)+IF(D9="",E9,D9)</f>
        <v>0</v>
      </c>
      <c r="N10" s="185" t="s">
        <v>167</v>
      </c>
      <c r="P10" s="330"/>
      <c r="Q10" s="318"/>
      <c r="V10" s="330" t="b">
        <f t="shared" si="0"/>
        <v>1</v>
      </c>
      <c r="W10" s="319">
        <f t="shared" si="1"/>
        <v>0</v>
      </c>
    </row>
    <row r="11" spans="1:23" s="45" customFormat="1" ht="96.6" customHeight="1" x14ac:dyDescent="0.25">
      <c r="A11" s="253">
        <f>'Unit Data from Audit Worksheet'!A13</f>
        <v>627</v>
      </c>
      <c r="B11" s="254" t="str">
        <f>'Unit Data from Audit Worksheet'!C13</f>
        <v>Net Position-Governmental Activities</v>
      </c>
      <c r="C11" s="255" t="str">
        <f>'Unit Data from Audit Worksheet'!D13</f>
        <v>Please enter any bond anticipation notes that are classified as current liabilities and included row 12 above (amounts entered should agree to the current amount included in the changes to long-term debt note)</v>
      </c>
      <c r="D11" s="269"/>
      <c r="E11" s="244">
        <f>'Unit Data from Audit Worksheet'!F13</f>
        <v>0</v>
      </c>
      <c r="F11" s="244">
        <f>IF(L11&gt;L10,"Please review account numbers 627 &gt;626",)</f>
        <v>0</v>
      </c>
      <c r="G11" s="244"/>
      <c r="H11" s="176"/>
      <c r="I11" s="271"/>
      <c r="J11" s="175">
        <v>627</v>
      </c>
      <c r="K11" s="174" t="s">
        <v>315</v>
      </c>
      <c r="L11" s="201">
        <f t="shared" ref="L11:L15" si="2">IF(D11="",E11,D11)</f>
        <v>0</v>
      </c>
      <c r="N11" s="317"/>
      <c r="P11" s="330"/>
      <c r="Q11" s="318"/>
      <c r="V11" s="330" t="b">
        <f t="shared" si="0"/>
        <v>1</v>
      </c>
      <c r="W11" s="319">
        <f t="shared" si="1"/>
        <v>0</v>
      </c>
    </row>
    <row r="12" spans="1:23" s="45" customFormat="1" ht="84.6" customHeight="1" x14ac:dyDescent="0.25">
      <c r="A12" s="253">
        <f>'Unit Data from Audit Worksheet'!A14</f>
        <v>628</v>
      </c>
      <c r="B12" s="254" t="str">
        <f>'Unit Data from Audit Worksheet'!C14</f>
        <v>Net Position-Governmental Activities</v>
      </c>
      <c r="C12" s="255" t="str">
        <f>'Unit Data from Audit Worksheet'!D14</f>
        <v>Please enter any compensated absences that are classified as current liabilities and included row 12 above (amounts entered should agree to the current amount included in the changes to long-term debt note)</v>
      </c>
      <c r="D12" s="269"/>
      <c r="E12" s="244">
        <f>'Unit Data from Audit Worksheet'!F14</f>
        <v>0</v>
      </c>
      <c r="F12" s="244">
        <f>IF(L12&gt;L11,"Please review account numbers 628 &gt;626",)</f>
        <v>0</v>
      </c>
      <c r="G12" s="244"/>
      <c r="H12" s="176"/>
      <c r="I12" s="271"/>
      <c r="J12" s="175">
        <v>628</v>
      </c>
      <c r="K12" s="174" t="s">
        <v>316</v>
      </c>
      <c r="L12" s="201">
        <f t="shared" si="2"/>
        <v>0</v>
      </c>
      <c r="N12" s="317"/>
      <c r="P12" s="330"/>
      <c r="Q12" s="318"/>
      <c r="V12" s="330" t="b">
        <f t="shared" si="0"/>
        <v>1</v>
      </c>
      <c r="W12" s="319">
        <f t="shared" si="1"/>
        <v>0</v>
      </c>
    </row>
    <row r="13" spans="1:23" s="45" customFormat="1" ht="85.5" customHeight="1" x14ac:dyDescent="0.25">
      <c r="A13" s="253">
        <f>'Unit Data from Audit Worksheet'!A15</f>
        <v>629</v>
      </c>
      <c r="B13" s="254" t="str">
        <f>'Unit Data from Audit Worksheet'!C15</f>
        <v>Net Position-Governmental Activities</v>
      </c>
      <c r="C13" s="255" t="str">
        <f>'Unit Data from Audit Worksheet'!D15</f>
        <v>Please enter any pension liabilities that are classified as current liabilities and included row 12 above (amounts entered should agree to the current amount included in the changes to long-term debt note)</v>
      </c>
      <c r="D13" s="269"/>
      <c r="E13" s="244">
        <f>'Unit Data from Audit Worksheet'!F15</f>
        <v>0</v>
      </c>
      <c r="F13" s="244">
        <f>IF(L13&gt;L12,"Please review account numbers 629 &gt;626",)</f>
        <v>0</v>
      </c>
      <c r="G13" s="244"/>
      <c r="H13" s="176"/>
      <c r="I13" s="271"/>
      <c r="J13" s="175">
        <v>629</v>
      </c>
      <c r="K13" s="174" t="s">
        <v>317</v>
      </c>
      <c r="L13" s="201">
        <f t="shared" si="2"/>
        <v>0</v>
      </c>
      <c r="N13" s="317"/>
      <c r="P13" s="330"/>
      <c r="Q13" s="318"/>
      <c r="V13" s="330" t="b">
        <f t="shared" si="0"/>
        <v>1</v>
      </c>
      <c r="W13" s="319">
        <f t="shared" si="1"/>
        <v>0</v>
      </c>
    </row>
    <row r="14" spans="1:23" s="45" customFormat="1" ht="95.45" customHeight="1" x14ac:dyDescent="0.25">
      <c r="A14" s="253">
        <f>'Unit Data from Audit Worksheet'!A16</f>
        <v>630</v>
      </c>
      <c r="B14" s="254" t="str">
        <f>'Unit Data from Audit Worksheet'!C16</f>
        <v>Net Position-Governmental Activities</v>
      </c>
      <c r="C14" s="255" t="str">
        <f>'Unit Data from Audit Worksheet'!D16</f>
        <v>Please enter any current liabilities that are payable from restricted assets and included row 12 above (amounts entered should agree to the current amount included in the changes to long-term debt note)</v>
      </c>
      <c r="D14" s="269"/>
      <c r="E14" s="244">
        <f>'Unit Data from Audit Worksheet'!F16</f>
        <v>0</v>
      </c>
      <c r="F14" s="244">
        <f>IF(L14&gt;L13,"Please review account numbers 630 &gt;626",)</f>
        <v>0</v>
      </c>
      <c r="G14" s="244"/>
      <c r="H14" s="176"/>
      <c r="I14" s="271"/>
      <c r="J14" s="175">
        <v>630</v>
      </c>
      <c r="K14" s="174" t="s">
        <v>318</v>
      </c>
      <c r="L14" s="201">
        <f t="shared" si="2"/>
        <v>0</v>
      </c>
      <c r="N14" s="317"/>
      <c r="P14" s="330"/>
      <c r="Q14" s="318"/>
      <c r="V14" s="330" t="b">
        <f t="shared" si="0"/>
        <v>1</v>
      </c>
      <c r="W14" s="319">
        <f t="shared" si="1"/>
        <v>0</v>
      </c>
    </row>
    <row r="15" spans="1:23" s="45" customFormat="1" ht="84.95" customHeight="1" x14ac:dyDescent="0.25">
      <c r="A15" s="253">
        <f>'Unit Data from Audit Worksheet'!A17</f>
        <v>631</v>
      </c>
      <c r="B15" s="254" t="str">
        <f>'Unit Data from Audit Worksheet'!C17</f>
        <v>Net Position-Governmental Activities</v>
      </c>
      <c r="C15" s="255" t="str">
        <f>'Unit Data from Audit Worksheet'!D17</f>
        <v>Please enter any OPEB liabilities that are classified as current liabilities and included row 12 above (amounts entered should agree to the current amount included in the changes to long-term debt note)</v>
      </c>
      <c r="D15" s="269"/>
      <c r="E15" s="244">
        <f>'Unit Data from Audit Worksheet'!F17</f>
        <v>0</v>
      </c>
      <c r="F15" s="244">
        <f>IF(L15&gt;L14,"Please review account numbers 631 &gt;626",)</f>
        <v>0</v>
      </c>
      <c r="G15" s="244"/>
      <c r="H15" s="176"/>
      <c r="I15" s="271"/>
      <c r="J15" s="175">
        <v>631</v>
      </c>
      <c r="K15" s="174" t="s">
        <v>319</v>
      </c>
      <c r="L15" s="201">
        <f t="shared" si="2"/>
        <v>0</v>
      </c>
      <c r="N15" s="317"/>
      <c r="P15" s="330"/>
      <c r="Q15" s="318"/>
      <c r="V15" s="330" t="b">
        <f t="shared" si="0"/>
        <v>1</v>
      </c>
      <c r="W15" s="319">
        <f t="shared" si="1"/>
        <v>0</v>
      </c>
    </row>
    <row r="16" spans="1:23" ht="48" customHeight="1" x14ac:dyDescent="0.25">
      <c r="A16" s="268">
        <f>'Unit Data from Audit Worksheet'!A18</f>
        <v>338</v>
      </c>
      <c r="B16" s="270" t="str">
        <f>'Unit Data from Audit Worksheet'!C18</f>
        <v>Net Position-Governmental Activities</v>
      </c>
      <c r="C16" s="267" t="str">
        <f>'Unit Data from Audit Worksheet'!D18</f>
        <v>Total Liabilities and total deferred inflows</v>
      </c>
      <c r="D16" s="269"/>
      <c r="E16" s="243">
        <f>'Unit Data from Audit Worksheet'!F18</f>
        <v>0</v>
      </c>
      <c r="F16" s="244">
        <f>IF(L10&gt;L16,"Please review account numbers 626 &gt; 338",)</f>
        <v>0</v>
      </c>
      <c r="G16" s="244"/>
      <c r="H16" s="118"/>
      <c r="I16" s="271"/>
      <c r="J16" s="257">
        <v>338</v>
      </c>
      <c r="K16" s="256" t="s">
        <v>51</v>
      </c>
      <c r="L16" s="184">
        <f>IF(D16="",E16,D16)+IF(D9="",E9,D9)</f>
        <v>0</v>
      </c>
      <c r="N16" s="185" t="s">
        <v>167</v>
      </c>
      <c r="P16" s="330"/>
      <c r="V16" s="330" t="b">
        <f t="shared" si="0"/>
        <v>1</v>
      </c>
      <c r="W16" s="242">
        <f t="shared" si="1"/>
        <v>0</v>
      </c>
    </row>
    <row r="17" spans="1:23" ht="100.5" customHeight="1" x14ac:dyDescent="0.25">
      <c r="A17" s="127">
        <f>'Unit Data from Audit Worksheet'!A19</f>
        <v>335</v>
      </c>
      <c r="B17" s="136" t="str">
        <f>'Unit Data from Audit Worksheet'!C19</f>
        <v>Net Position-Governmental Activities</v>
      </c>
      <c r="C17" s="125" t="str">
        <f>'Unit Data from Audit Worksheet'!D19</f>
        <v>Unearned revenues that were included in current liabilities in your audit report or entered in acct # 336 above. 
Exclude - unearned revenues that are listed in deferred inflows.</v>
      </c>
      <c r="D17" s="269"/>
      <c r="E17" s="244">
        <f>'Unit Data from Audit Worksheet'!F19</f>
        <v>0</v>
      </c>
      <c r="F17" s="244">
        <f>IF(L17&lt;0,"Error: Enter as a positive.",)</f>
        <v>0</v>
      </c>
      <c r="G17" s="244"/>
      <c r="H17" s="118"/>
      <c r="I17" s="271"/>
      <c r="J17" s="115">
        <v>335</v>
      </c>
      <c r="K17" s="111" t="s">
        <v>52</v>
      </c>
      <c r="L17" s="151">
        <f t="shared" ref="L17:L46" si="3">IF(D17="",E17,D17)</f>
        <v>0</v>
      </c>
      <c r="P17" s="330"/>
      <c r="V17" s="330" t="b">
        <f t="shared" si="0"/>
        <v>1</v>
      </c>
      <c r="W17" s="242">
        <f t="shared" si="1"/>
        <v>0</v>
      </c>
    </row>
    <row r="18" spans="1:23" ht="33.75" x14ac:dyDescent="0.25">
      <c r="A18" s="127">
        <f>'Unit Data from Audit Worksheet'!A20</f>
        <v>252</v>
      </c>
      <c r="B18" s="136" t="str">
        <f>'Unit Data from Audit Worksheet'!C20</f>
        <v>Net Position-Governmental Activities</v>
      </c>
      <c r="C18" s="125" t="str">
        <f>'Unit Data from Audit Worksheet'!D20</f>
        <v xml:space="preserve"> Total Net investment in capital assets</v>
      </c>
      <c r="D18" s="269"/>
      <c r="E18" s="244">
        <f>'Unit Data from Audit Worksheet'!F20</f>
        <v>0</v>
      </c>
      <c r="F18" s="244"/>
      <c r="G18" s="244"/>
      <c r="H18" s="118"/>
      <c r="I18" s="271"/>
      <c r="J18" s="115">
        <v>252</v>
      </c>
      <c r="K18" s="111" t="s">
        <v>44</v>
      </c>
      <c r="L18" s="151">
        <f t="shared" si="3"/>
        <v>0</v>
      </c>
      <c r="O18" s="107" t="e">
        <f>'Unit Data from Audit Worksheet'!E20</f>
        <v>#N/A</v>
      </c>
      <c r="P18" s="330"/>
      <c r="V18" s="330" t="b">
        <f t="shared" si="0"/>
        <v>1</v>
      </c>
      <c r="W18" s="242">
        <f t="shared" si="1"/>
        <v>0</v>
      </c>
    </row>
    <row r="19" spans="1:23" ht="33.75" x14ac:dyDescent="0.25">
      <c r="A19" s="127">
        <f>'Unit Data from Audit Worksheet'!A21</f>
        <v>253</v>
      </c>
      <c r="B19" s="136" t="str">
        <f>'Unit Data from Audit Worksheet'!C21</f>
        <v>Net Position-Governmental Activities</v>
      </c>
      <c r="C19" s="125" t="str">
        <f>'Unit Data from Audit Worksheet'!D21</f>
        <v xml:space="preserve"> Total Net Position, Restricted</v>
      </c>
      <c r="D19" s="269"/>
      <c r="E19" s="244">
        <f>'Unit Data from Audit Worksheet'!F21</f>
        <v>0</v>
      </c>
      <c r="F19" s="244"/>
      <c r="G19" s="244"/>
      <c r="H19" s="118"/>
      <c r="I19" s="271"/>
      <c r="J19" s="115">
        <v>253</v>
      </c>
      <c r="K19" s="111" t="s">
        <v>45</v>
      </c>
      <c r="L19" s="151">
        <f t="shared" si="3"/>
        <v>0</v>
      </c>
      <c r="O19" s="107" t="e">
        <f>'Unit Data from Audit Worksheet'!E21</f>
        <v>#N/A</v>
      </c>
      <c r="P19" s="330"/>
      <c r="V19" s="330" t="b">
        <f t="shared" si="0"/>
        <v>1</v>
      </c>
      <c r="W19" s="242">
        <f t="shared" si="1"/>
        <v>0</v>
      </c>
    </row>
    <row r="20" spans="1:23" ht="73.5" customHeight="1" x14ac:dyDescent="0.25">
      <c r="A20" s="127">
        <f>'Unit Data from Audit Worksheet'!A22</f>
        <v>254</v>
      </c>
      <c r="B20" s="136" t="str">
        <f>'Unit Data from Audit Worksheet'!C22</f>
        <v>Net Position-Governmental Activities</v>
      </c>
      <c r="C20" s="125" t="str">
        <f>'Unit Data from Audit Worksheet'!D22</f>
        <v>Total Net Position, Unrestricted</v>
      </c>
      <c r="D20" s="269"/>
      <c r="E20" s="244">
        <f>'Unit Data from Audit Worksheet'!F22</f>
        <v>0</v>
      </c>
      <c r="F20" s="331">
        <f>IF((L7-L16-L18-L19-L20)=0,,"Error: Total assets and deferred outflows less total liabilities and deferred inflows do not equal total net position accts 385-338-252-253-254")</f>
        <v>0</v>
      </c>
      <c r="G20" s="204">
        <f>L7-L16-L18-L19-L20</f>
        <v>0</v>
      </c>
      <c r="H20" s="118"/>
      <c r="I20" s="271"/>
      <c r="J20" s="115">
        <v>254</v>
      </c>
      <c r="K20" s="111" t="s">
        <v>46</v>
      </c>
      <c r="L20" s="151">
        <f t="shared" si="3"/>
        <v>0</v>
      </c>
      <c r="O20" s="107" t="e">
        <f>'Unit Data from Audit Worksheet'!E22</f>
        <v>#N/A</v>
      </c>
      <c r="P20" s="330"/>
      <c r="Q20" s="129">
        <f>IF(G20&lt;&gt;0,1,0)</f>
        <v>0</v>
      </c>
      <c r="V20" s="330" t="b">
        <f t="shared" si="0"/>
        <v>1</v>
      </c>
      <c r="W20" s="242">
        <f t="shared" si="1"/>
        <v>0</v>
      </c>
    </row>
    <row r="21" spans="1:23" ht="57" customHeight="1" x14ac:dyDescent="0.25">
      <c r="A21" s="127">
        <f>'Unit Data from Audit Worksheet'!A24</f>
        <v>502</v>
      </c>
      <c r="B21" s="136" t="str">
        <f>'Unit Data from Audit Worksheet'!C24</f>
        <v>Net Position-Business Activities</v>
      </c>
      <c r="C21" s="125" t="str">
        <f>'Unit Data from Audit Worksheet'!D24</f>
        <v xml:space="preserve">All unrestricted Cash and investments. 
Exclude restricted cash and cash held by a third party. </v>
      </c>
      <c r="D21" s="269"/>
      <c r="E21" s="244">
        <f>'Unit Data from Audit Worksheet'!F24</f>
        <v>0</v>
      </c>
      <c r="F21" s="331">
        <f>IF(L21&lt;0,"Error: Number is normally positive.",)</f>
        <v>0</v>
      </c>
      <c r="G21" s="244"/>
      <c r="H21" s="118"/>
      <c r="I21" s="271"/>
      <c r="J21" s="115">
        <v>502</v>
      </c>
      <c r="K21" s="111" t="s">
        <v>104</v>
      </c>
      <c r="L21" s="152">
        <f t="shared" si="3"/>
        <v>0</v>
      </c>
      <c r="P21" s="330"/>
      <c r="V21" s="330" t="b">
        <f t="shared" si="0"/>
        <v>1</v>
      </c>
      <c r="W21" s="242">
        <f t="shared" si="1"/>
        <v>0</v>
      </c>
    </row>
    <row r="22" spans="1:23" ht="40.5" customHeight="1" x14ac:dyDescent="0.25">
      <c r="A22" s="127">
        <f>'Unit Data from Audit Worksheet'!A25</f>
        <v>503</v>
      </c>
      <c r="B22" s="136" t="str">
        <f>'Unit Data from Audit Worksheet'!C25</f>
        <v>Net Position-Business Activities</v>
      </c>
      <c r="C22" s="125" t="str">
        <f>'Unit Data from Audit Worksheet'!D25</f>
        <v>All restricted Cash and investments</v>
      </c>
      <c r="D22" s="269"/>
      <c r="E22" s="244">
        <f>'Unit Data from Audit Worksheet'!F25</f>
        <v>0</v>
      </c>
      <c r="F22" s="331">
        <f>IF(L22&lt;0,"Error: Number is normally positive.",)</f>
        <v>0</v>
      </c>
      <c r="G22" s="244"/>
      <c r="H22" s="118"/>
      <c r="I22" s="271"/>
      <c r="J22" s="115">
        <v>503</v>
      </c>
      <c r="K22" s="111" t="s">
        <v>105</v>
      </c>
      <c r="L22" s="152">
        <f t="shared" si="3"/>
        <v>0</v>
      </c>
      <c r="P22" s="330"/>
      <c r="V22" s="330" t="b">
        <f t="shared" si="0"/>
        <v>1</v>
      </c>
      <c r="W22" s="242">
        <f t="shared" si="1"/>
        <v>0</v>
      </c>
    </row>
    <row r="23" spans="1:23" ht="30.75" customHeight="1" x14ac:dyDescent="0.25">
      <c r="A23" s="127">
        <f>'Unit Data from Audit Worksheet'!A27</f>
        <v>388</v>
      </c>
      <c r="B23" s="136" t="str">
        <f>'Unit Data from Audit Worksheet'!C27</f>
        <v>Statement of Activities - Governmental</v>
      </c>
      <c r="C23" s="125" t="str">
        <f>'Unit Data from Audit Worksheet'!D27</f>
        <v>Total Expenses</v>
      </c>
      <c r="D23" s="269"/>
      <c r="E23" s="244">
        <f>'Unit Data from Audit Worksheet'!F27</f>
        <v>0</v>
      </c>
      <c r="F23" s="331">
        <f t="shared" ref="F23:F28" si="4">IF(L23&lt;0,"Error: Number is normally positive.",)</f>
        <v>0</v>
      </c>
      <c r="G23" s="244"/>
      <c r="H23" s="118"/>
      <c r="I23" s="271"/>
      <c r="J23" s="115">
        <v>388</v>
      </c>
      <c r="K23" s="111" t="s">
        <v>106</v>
      </c>
      <c r="L23" s="152">
        <f t="shared" si="3"/>
        <v>0</v>
      </c>
      <c r="P23" s="330"/>
      <c r="V23" s="330" t="b">
        <f t="shared" si="0"/>
        <v>1</v>
      </c>
      <c r="W23" s="242">
        <f t="shared" si="1"/>
        <v>0</v>
      </c>
    </row>
    <row r="24" spans="1:23" ht="29.25" customHeight="1" x14ac:dyDescent="0.25">
      <c r="A24" s="127">
        <f>'Unit Data from Audit Worksheet'!A28</f>
        <v>339</v>
      </c>
      <c r="B24" s="136" t="str">
        <f>'Unit Data from Audit Worksheet'!C28</f>
        <v>Statement of Activities - Governmental</v>
      </c>
      <c r="C24" s="125" t="str">
        <f>'Unit Data from Audit Worksheet'!D28</f>
        <v xml:space="preserve">Charges for services </v>
      </c>
      <c r="D24" s="269"/>
      <c r="E24" s="244">
        <f>'Unit Data from Audit Worksheet'!F28</f>
        <v>0</v>
      </c>
      <c r="F24" s="331">
        <f t="shared" si="4"/>
        <v>0</v>
      </c>
      <c r="G24" s="244"/>
      <c r="H24" s="118"/>
      <c r="I24" s="271"/>
      <c r="J24" s="115">
        <v>339</v>
      </c>
      <c r="K24" s="111" t="s">
        <v>107</v>
      </c>
      <c r="L24" s="152">
        <f t="shared" si="3"/>
        <v>0</v>
      </c>
      <c r="P24" s="330"/>
      <c r="V24" s="330" t="b">
        <f t="shared" si="0"/>
        <v>1</v>
      </c>
      <c r="W24" s="242">
        <f t="shared" si="1"/>
        <v>0</v>
      </c>
    </row>
    <row r="25" spans="1:23" ht="33.75" x14ac:dyDescent="0.25">
      <c r="A25" s="127">
        <f>'Unit Data from Audit Worksheet'!A29</f>
        <v>504</v>
      </c>
      <c r="B25" s="136" t="str">
        <f>'Unit Data from Audit Worksheet'!C29</f>
        <v>Statement of Activities - Governmental</v>
      </c>
      <c r="C25" s="125" t="str">
        <f>'Unit Data from Audit Worksheet'!D29</f>
        <v>Operating grants and contributions</v>
      </c>
      <c r="D25" s="269"/>
      <c r="E25" s="244">
        <f>'Unit Data from Audit Worksheet'!F29</f>
        <v>0</v>
      </c>
      <c r="F25" s="331">
        <f t="shared" si="4"/>
        <v>0</v>
      </c>
      <c r="G25" s="244"/>
      <c r="H25" s="118"/>
      <c r="I25" s="271"/>
      <c r="J25" s="115">
        <v>504</v>
      </c>
      <c r="K25" s="111" t="s">
        <v>108</v>
      </c>
      <c r="L25" s="152">
        <f t="shared" si="3"/>
        <v>0</v>
      </c>
      <c r="P25" s="330"/>
      <c r="V25" s="330" t="b">
        <f t="shared" si="0"/>
        <v>1</v>
      </c>
      <c r="W25" s="242">
        <f t="shared" si="1"/>
        <v>0</v>
      </c>
    </row>
    <row r="26" spans="1:23" ht="33.75" x14ac:dyDescent="0.25">
      <c r="A26" s="127">
        <f>'Unit Data from Audit Worksheet'!A30</f>
        <v>505</v>
      </c>
      <c r="B26" s="136" t="str">
        <f>'Unit Data from Audit Worksheet'!C30</f>
        <v>Statement of Activities - Governmental</v>
      </c>
      <c r="C26" s="125" t="str">
        <f>'Unit Data from Audit Worksheet'!D30</f>
        <v>Capital grants and contributions</v>
      </c>
      <c r="D26" s="269"/>
      <c r="E26" s="244">
        <f>'Unit Data from Audit Worksheet'!F30</f>
        <v>0</v>
      </c>
      <c r="F26" s="331">
        <f t="shared" si="4"/>
        <v>0</v>
      </c>
      <c r="G26" s="244"/>
      <c r="H26" s="118"/>
      <c r="I26" s="271"/>
      <c r="J26" s="115">
        <v>505</v>
      </c>
      <c r="K26" s="111" t="s">
        <v>109</v>
      </c>
      <c r="L26" s="152">
        <f t="shared" si="3"/>
        <v>0</v>
      </c>
      <c r="P26" s="330"/>
      <c r="V26" s="330" t="b">
        <f t="shared" si="0"/>
        <v>1</v>
      </c>
      <c r="W26" s="242">
        <f t="shared" si="1"/>
        <v>0</v>
      </c>
    </row>
    <row r="27" spans="1:23" ht="72" customHeight="1" x14ac:dyDescent="0.25">
      <c r="A27" s="127">
        <f>'Unit Data from Audit Worksheet'!A31</f>
        <v>341</v>
      </c>
      <c r="B27" s="136" t="str">
        <f>'Unit Data from Audit Worksheet'!C31</f>
        <v>Statement of Activities - Governmental</v>
      </c>
      <c r="C27" s="125" t="str">
        <f>'Unit Data from Audit Worksheet'!D31</f>
        <v>Total General revenues
Exclude: transfers-in or out,
                 special items,
                 extraordinary amounts</v>
      </c>
      <c r="D27" s="269"/>
      <c r="E27" s="244">
        <f>'Unit Data from Audit Worksheet'!F31</f>
        <v>0</v>
      </c>
      <c r="F27" s="331">
        <f t="shared" si="4"/>
        <v>0</v>
      </c>
      <c r="G27" s="244"/>
      <c r="H27" s="118"/>
      <c r="I27" s="271"/>
      <c r="J27" s="115">
        <v>341</v>
      </c>
      <c r="K27" s="111" t="s">
        <v>110</v>
      </c>
      <c r="L27" s="152">
        <f t="shared" si="3"/>
        <v>0</v>
      </c>
      <c r="P27" s="330"/>
      <c r="V27" s="330" t="b">
        <f t="shared" si="0"/>
        <v>1</v>
      </c>
      <c r="W27" s="242">
        <f t="shared" si="1"/>
        <v>0</v>
      </c>
    </row>
    <row r="28" spans="1:23" ht="45" x14ac:dyDescent="0.25">
      <c r="A28" s="127">
        <f>'Unit Data from Audit Worksheet'!A32</f>
        <v>386</v>
      </c>
      <c r="B28" s="136" t="str">
        <f>'Unit Data from Audit Worksheet'!C32</f>
        <v>Statement of Activities - Governmental</v>
      </c>
      <c r="C28" s="125" t="str">
        <f>'Unit Data from Audit Worksheet'!D32</f>
        <v>Total Transfers in    (Preference is that transfers-in  are not netted against transfers-out)</v>
      </c>
      <c r="D28" s="269"/>
      <c r="E28" s="244">
        <f>'Unit Data from Audit Worksheet'!F32</f>
        <v>0</v>
      </c>
      <c r="F28" s="331">
        <f t="shared" si="4"/>
        <v>0</v>
      </c>
      <c r="G28" s="244"/>
      <c r="H28" s="118"/>
      <c r="I28" s="271"/>
      <c r="J28" s="115">
        <v>386</v>
      </c>
      <c r="K28" s="111" t="s">
        <v>111</v>
      </c>
      <c r="L28" s="152">
        <f t="shared" si="3"/>
        <v>0</v>
      </c>
      <c r="P28" s="330"/>
      <c r="V28" s="330" t="b">
        <f t="shared" si="0"/>
        <v>1</v>
      </c>
      <c r="W28" s="242">
        <f t="shared" si="1"/>
        <v>0</v>
      </c>
    </row>
    <row r="29" spans="1:23" ht="45" x14ac:dyDescent="0.25">
      <c r="A29" s="127">
        <f>'Unit Data from Audit Worksheet'!A33</f>
        <v>387</v>
      </c>
      <c r="B29" s="136" t="str">
        <f>'Unit Data from Audit Worksheet'!C33</f>
        <v>Statement of Activities - Governmental</v>
      </c>
      <c r="C29" s="125" t="str">
        <f>'Unit Data from Audit Worksheet'!D33</f>
        <v>Total Transfers out    (Preference is that transfers-in  are not netted against transfers-out)</v>
      </c>
      <c r="D29" s="269"/>
      <c r="E29" s="244">
        <f>'Unit Data from Audit Worksheet'!F33</f>
        <v>0</v>
      </c>
      <c r="F29" s="331">
        <f>IF(L29&lt;0,"Error: Enter as a positive.",)</f>
        <v>0</v>
      </c>
      <c r="G29" s="244"/>
      <c r="H29" s="118"/>
      <c r="I29" s="271"/>
      <c r="J29" s="115">
        <v>387</v>
      </c>
      <c r="K29" s="111" t="s">
        <v>112</v>
      </c>
      <c r="L29" s="152">
        <f t="shared" si="3"/>
        <v>0</v>
      </c>
      <c r="P29" s="330"/>
      <c r="V29" s="330" t="b">
        <f t="shared" si="0"/>
        <v>1</v>
      </c>
      <c r="W29" s="242">
        <f t="shared" si="1"/>
        <v>0</v>
      </c>
    </row>
    <row r="30" spans="1:23" ht="88.5" customHeight="1" x14ac:dyDescent="0.25">
      <c r="A30" s="127">
        <f>'Unit Data from Audit Worksheet'!A34</f>
        <v>389</v>
      </c>
      <c r="B30" s="136" t="str">
        <f>'Unit Data from Audit Worksheet'!C34</f>
        <v>Statement of Activities - Governmental</v>
      </c>
      <c r="C30" s="125" t="str">
        <f>'Unit Data from Audit Worksheet'!D34</f>
        <v>Total Special and Extraordinary items.    (Amounts that increase net position are recorded as positive and amounts that decrease net position are recorded as negative)</v>
      </c>
      <c r="D30" s="269"/>
      <c r="E30" s="244">
        <f>'Unit Data from Audit Worksheet'!F34</f>
        <v>0</v>
      </c>
      <c r="F30" s="331"/>
      <c r="G30" s="244"/>
      <c r="H30" s="118"/>
      <c r="I30" s="271"/>
      <c r="J30" s="115">
        <v>389</v>
      </c>
      <c r="K30" s="111" t="s">
        <v>113</v>
      </c>
      <c r="L30" s="152">
        <f t="shared" si="3"/>
        <v>0</v>
      </c>
      <c r="P30" s="330"/>
      <c r="V30" s="330" t="b">
        <f t="shared" si="0"/>
        <v>1</v>
      </c>
      <c r="W30" s="242">
        <f t="shared" si="1"/>
        <v>0</v>
      </c>
    </row>
    <row r="31" spans="1:23" ht="92.25" customHeight="1" x14ac:dyDescent="0.25">
      <c r="A31" s="127">
        <f>'Unit Data from Audit Worksheet'!A35</f>
        <v>255</v>
      </c>
      <c r="B31" s="136" t="str">
        <f>'Unit Data from Audit Worksheet'!C35</f>
        <v>Statement of Activities - Governmental</v>
      </c>
      <c r="C31" s="125" t="str">
        <f>'Unit Data from Audit Worksheet'!D35</f>
        <v>Total Change in net position - (Increase in net position is recorded as a positive and a decrease in net position is recorded as a negative)</v>
      </c>
      <c r="D31" s="269"/>
      <c r="E31" s="244">
        <f>'Unit Data from Audit Worksheet'!F35</f>
        <v>0</v>
      </c>
      <c r="F31" s="244">
        <f>IF((L24+L25+L26+L27+L28-L29+L30-L23-L31)=0,,"Total revenues less total expenses do not equal total change in net position. Acct 339+504+505+341+386-387+389-388-255=0")</f>
        <v>0</v>
      </c>
      <c r="G31" s="204">
        <f>L24+L25+L26+L27+L28-L29+L30-L23-L31</f>
        <v>0</v>
      </c>
      <c r="H31" s="118"/>
      <c r="I31" s="271"/>
      <c r="J31" s="115">
        <v>255</v>
      </c>
      <c r="K31" s="111" t="s">
        <v>114</v>
      </c>
      <c r="L31" s="152">
        <f t="shared" si="3"/>
        <v>0</v>
      </c>
      <c r="O31" s="107" t="e">
        <f>'Unit Data from Audit Worksheet'!E35</f>
        <v>#N/A</v>
      </c>
      <c r="P31" s="330"/>
      <c r="Q31" s="129">
        <f>IF(G31&lt;&gt;0,1,0)</f>
        <v>0</v>
      </c>
      <c r="V31" s="330" t="b">
        <f t="shared" si="0"/>
        <v>1</v>
      </c>
      <c r="W31" s="242">
        <f t="shared" si="1"/>
        <v>0</v>
      </c>
    </row>
    <row r="32" spans="1:23" ht="103.5" customHeight="1" x14ac:dyDescent="0.25">
      <c r="A32" s="127">
        <f>'Unit Data from Audit Worksheet'!A36</f>
        <v>376</v>
      </c>
      <c r="B32" s="136" t="str">
        <f>'Unit Data from Audit Worksheet'!C36</f>
        <v>Statement of Activities - Governmental</v>
      </c>
      <c r="C32" s="125" t="str">
        <f>'Unit Data from Audit Worksheet'!D36</f>
        <v>Any adjustment to beginning net position including rounding, prior period adjustments and restatements.   (Increases to net position are positive; decreases to net position are negative)</v>
      </c>
      <c r="D32" s="269"/>
      <c r="E32" s="244">
        <f>'Unit Data from Audit Worksheet'!F36</f>
        <v>0</v>
      </c>
      <c r="F32" s="244" t="e">
        <f>IF(L18+L19+L20-L31-L32=O18+O19+O20,,"Beginning Balance does not agree with our records acct (252+253+254-255-376=252+253+254)")</f>
        <v>#N/A</v>
      </c>
      <c r="G32" s="205" t="e">
        <f>L18+L19+L20-L31-L32-(O18+O19+O20)</f>
        <v>#N/A</v>
      </c>
      <c r="H32" s="118"/>
      <c r="I32" s="271"/>
      <c r="J32" s="115">
        <v>376</v>
      </c>
      <c r="K32" s="111" t="s">
        <v>47</v>
      </c>
      <c r="L32" s="152">
        <f t="shared" si="3"/>
        <v>0</v>
      </c>
      <c r="O32" s="107" t="e">
        <f>'Unit Data from Audit Worksheet'!E36</f>
        <v>#N/A</v>
      </c>
      <c r="P32" s="330"/>
      <c r="Q32" s="129" t="e">
        <f>IF(G32&lt;&gt;0,1,0)</f>
        <v>#N/A</v>
      </c>
      <c r="V32" s="330" t="b">
        <f t="shared" si="0"/>
        <v>1</v>
      </c>
      <c r="W32" s="242">
        <f t="shared" si="1"/>
        <v>0</v>
      </c>
    </row>
    <row r="33" spans="1:24" s="171" customFormat="1" ht="63.75" customHeight="1" x14ac:dyDescent="0.25">
      <c r="A33" s="179">
        <f>'Unit Data from Audit Worksheet'!A38</f>
        <v>591</v>
      </c>
      <c r="B33" s="181" t="str">
        <f>'Unit Data from Audit Worksheet'!C38</f>
        <v>Statement of Activities - Business Activities</v>
      </c>
      <c r="C33" s="178" t="str">
        <f>'Unit Data from Audit Worksheet'!D38</f>
        <v>Total Expenses - Exclude Transfers</v>
      </c>
      <c r="D33" s="269"/>
      <c r="E33" s="244">
        <f>'Unit Data from Audit Worksheet'!F38</f>
        <v>0</v>
      </c>
      <c r="F33" s="244"/>
      <c r="G33" s="244"/>
      <c r="H33" s="176"/>
      <c r="I33" s="271"/>
      <c r="J33" s="175">
        <v>591</v>
      </c>
      <c r="K33" s="174" t="s">
        <v>218</v>
      </c>
      <c r="L33" s="177">
        <f t="shared" si="3"/>
        <v>0</v>
      </c>
      <c r="O33" s="173"/>
      <c r="P33" s="330"/>
      <c r="Q33" s="180"/>
      <c r="V33" s="330" t="b">
        <f t="shared" si="0"/>
        <v>1</v>
      </c>
      <c r="W33" s="242">
        <f t="shared" si="1"/>
        <v>0</v>
      </c>
    </row>
    <row r="34" spans="1:24" s="171" customFormat="1" ht="79.5" customHeight="1" x14ac:dyDescent="0.25">
      <c r="A34" s="179">
        <f>'Unit Data from Audit Worksheet'!A39</f>
        <v>592</v>
      </c>
      <c r="B34" s="181" t="str">
        <f>'Unit Data from Audit Worksheet'!C39</f>
        <v>Statement of Activities - Business Activities</v>
      </c>
      <c r="C34" s="178" t="str">
        <f>'Unit Data from Audit Worksheet'!D39</f>
        <v>Total change in Net Position - Business-Type
(Increases to net position are positive; decreases to net position are negative)</v>
      </c>
      <c r="D34" s="269"/>
      <c r="E34" s="244">
        <f>'Unit Data from Audit Worksheet'!F39</f>
        <v>0</v>
      </c>
      <c r="F34" s="244"/>
      <c r="G34" s="244"/>
      <c r="H34" s="176"/>
      <c r="I34" s="271"/>
      <c r="J34" s="175">
        <v>592</v>
      </c>
      <c r="K34" s="174" t="s">
        <v>219</v>
      </c>
      <c r="L34" s="177">
        <f t="shared" si="3"/>
        <v>0</v>
      </c>
      <c r="O34" s="173"/>
      <c r="P34" s="330"/>
      <c r="Q34" s="180"/>
      <c r="V34" s="330" t="b">
        <f t="shared" si="0"/>
        <v>1</v>
      </c>
      <c r="W34" s="242">
        <f t="shared" si="1"/>
        <v>0</v>
      </c>
    </row>
    <row r="35" spans="1:24" ht="54" customHeight="1" x14ac:dyDescent="0.25">
      <c r="A35" s="127">
        <f>'Unit Data from Audit Worksheet'!A41</f>
        <v>506</v>
      </c>
      <c r="B35" s="137" t="str">
        <f>'Unit Data from Audit Worksheet'!C41</f>
        <v>General Fund-Balance Sheet</v>
      </c>
      <c r="C35" s="121" t="str">
        <f>'Unit Data from Audit Worksheet'!D41</f>
        <v xml:space="preserve">All unrestricted cash and investments.  
Exclude restricted cash and cash held by a third party. </v>
      </c>
      <c r="D35" s="269"/>
      <c r="E35" s="245">
        <f>'Unit Data from Audit Worksheet'!F41</f>
        <v>0</v>
      </c>
      <c r="F35" s="245">
        <f>IF(L35&lt;0,"Error: Number is normally positive.",)</f>
        <v>0</v>
      </c>
      <c r="G35" s="245"/>
      <c r="H35" s="118"/>
      <c r="I35" s="271"/>
      <c r="J35" s="114">
        <v>506</v>
      </c>
      <c r="K35" s="111" t="s">
        <v>115</v>
      </c>
      <c r="L35" s="150">
        <f t="shared" si="3"/>
        <v>0</v>
      </c>
      <c r="P35" s="330"/>
      <c r="V35" s="330" t="b">
        <f t="shared" si="0"/>
        <v>1</v>
      </c>
      <c r="W35" s="242">
        <f t="shared" si="1"/>
        <v>0</v>
      </c>
    </row>
    <row r="36" spans="1:24" ht="45.75" customHeight="1" x14ac:dyDescent="0.25">
      <c r="A36" s="179">
        <f>'Unit Data from Audit Worksheet'!A42</f>
        <v>536</v>
      </c>
      <c r="B36" s="137" t="str">
        <f>'Unit Data from Audit Worksheet'!C42</f>
        <v>General Fund-Balance Sheet</v>
      </c>
      <c r="C36" s="121" t="str">
        <f>'Unit Data from Audit Worksheet'!D42</f>
        <v>All restricted cash and investments</v>
      </c>
      <c r="D36" s="269"/>
      <c r="E36" s="245">
        <f>'Unit Data from Audit Worksheet'!F42</f>
        <v>0</v>
      </c>
      <c r="F36" s="245">
        <f>IF(L36&lt;0,"Error: Number is normally positive.",)</f>
        <v>0</v>
      </c>
      <c r="G36" s="245"/>
      <c r="H36" s="118"/>
      <c r="I36" s="271"/>
      <c r="J36" s="114">
        <v>536</v>
      </c>
      <c r="K36" s="111" t="s">
        <v>116</v>
      </c>
      <c r="L36" s="150">
        <f t="shared" si="3"/>
        <v>0</v>
      </c>
      <c r="P36" s="330"/>
      <c r="V36" s="330" t="b">
        <f t="shared" si="0"/>
        <v>1</v>
      </c>
      <c r="W36" s="242">
        <f t="shared" si="1"/>
        <v>0</v>
      </c>
    </row>
    <row r="37" spans="1:24" s="171" customFormat="1" ht="45.75" customHeight="1" x14ac:dyDescent="0.25">
      <c r="A37" s="179">
        <f>'Unit Data from Audit Worksheet'!A43</f>
        <v>586</v>
      </c>
      <c r="B37" s="181" t="str">
        <f>'Unit Data from Audit Worksheet'!C43</f>
        <v>General Fund-Balance Sheet</v>
      </c>
      <c r="C37" s="178" t="str">
        <f>'Unit Data from Audit Worksheet'!D43</f>
        <v>Advance To: Interfund loan receivable-portion of repayment plan longer than 12 months</v>
      </c>
      <c r="D37" s="269"/>
      <c r="E37" s="244">
        <f>'Unit Data from Audit Worksheet'!F43</f>
        <v>0</v>
      </c>
      <c r="F37" s="244"/>
      <c r="G37" s="244"/>
      <c r="H37" s="176"/>
      <c r="I37" s="271"/>
      <c r="J37" s="175">
        <v>586</v>
      </c>
      <c r="K37" s="174" t="s">
        <v>187</v>
      </c>
      <c r="L37" s="177">
        <f t="shared" si="3"/>
        <v>0</v>
      </c>
      <c r="P37" s="330"/>
      <c r="Q37" s="180"/>
      <c r="V37" s="330" t="b">
        <f t="shared" si="0"/>
        <v>1</v>
      </c>
      <c r="W37" s="242">
        <f t="shared" si="1"/>
        <v>0</v>
      </c>
    </row>
    <row r="38" spans="1:24" ht="30" x14ac:dyDescent="0.25">
      <c r="A38" s="127">
        <f>'Unit Data from Audit Worksheet'!A44</f>
        <v>379</v>
      </c>
      <c r="B38" s="136" t="str">
        <f>'Unit Data from Audit Worksheet'!C44</f>
        <v>General Fund-Balance Sheet</v>
      </c>
      <c r="C38" s="125" t="str">
        <f>'Unit Data from Audit Worksheet'!D44</f>
        <v>Total Assets and deferred outflows</v>
      </c>
      <c r="D38" s="269"/>
      <c r="E38" s="244">
        <f>'Unit Data from Audit Worksheet'!F44</f>
        <v>0</v>
      </c>
      <c r="F38" s="244">
        <f>IF((L35+L36)&gt;L38,"Error: Please review accts (506+536)&gt;379",)</f>
        <v>0</v>
      </c>
      <c r="G38" s="244" t="str">
        <f>IF(Q38=1," Included in error count"," ")</f>
        <v xml:space="preserve"> </v>
      </c>
      <c r="H38" s="118"/>
      <c r="I38" s="271"/>
      <c r="J38" s="115">
        <v>379</v>
      </c>
      <c r="K38" s="111" t="s">
        <v>53</v>
      </c>
      <c r="L38" s="152">
        <f t="shared" si="3"/>
        <v>0</v>
      </c>
      <c r="P38" s="330"/>
      <c r="Q38" s="129">
        <f>IF(L35+L36&gt;L38,1,0)</f>
        <v>0</v>
      </c>
      <c r="V38" s="330" t="b">
        <f t="shared" si="0"/>
        <v>1</v>
      </c>
      <c r="W38" s="242">
        <f t="shared" si="1"/>
        <v>0</v>
      </c>
    </row>
    <row r="39" spans="1:24" ht="70.5" customHeight="1" x14ac:dyDescent="0.25">
      <c r="A39" s="127">
        <f>'Unit Data from Audit Worksheet'!A45</f>
        <v>4</v>
      </c>
      <c r="B39" s="137" t="str">
        <f>'Unit Data from Audit Worksheet'!C45</f>
        <v>General Fund-Balance Sheet</v>
      </c>
      <c r="C39" s="121" t="str">
        <f>'Unit Data from Audit Worksheet'!D45</f>
        <v xml:space="preserve">Current Liabilities 
Exclude all deferred inflows. 
Include advance from(long-term portion of interfund loans)
</v>
      </c>
      <c r="D39" s="269"/>
      <c r="E39" s="245">
        <f>'Unit Data from Audit Worksheet'!F45</f>
        <v>0</v>
      </c>
      <c r="F39" s="245">
        <f>IF(L39&lt;0,"Error: Enter as a positive.",)</f>
        <v>0</v>
      </c>
      <c r="G39" s="245"/>
      <c r="H39" s="118"/>
      <c r="I39" s="271"/>
      <c r="J39" s="114">
        <v>4</v>
      </c>
      <c r="K39" s="111" t="s">
        <v>54</v>
      </c>
      <c r="L39" s="150">
        <f t="shared" si="3"/>
        <v>0</v>
      </c>
      <c r="P39" s="330"/>
      <c r="V39" s="330" t="b">
        <f t="shared" si="0"/>
        <v>1</v>
      </c>
      <c r="W39" s="242">
        <f t="shared" si="1"/>
        <v>0</v>
      </c>
    </row>
    <row r="40" spans="1:24" ht="131.25" customHeight="1" x14ac:dyDescent="0.25">
      <c r="A40" s="127">
        <f>'Unit Data from Audit Worksheet'!A46</f>
        <v>5</v>
      </c>
      <c r="B40" s="137" t="str">
        <f>'Unit Data from Audit Worksheet'!C46</f>
        <v>General Fund-Balance Sheet</v>
      </c>
      <c r="C40" s="121"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269"/>
      <c r="E40" s="245">
        <f>'Unit Data from Audit Worksheet'!F46</f>
        <v>0</v>
      </c>
      <c r="F40" s="245">
        <f>IF(L40&lt;0,"Error: Enter as a positive.",)</f>
        <v>0</v>
      </c>
      <c r="G40" s="245"/>
      <c r="H40" s="118"/>
      <c r="I40" s="271"/>
      <c r="J40" s="114">
        <v>5</v>
      </c>
      <c r="K40" s="111" t="s">
        <v>55</v>
      </c>
      <c r="L40" s="150">
        <f t="shared" si="3"/>
        <v>0</v>
      </c>
      <c r="P40" s="330"/>
      <c r="V40" s="330" t="b">
        <f t="shared" si="0"/>
        <v>1</v>
      </c>
      <c r="W40" s="242">
        <f t="shared" si="1"/>
        <v>0</v>
      </c>
    </row>
    <row r="41" spans="1:24" ht="104.25" customHeight="1" x14ac:dyDescent="0.25">
      <c r="A41" s="127">
        <f>'Unit Data from Audit Worksheet'!A47</f>
        <v>380</v>
      </c>
      <c r="B41" s="136" t="str">
        <f>'Unit Data from Audit Worksheet'!C47</f>
        <v>General Fund-Balance Sheet</v>
      </c>
      <c r="C41" s="125" t="str">
        <f>'Unit Data from Audit Worksheet'!D47</f>
        <v>Total Deferred inflows not derived from cash receipts.  Deferred inflows on the face of the statements can include cash and non-cash.  You may have to refer to the note disclosure where the cash and non-cash is broken out.</v>
      </c>
      <c r="D41" s="269"/>
      <c r="E41" s="244">
        <f>'Unit Data from Audit Worksheet'!F47</f>
        <v>0</v>
      </c>
      <c r="F41" s="244">
        <f>IF(L41&lt;0,"Error: Enter as a positive.",)</f>
        <v>0</v>
      </c>
      <c r="G41" s="244"/>
      <c r="H41" s="118"/>
      <c r="I41" s="271"/>
      <c r="J41" s="115">
        <v>380</v>
      </c>
      <c r="K41" s="111" t="s">
        <v>56</v>
      </c>
      <c r="L41" s="152">
        <f t="shared" si="3"/>
        <v>0</v>
      </c>
      <c r="P41" s="330"/>
      <c r="V41" s="330" t="b">
        <f t="shared" si="0"/>
        <v>1</v>
      </c>
      <c r="W41" s="242">
        <f t="shared" si="1"/>
        <v>0</v>
      </c>
    </row>
    <row r="42" spans="1:24" ht="30" x14ac:dyDescent="0.25">
      <c r="A42" s="127">
        <f>'Unit Data from Audit Worksheet'!A48</f>
        <v>391</v>
      </c>
      <c r="B42" s="136" t="str">
        <f>'Unit Data from Audit Worksheet'!C48</f>
        <v>General Fund-Balance Sheet</v>
      </c>
      <c r="C42" s="125" t="str">
        <f>'Unit Data from Audit Worksheet'!D48</f>
        <v xml:space="preserve">Fund balance, Restricted for Stabilization by State Statute </v>
      </c>
      <c r="D42" s="269"/>
      <c r="E42" s="244">
        <f>'Unit Data from Audit Worksheet'!F48</f>
        <v>0</v>
      </c>
      <c r="F42" s="244">
        <f>IF(L42&lt;0,"Error: Enter as a positive.",)</f>
        <v>0</v>
      </c>
      <c r="G42" s="244"/>
      <c r="H42" s="118"/>
      <c r="I42" s="271"/>
      <c r="J42" s="115">
        <v>391</v>
      </c>
      <c r="K42" s="111" t="s">
        <v>117</v>
      </c>
      <c r="L42" s="152">
        <f t="shared" si="3"/>
        <v>0</v>
      </c>
      <c r="P42" s="330"/>
      <c r="V42" s="330" t="b">
        <f t="shared" si="0"/>
        <v>1</v>
      </c>
      <c r="W42" s="242">
        <f t="shared" si="1"/>
        <v>0</v>
      </c>
    </row>
    <row r="43" spans="1:24" ht="35.25" customHeight="1" x14ac:dyDescent="0.25">
      <c r="A43" s="127">
        <f>'Unit Data from Audit Worksheet'!A49</f>
        <v>7</v>
      </c>
      <c r="B43" s="137" t="str">
        <f>'Unit Data from Audit Worksheet'!C49</f>
        <v>General Fund-Balance Sheet</v>
      </c>
      <c r="C43" s="121" t="str">
        <f>'Unit Data from Audit Worksheet'!D49</f>
        <v>Fund balance, Nonspendable-  inventory/prepaids/etc.</v>
      </c>
      <c r="D43" s="269"/>
      <c r="E43" s="245">
        <f>'Unit Data from Audit Worksheet'!F49</f>
        <v>0</v>
      </c>
      <c r="F43" s="245">
        <f>IF(L43&lt;0,"Error: Enter as a positive.",)</f>
        <v>0</v>
      </c>
      <c r="G43" s="245"/>
      <c r="H43" s="118"/>
      <c r="I43" s="271"/>
      <c r="J43" s="114">
        <v>7</v>
      </c>
      <c r="K43" s="111" t="s">
        <v>118</v>
      </c>
      <c r="L43" s="150">
        <f t="shared" si="3"/>
        <v>0</v>
      </c>
      <c r="P43" s="330"/>
      <c r="V43" s="330" t="b">
        <f t="shared" si="0"/>
        <v>1</v>
      </c>
      <c r="W43" s="242">
        <f t="shared" si="1"/>
        <v>0</v>
      </c>
    </row>
    <row r="44" spans="1:24" s="264" customFormat="1" ht="36" customHeight="1" x14ac:dyDescent="0.25">
      <c r="A44" s="253">
        <f>'Unit Data from Audit Worksheet'!A50</f>
        <v>645</v>
      </c>
      <c r="B44" s="254" t="str">
        <f>'Unit Data from Audit Worksheet'!C50</f>
        <v>General Fund-Balance Sheet</v>
      </c>
      <c r="C44" s="255" t="str">
        <f>'Unit Data from Audit Worksheet'!D50</f>
        <v xml:space="preserve">Fund balance, Assigned </v>
      </c>
      <c r="D44" s="269"/>
      <c r="E44" s="244">
        <f>'Unit Data from Audit Worksheet'!F50</f>
        <v>0</v>
      </c>
      <c r="F44" s="244"/>
      <c r="G44" s="244"/>
      <c r="H44" s="176"/>
      <c r="I44" s="271"/>
      <c r="J44" s="175">
        <v>645</v>
      </c>
      <c r="K44" s="178" t="s">
        <v>320</v>
      </c>
      <c r="L44" s="177">
        <f t="shared" si="3"/>
        <v>0</v>
      </c>
      <c r="P44" s="330"/>
      <c r="Q44" s="305"/>
      <c r="R44" s="264" t="b">
        <v>1</v>
      </c>
      <c r="V44" s="330" t="b">
        <f t="shared" si="0"/>
        <v>1</v>
      </c>
      <c r="W44" s="242">
        <f t="shared" si="1"/>
        <v>0</v>
      </c>
      <c r="X44" s="306"/>
    </row>
    <row r="45" spans="1:24" s="264" customFormat="1" ht="34.5" customHeight="1" x14ac:dyDescent="0.25">
      <c r="A45" s="253">
        <f>'Unit Data from Audit Worksheet'!A51</f>
        <v>646</v>
      </c>
      <c r="B45" s="254" t="str">
        <f>'Unit Data from Audit Worksheet'!C51</f>
        <v>General Fund-Balance Sheet</v>
      </c>
      <c r="C45" s="255" t="str">
        <f>'Unit Data from Audit Worksheet'!D51</f>
        <v>Fund Balance, Unassigned</v>
      </c>
      <c r="D45" s="269"/>
      <c r="E45" s="244">
        <f>'Unit Data from Audit Worksheet'!F51</f>
        <v>0</v>
      </c>
      <c r="F45" s="244"/>
      <c r="G45" s="244"/>
      <c r="H45" s="176"/>
      <c r="I45" s="271"/>
      <c r="J45" s="175">
        <v>646</v>
      </c>
      <c r="K45" s="178" t="s">
        <v>321</v>
      </c>
      <c r="L45" s="177">
        <f t="shared" si="3"/>
        <v>0</v>
      </c>
      <c r="P45" s="330"/>
      <c r="Q45" s="305"/>
      <c r="R45" s="264" t="b">
        <v>1</v>
      </c>
      <c r="V45" s="330" t="b">
        <f t="shared" si="0"/>
        <v>1</v>
      </c>
      <c r="W45" s="242">
        <f t="shared" si="1"/>
        <v>0</v>
      </c>
      <c r="X45" s="306"/>
    </row>
    <row r="46" spans="1:24" ht="55.5" customHeight="1" x14ac:dyDescent="0.25">
      <c r="A46" s="127">
        <f>'Unit Data from Audit Worksheet'!A52</f>
        <v>9</v>
      </c>
      <c r="B46" s="137" t="str">
        <f>'Unit Data from Audit Worksheet'!C52</f>
        <v>General Fund-Balance Sheet</v>
      </c>
      <c r="C46" s="121" t="str">
        <f>'Unit Data from Audit Worksheet'!D52</f>
        <v>Total Fund balance (enter fund deficits as negative)</v>
      </c>
      <c r="D46" s="269"/>
      <c r="E46" s="245">
        <f>'Unit Data from Audit Worksheet'!F52</f>
        <v>0</v>
      </c>
      <c r="F46" s="245">
        <f>IF(L38-L39-L40-L41-L46=0,,"Error: Total assets less total liabilities do not equal Acct +379-4-5-380-9=0")</f>
        <v>0</v>
      </c>
      <c r="G46" s="245">
        <f>L38-L39-L40-L41-L46</f>
        <v>0</v>
      </c>
      <c r="H46" s="118"/>
      <c r="I46" s="271"/>
      <c r="J46" s="114">
        <v>9</v>
      </c>
      <c r="K46" s="111" t="s">
        <v>119</v>
      </c>
      <c r="L46" s="150">
        <f t="shared" si="3"/>
        <v>0</v>
      </c>
      <c r="O46" s="107" t="e">
        <f>'Unit Data from Audit Worksheet'!E52</f>
        <v>#N/A</v>
      </c>
      <c r="P46" s="330"/>
      <c r="Q46" s="129">
        <f>IF(G46&lt;&gt;0,1,0)</f>
        <v>0</v>
      </c>
      <c r="V46" s="330" t="b">
        <f t="shared" si="0"/>
        <v>1</v>
      </c>
      <c r="W46" s="242">
        <f t="shared" si="1"/>
        <v>0</v>
      </c>
    </row>
    <row r="47" spans="1:24" ht="45" x14ac:dyDescent="0.25">
      <c r="A47" s="127">
        <f>'Unit Data from Audit Worksheet'!A54</f>
        <v>16</v>
      </c>
      <c r="B47" s="136" t="str">
        <f>'Unit Data from Audit Worksheet'!C54</f>
        <v>General Fund-Rev, Exp. Change in Fund Balance</v>
      </c>
      <c r="C47" s="125" t="str">
        <f>'Unit Data from Audit Worksheet'!D54</f>
        <v>Total revenues</v>
      </c>
      <c r="D47" s="269"/>
      <c r="E47" s="244">
        <f>'Unit Data from Audit Worksheet'!F54</f>
        <v>0</v>
      </c>
      <c r="F47" s="244"/>
      <c r="G47" s="244"/>
      <c r="H47" s="118"/>
      <c r="I47" s="271"/>
      <c r="J47" s="115">
        <v>16</v>
      </c>
      <c r="K47" s="111" t="s">
        <v>120</v>
      </c>
      <c r="L47" s="177">
        <f t="shared" ref="L47:L59" si="5">IF(D47="",E47,D47)</f>
        <v>0</v>
      </c>
      <c r="P47" s="330"/>
      <c r="V47" s="330" t="b">
        <f t="shared" si="0"/>
        <v>1</v>
      </c>
      <c r="W47" s="242">
        <f t="shared" si="1"/>
        <v>0</v>
      </c>
    </row>
    <row r="48" spans="1:24" ht="60" x14ac:dyDescent="0.25">
      <c r="A48" s="127">
        <f>'Unit Data from Audit Worksheet'!A55</f>
        <v>532</v>
      </c>
      <c r="B48" s="136" t="str">
        <f>'Unit Data from Audit Worksheet'!C55</f>
        <v>General Fund-Rev, Exp. Change in Fund Balance</v>
      </c>
      <c r="C48" s="125" t="str">
        <f>'Unit Data from Audit Worksheet'!D55</f>
        <v xml:space="preserve">Total expenditures  
Exclude expenditures in the "other financing sources (uses)" section.
</v>
      </c>
      <c r="D48" s="269"/>
      <c r="E48" s="244">
        <f>'Unit Data from Audit Worksheet'!F55</f>
        <v>0</v>
      </c>
      <c r="F48" s="244">
        <f>IF(L48&lt;0,"Error: Enter as a positive.",)</f>
        <v>0</v>
      </c>
      <c r="G48" s="244"/>
      <c r="H48" s="118"/>
      <c r="I48" s="271"/>
      <c r="J48" s="115">
        <v>532</v>
      </c>
      <c r="K48" s="119" t="s">
        <v>121</v>
      </c>
      <c r="L48" s="177">
        <f t="shared" si="5"/>
        <v>0</v>
      </c>
      <c r="P48" s="330"/>
      <c r="V48" s="330" t="b">
        <f t="shared" si="0"/>
        <v>1</v>
      </c>
      <c r="W48" s="242">
        <f t="shared" si="1"/>
        <v>0</v>
      </c>
    </row>
    <row r="49" spans="1:23" ht="45" x14ac:dyDescent="0.25">
      <c r="A49" s="127">
        <f>'Unit Data from Audit Worksheet'!A56</f>
        <v>17</v>
      </c>
      <c r="B49" s="136" t="str">
        <f>'Unit Data from Audit Worksheet'!C56</f>
        <v>General Fund-Rev, Exp. Change in Fund Balance</v>
      </c>
      <c r="C49" s="125" t="str">
        <f>'Unit Data from Audit Worksheet'!D56</f>
        <v>Total Transfers in    (Preference is that transfers-in  are not netted against transfers-out)</v>
      </c>
      <c r="D49" s="269"/>
      <c r="E49" s="244">
        <f>'Unit Data from Audit Worksheet'!F56</f>
        <v>0</v>
      </c>
      <c r="F49" s="244">
        <f>IF(L49&lt;0,"Error: Enter as a positive.",)</f>
        <v>0</v>
      </c>
      <c r="G49" s="244"/>
      <c r="H49" s="118"/>
      <c r="I49" s="271"/>
      <c r="J49" s="115">
        <v>17</v>
      </c>
      <c r="K49" s="111" t="s">
        <v>122</v>
      </c>
      <c r="L49" s="177">
        <f t="shared" si="5"/>
        <v>0</v>
      </c>
      <c r="P49" s="330"/>
      <c r="V49" s="330" t="b">
        <f t="shared" si="0"/>
        <v>1</v>
      </c>
      <c r="W49" s="242">
        <f t="shared" si="1"/>
        <v>0</v>
      </c>
    </row>
    <row r="50" spans="1:23" ht="45" x14ac:dyDescent="0.25">
      <c r="A50" s="127">
        <f>'Unit Data from Audit Worksheet'!A57</f>
        <v>20</v>
      </c>
      <c r="B50" s="136" t="str">
        <f>'Unit Data from Audit Worksheet'!C57</f>
        <v>General Fund-Rev, Exp. Change in Fund Balance</v>
      </c>
      <c r="C50" s="125" t="str">
        <f>'Unit Data from Audit Worksheet'!D57</f>
        <v>Total Transfers out    (Preference is that transfers-in  are not netted against transfers-out)</v>
      </c>
      <c r="D50" s="269"/>
      <c r="E50" s="244">
        <f>'Unit Data from Audit Worksheet'!F57</f>
        <v>0</v>
      </c>
      <c r="F50" s="244">
        <f>IF(L50&lt;0,"Error: Enter as a positive.",)</f>
        <v>0</v>
      </c>
      <c r="G50" s="244"/>
      <c r="H50" s="118"/>
      <c r="I50" s="271"/>
      <c r="J50" s="115">
        <v>20</v>
      </c>
      <c r="K50" s="111" t="s">
        <v>123</v>
      </c>
      <c r="L50" s="177">
        <f t="shared" si="5"/>
        <v>0</v>
      </c>
      <c r="P50" s="330"/>
      <c r="V50" s="330" t="b">
        <f t="shared" si="0"/>
        <v>1</v>
      </c>
      <c r="W50" s="242">
        <f t="shared" si="1"/>
        <v>0</v>
      </c>
    </row>
    <row r="51" spans="1:23" ht="50.25" customHeight="1" x14ac:dyDescent="0.25">
      <c r="A51" s="127">
        <f>'Unit Data from Audit Worksheet'!A58</f>
        <v>533</v>
      </c>
      <c r="B51" s="136" t="str">
        <f>'Unit Data from Audit Worksheet'!C58</f>
        <v>General Fund-Rev, Exp. Change in Fund Balance</v>
      </c>
      <c r="C51" s="125" t="str">
        <f>'Unit Data from Audit Worksheet'!D58</f>
        <v>Total Proceeds from all long-term debt issuances 
Exclude proceeds from refundings</v>
      </c>
      <c r="D51" s="269"/>
      <c r="E51" s="244">
        <f>'Unit Data from Audit Worksheet'!F58</f>
        <v>0</v>
      </c>
      <c r="F51" s="244">
        <f>IF(L51&lt;0,"Error: Enter as a positive.",)</f>
        <v>0</v>
      </c>
      <c r="G51" s="244"/>
      <c r="H51" s="118"/>
      <c r="I51" s="271"/>
      <c r="J51" s="115">
        <v>533</v>
      </c>
      <c r="K51" s="119" t="s">
        <v>124</v>
      </c>
      <c r="L51" s="177">
        <f t="shared" si="5"/>
        <v>0</v>
      </c>
      <c r="P51" s="330"/>
      <c r="V51" s="330" t="b">
        <f t="shared" si="0"/>
        <v>1</v>
      </c>
      <c r="W51" s="242">
        <f t="shared" si="1"/>
        <v>0</v>
      </c>
    </row>
    <row r="52" spans="1:23" ht="66.75" customHeight="1" x14ac:dyDescent="0.25">
      <c r="A52" s="127">
        <f>'Unit Data from Audit Worksheet'!A59</f>
        <v>23</v>
      </c>
      <c r="B52" s="136" t="str">
        <f>'Unit Data from Audit Worksheet'!C59</f>
        <v>General Fund-Rev, Exp. Change in Fund Balance</v>
      </c>
      <c r="C52" s="125" t="str">
        <f>'Unit Data from Audit Worksheet'!D59</f>
        <v>Change in fund balance - (Increase in Fund balance is recorded as a positive and a decrease in fund balance is recorded as a negative)</v>
      </c>
      <c r="D52" s="269"/>
      <c r="E52" s="244">
        <f>'Unit Data from Audit Worksheet'!F59</f>
        <v>0</v>
      </c>
      <c r="F52" s="244">
        <f>IF(+L47-L48+L49-L50+L51-L52=0,,"Error:Total revenues less toal Expenditures do not equal change in fund balance")</f>
        <v>0</v>
      </c>
      <c r="G52" s="244">
        <f>L47-L48+L49-L50+L51-L52</f>
        <v>0</v>
      </c>
      <c r="H52" s="118"/>
      <c r="I52" s="271"/>
      <c r="J52" s="115">
        <v>23</v>
      </c>
      <c r="K52" s="111" t="s">
        <v>125</v>
      </c>
      <c r="L52" s="177">
        <f t="shared" si="5"/>
        <v>0</v>
      </c>
      <c r="P52" s="330"/>
      <c r="Q52" s="129">
        <f>IF(G52&lt;&gt;0,1,0)</f>
        <v>0</v>
      </c>
      <c r="V52" s="330" t="b">
        <f t="shared" si="0"/>
        <v>1</v>
      </c>
      <c r="W52" s="242">
        <f t="shared" si="1"/>
        <v>0</v>
      </c>
    </row>
    <row r="53" spans="1:23" ht="111.75" customHeight="1" x14ac:dyDescent="0.25">
      <c r="A53" s="127">
        <f>'Unit Data from Audit Worksheet'!A60</f>
        <v>507</v>
      </c>
      <c r="B53" s="136" t="str">
        <f>'Unit Data from Audit Worksheet'!C60</f>
        <v>General Fund-Rev, Exp. Change in Fund Balance</v>
      </c>
      <c r="C53" s="125" t="str">
        <f>'Unit Data from Audit Worksheet'!D60</f>
        <v>Any adjustment to beginning fund balance including rounding, prior period adjustments and restatements.   (Amounts that increase fund balance are recorded as positive and amounts that decrease fund balance are recorded as negative)</v>
      </c>
      <c r="D53" s="269"/>
      <c r="E53" s="244">
        <f>'Unit Data from Audit Worksheet'!F60</f>
        <v>0</v>
      </c>
      <c r="F53" s="244" t="e">
        <f>IF(+L46-L52-L53=O46,,"Error: Beginning Fund Bal does not equal our records Accts 9-23-507= prior year 9")</f>
        <v>#N/A</v>
      </c>
      <c r="G53" s="335" t="e">
        <f>L46-L52-L53-O46</f>
        <v>#N/A</v>
      </c>
      <c r="H53" s="118"/>
      <c r="I53" s="271"/>
      <c r="J53" s="115">
        <v>507</v>
      </c>
      <c r="K53" s="111" t="s">
        <v>126</v>
      </c>
      <c r="L53" s="177">
        <f t="shared" si="5"/>
        <v>0</v>
      </c>
      <c r="O53" s="107"/>
      <c r="P53" s="330"/>
      <c r="Q53" s="129" t="e">
        <f>IF(G53&lt;&gt;0,1,0)</f>
        <v>#N/A</v>
      </c>
      <c r="V53" s="330" t="b">
        <f t="shared" si="0"/>
        <v>1</v>
      </c>
      <c r="W53" s="242">
        <f t="shared" si="1"/>
        <v>0</v>
      </c>
    </row>
    <row r="54" spans="1:23" s="171" customFormat="1" ht="135" x14ac:dyDescent="0.25">
      <c r="A54" s="179">
        <f>'Unit Data from Audit Worksheet'!A61</f>
        <v>149</v>
      </c>
      <c r="B54" s="181" t="str">
        <f>'Unit Data from Audit Worksheet'!C61</f>
        <v>General Fund-Rev, Exp. Change in Fund Balance or General Fund Budget Actual</v>
      </c>
      <c r="C54" s="178" t="str">
        <f>'Unit Data from Audit Worksheet'!D61</f>
        <v>Local Current Expense Revenue from the County (Enter as a positive) 
Exclude: supplemental taxes
Include: Timber Receipts, amounts spent on 
                  resource officers and nurses, etc.  
                  Amount must agree with the amount
                  reported in the County Audit Report</v>
      </c>
      <c r="D54" s="269"/>
      <c r="E54" s="244">
        <f>'Unit Data from Audit Worksheet'!F61</f>
        <v>0</v>
      </c>
      <c r="F54" s="244"/>
      <c r="G54" s="244"/>
      <c r="H54" s="176"/>
      <c r="I54" s="271"/>
      <c r="J54" s="175">
        <v>149</v>
      </c>
      <c r="K54" s="174" t="s">
        <v>144</v>
      </c>
      <c r="L54" s="177">
        <f t="shared" si="5"/>
        <v>0</v>
      </c>
      <c r="O54" s="173"/>
      <c r="P54" s="330"/>
      <c r="Q54" s="180"/>
      <c r="V54" s="330" t="b">
        <f t="shared" si="0"/>
        <v>1</v>
      </c>
      <c r="W54" s="242">
        <f t="shared" si="1"/>
        <v>0</v>
      </c>
    </row>
    <row r="55" spans="1:23" s="171" customFormat="1" ht="111.75" customHeight="1" x14ac:dyDescent="0.25">
      <c r="A55" s="179">
        <f>'Unit Data from Audit Worksheet'!A62</f>
        <v>546</v>
      </c>
      <c r="B55" s="181" t="str">
        <f>'Unit Data from Audit Worksheet'!C62</f>
        <v>General Fund-Rev, Exp. Change in Fund Balance or General Fund Budget Actual</v>
      </c>
      <c r="C55" s="178" t="str">
        <f>'Unit Data from Audit Worksheet'!D62</f>
        <v xml:space="preserve">Amount of Supplemental School Tax revenue
</v>
      </c>
      <c r="D55" s="269"/>
      <c r="E55" s="244">
        <f>'Unit Data from Audit Worksheet'!F62</f>
        <v>0</v>
      </c>
      <c r="F55" s="244"/>
      <c r="G55" s="244"/>
      <c r="H55" s="176"/>
      <c r="I55" s="271"/>
      <c r="J55" s="175">
        <v>546</v>
      </c>
      <c r="K55" s="174" t="s">
        <v>154</v>
      </c>
      <c r="L55" s="177">
        <f t="shared" si="5"/>
        <v>0</v>
      </c>
      <c r="O55" s="173"/>
      <c r="P55" s="330"/>
      <c r="Q55" s="180"/>
      <c r="V55" s="330" t="b">
        <f t="shared" si="0"/>
        <v>1</v>
      </c>
      <c r="W55" s="242">
        <f t="shared" si="1"/>
        <v>0</v>
      </c>
    </row>
    <row r="56" spans="1:23" s="171" customFormat="1" ht="111.75" customHeight="1" x14ac:dyDescent="0.25">
      <c r="A56" s="179">
        <f>'Unit Data from Audit Worksheet'!A63</f>
        <v>150</v>
      </c>
      <c r="B56" s="181" t="str">
        <f>'Unit Data from Audit Worksheet'!C63</f>
        <v>General Fund-Rev, Exp. Change in Fund Balance or General Fund Budget Actual</v>
      </c>
      <c r="C56" s="178" t="str">
        <f>'Unit Data from Audit Worksheet'!D63</f>
        <v xml:space="preserve">Capital Outlay revenue from the County and budgeted by the County as Capital Outlay reported in the School Capital Outlay fund or the local current expense fund.  (capitalization policies might be different between the Schools and County)
</v>
      </c>
      <c r="D56" s="269"/>
      <c r="E56" s="244">
        <f>'Unit Data from Audit Worksheet'!F63</f>
        <v>0</v>
      </c>
      <c r="F56" s="244"/>
      <c r="G56" s="244"/>
      <c r="H56" s="176"/>
      <c r="I56" s="271"/>
      <c r="J56" s="175">
        <v>150</v>
      </c>
      <c r="K56" s="174" t="s">
        <v>145</v>
      </c>
      <c r="L56" s="177">
        <f t="shared" si="5"/>
        <v>0</v>
      </c>
      <c r="O56" s="173"/>
      <c r="P56" s="330"/>
      <c r="Q56" s="180"/>
      <c r="V56" s="330" t="b">
        <f t="shared" si="0"/>
        <v>1</v>
      </c>
      <c r="W56" s="242">
        <f t="shared" si="1"/>
        <v>0</v>
      </c>
    </row>
    <row r="57" spans="1:23" s="171" customFormat="1" ht="111.75" customHeight="1" x14ac:dyDescent="0.25">
      <c r="A57" s="179">
        <f>'Unit Data from Audit Worksheet'!A65</f>
        <v>587</v>
      </c>
      <c r="B57" s="181" t="str">
        <f>'Unit Data from Audit Worksheet'!C65</f>
        <v xml:space="preserve">Fund 8 Rev, Exp. Change in Fund Balance Rpt. </v>
      </c>
      <c r="C57" s="178" t="str">
        <f>'Unit Data from Audit Worksheet'!D65</f>
        <v>Amount of Local Current Expense Funds received from the County transferred to Fund 8 this year.</v>
      </c>
      <c r="D57" s="269"/>
      <c r="E57" s="244">
        <f>'Unit Data from Audit Worksheet'!F65</f>
        <v>0</v>
      </c>
      <c r="F57" s="244"/>
      <c r="G57" s="244"/>
      <c r="H57" s="176"/>
      <c r="I57" s="271"/>
      <c r="J57" s="175">
        <v>587</v>
      </c>
      <c r="K57" s="174" t="s">
        <v>211</v>
      </c>
      <c r="L57" s="177">
        <f t="shared" si="5"/>
        <v>0</v>
      </c>
      <c r="O57" s="173"/>
      <c r="P57" s="330"/>
      <c r="Q57" s="180"/>
      <c r="V57" s="330" t="b">
        <f t="shared" si="0"/>
        <v>1</v>
      </c>
      <c r="W57" s="242">
        <f t="shared" si="1"/>
        <v>0</v>
      </c>
    </row>
    <row r="58" spans="1:23" s="171" customFormat="1" ht="111.75" customHeight="1" x14ac:dyDescent="0.25">
      <c r="A58" s="179">
        <f>'Unit Data from Audit Worksheet'!A66</f>
        <v>588</v>
      </c>
      <c r="B58" s="181" t="str">
        <f>'Unit Data from Audit Worksheet'!C66</f>
        <v xml:space="preserve">Fund 8 Rev, Exp. Change in Fund Balance Rpt. </v>
      </c>
      <c r="C58" s="178" t="str">
        <f>'Unit Data from Audit Worksheet'!D66</f>
        <v>Amount of Capital Outlay Funds received from the County transferred to Fund 8 this year.</v>
      </c>
      <c r="D58" s="269"/>
      <c r="E58" s="244">
        <f>'Unit Data from Audit Worksheet'!F66</f>
        <v>0</v>
      </c>
      <c r="F58" s="244"/>
      <c r="G58" s="244"/>
      <c r="H58" s="176"/>
      <c r="I58" s="271"/>
      <c r="J58" s="175">
        <v>588</v>
      </c>
      <c r="K58" s="174" t="s">
        <v>212</v>
      </c>
      <c r="L58" s="177">
        <f t="shared" si="5"/>
        <v>0</v>
      </c>
      <c r="O58" s="173"/>
      <c r="P58" s="330"/>
      <c r="Q58" s="180"/>
      <c r="V58" s="330" t="b">
        <f t="shared" si="0"/>
        <v>1</v>
      </c>
      <c r="W58" s="242">
        <f t="shared" si="1"/>
        <v>0</v>
      </c>
    </row>
    <row r="59" spans="1:23" s="171" customFormat="1" ht="111.75" customHeight="1" x14ac:dyDescent="0.25">
      <c r="A59" s="179">
        <f>'Unit Data from Audit Worksheet'!A68</f>
        <v>31</v>
      </c>
      <c r="B59" s="181" t="str">
        <f>'Unit Data from Audit Worksheet'!C68</f>
        <v>Enterprise Fund Statements - Revenue, Expense and Change in Net Position</v>
      </c>
      <c r="C59" s="178" t="str">
        <f>'Unit Data from Audit Worksheet'!D68</f>
        <v>Combined Totals of all Proprietary Funds - Change in net position = (increase in net position is recorded as a positive and a decrease in net position is recorded as a negative)</v>
      </c>
      <c r="D59" s="269"/>
      <c r="E59" s="246">
        <f>'Unit Data from Audit Worksheet'!F68</f>
        <v>0</v>
      </c>
      <c r="F59" s="246"/>
      <c r="G59" s="246"/>
      <c r="H59" s="176"/>
      <c r="I59" s="271"/>
      <c r="J59" s="175">
        <v>31</v>
      </c>
      <c r="K59" s="174" t="s">
        <v>184</v>
      </c>
      <c r="L59" s="177">
        <f t="shared" si="5"/>
        <v>0</v>
      </c>
      <c r="O59" s="173"/>
      <c r="P59" s="330"/>
      <c r="Q59" s="180"/>
      <c r="V59" s="330" t="b">
        <f t="shared" si="0"/>
        <v>1</v>
      </c>
      <c r="W59" s="242">
        <f t="shared" si="1"/>
        <v>0</v>
      </c>
    </row>
    <row r="60" spans="1:23" s="53" customFormat="1" ht="82.5" customHeight="1" x14ac:dyDescent="0.25">
      <c r="A60" s="127">
        <f>'Unit Data from Audit Worksheet'!A70</f>
        <v>512</v>
      </c>
      <c r="B60" s="136" t="str">
        <f>'Unit Data from Audit Worksheet'!C70</f>
        <v>Fiduciary Statements</v>
      </c>
      <c r="C60" s="125" t="str">
        <f>'Unit Data from Audit Worksheet'!D70</f>
        <v>Cash and investments.  
Include:  unrestricted and restricted.  
                 cash and investments held by a third party</v>
      </c>
      <c r="D60" s="269"/>
      <c r="E60" s="244">
        <f>'Unit Data from Audit Worksheet'!F70</f>
        <v>0</v>
      </c>
      <c r="F60" s="244">
        <f>IF(L60&lt;0,"Error: Number is normally positive.",)</f>
        <v>0</v>
      </c>
      <c r="G60" s="244"/>
      <c r="H60" s="118"/>
      <c r="I60" s="271"/>
      <c r="J60" s="115">
        <v>512</v>
      </c>
      <c r="K60" s="111" t="s">
        <v>127</v>
      </c>
      <c r="L60" s="152">
        <f t="shared" ref="L60:L90" si="6">IF(D60="",E60,D60)</f>
        <v>0</v>
      </c>
      <c r="P60" s="330"/>
      <c r="Q60" s="129"/>
      <c r="V60" s="330" t="b">
        <f t="shared" si="0"/>
        <v>1</v>
      </c>
      <c r="W60" s="242">
        <f t="shared" si="1"/>
        <v>0</v>
      </c>
    </row>
    <row r="61" spans="1:23" s="264" customFormat="1" ht="141" customHeight="1" x14ac:dyDescent="0.25">
      <c r="A61" s="333">
        <f>'Unit Data from Audit Worksheet'!A72</f>
        <v>622</v>
      </c>
      <c r="B61" s="334" t="str">
        <f>'Unit Data from Audit Worksheet'!C72</f>
        <v>FS., Pension note or RSI</v>
      </c>
      <c r="C61" s="332" t="str">
        <f>'Unit Data from Audit Worksheet'!D72</f>
        <v>Unit's Share of Net Pension Liability ($s)
- unit of government is a participating employer in the State's TSERS (Teachers' and State Employees' Retirement System) or the LGERS (Local Governmental Employees' Retirement System).  (Not participating employer, enter 0)</v>
      </c>
      <c r="D61" s="269"/>
      <c r="E61" s="244">
        <f>'Unit Data from Audit Worksheet'!F72</f>
        <v>0</v>
      </c>
      <c r="F61" s="244"/>
      <c r="G61" s="244"/>
      <c r="H61" s="176"/>
      <c r="I61" s="271"/>
      <c r="J61" s="175">
        <v>622</v>
      </c>
      <c r="K61" s="174" t="s">
        <v>298</v>
      </c>
      <c r="L61" s="177">
        <f t="shared" si="6"/>
        <v>0</v>
      </c>
      <c r="P61" s="330"/>
      <c r="Q61" s="305"/>
      <c r="V61" s="330" t="b">
        <f t="shared" si="0"/>
        <v>1</v>
      </c>
      <c r="W61" s="242">
        <f t="shared" si="1"/>
        <v>0</v>
      </c>
    </row>
    <row r="62" spans="1:23" s="264" customFormat="1" ht="239.25" customHeight="1" x14ac:dyDescent="0.25">
      <c r="A62" s="333">
        <f>'Unit Data from Audit Worksheet'!A73</f>
        <v>577</v>
      </c>
      <c r="B62" s="334" t="str">
        <f>'Unit Data from Audit Worksheet'!C73</f>
        <v>Pension Notes</v>
      </c>
      <c r="C62" s="332" t="str">
        <f>'Unit Data from Audit Worksheet'!D73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62" s="269"/>
      <c r="E62" s="244">
        <f>'Unit Data from Audit Worksheet'!F73</f>
        <v>0</v>
      </c>
      <c r="F62" s="244"/>
      <c r="G62" s="244"/>
      <c r="H62" s="176"/>
      <c r="I62" s="271"/>
      <c r="J62" s="175">
        <v>577</v>
      </c>
      <c r="K62" s="174" t="s">
        <v>299</v>
      </c>
      <c r="L62" s="177" t="str">
        <f>IF(E62="Yes",1,"")</f>
        <v/>
      </c>
      <c r="P62" s="330"/>
      <c r="Q62" s="305"/>
      <c r="V62" s="330" t="b">
        <f t="shared" si="0"/>
        <v>1</v>
      </c>
      <c r="W62" s="242" t="e">
        <f t="shared" si="1"/>
        <v>#VALUE!</v>
      </c>
    </row>
    <row r="63" spans="1:23" s="264" customFormat="1" ht="120" customHeight="1" x14ac:dyDescent="0.25">
      <c r="A63" s="333">
        <f>'Unit Data from Audit Worksheet'!A75</f>
        <v>621</v>
      </c>
      <c r="B63" s="334" t="str">
        <f>'Unit Data from Audit Worksheet'!C75</f>
        <v>FS., OPEB note or RSI</v>
      </c>
      <c r="C63" s="332" t="str">
        <f>'Unit Data from Audit Worksheet'!D75</f>
        <v>Unit's share of RHBF Net OPEB Liability ($s)
- unit of government is a participating employer in the State's RHBF (Retiree Health Benefit Fund) (Not a participating employer, enter 0)</v>
      </c>
      <c r="D63" s="269"/>
      <c r="E63" s="244">
        <f>'Unit Data from Audit Worksheet'!F75</f>
        <v>0</v>
      </c>
      <c r="F63" s="244">
        <f>IF(L63&lt;0,"Error: Enter as a positive.",)</f>
        <v>0</v>
      </c>
      <c r="G63" s="244"/>
      <c r="H63" s="176"/>
      <c r="I63" s="271"/>
      <c r="J63" s="175">
        <v>621</v>
      </c>
      <c r="K63" s="174" t="s">
        <v>272</v>
      </c>
      <c r="L63" s="177">
        <f t="shared" si="6"/>
        <v>0</v>
      </c>
      <c r="P63" s="330"/>
      <c r="Q63" s="305"/>
      <c r="V63" s="330" t="b">
        <f t="shared" si="0"/>
        <v>1</v>
      </c>
      <c r="W63" s="242">
        <f t="shared" si="1"/>
        <v>0</v>
      </c>
    </row>
    <row r="64" spans="1:23" s="264" customFormat="1" ht="118.5" customHeight="1" x14ac:dyDescent="0.25">
      <c r="A64" s="333">
        <f>'Unit Data from Audit Worksheet'!A76</f>
        <v>547</v>
      </c>
      <c r="B64" s="334" t="str">
        <f>'Unit Data from Audit Worksheet'!C76</f>
        <v>OPEB Note</v>
      </c>
      <c r="C64" s="332" t="str">
        <f>'Unit Data from Audit Worksheet'!D76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64" s="269"/>
      <c r="E64" s="244">
        <f>'Unit Data from Audit Worksheet'!F76</f>
        <v>0</v>
      </c>
      <c r="F64" s="244" t="str">
        <f>IF(L64&lt;1,"Please answer this question","")</f>
        <v>Please answer this question</v>
      </c>
      <c r="G64" s="244"/>
      <c r="H64" s="176"/>
      <c r="I64" s="271"/>
      <c r="J64" s="175">
        <v>547</v>
      </c>
      <c r="K64" s="174" t="s">
        <v>300</v>
      </c>
      <c r="L64" s="177">
        <f t="shared" si="6"/>
        <v>0</v>
      </c>
      <c r="P64" s="330"/>
      <c r="Q64" s="305"/>
      <c r="V64" s="330" t="b">
        <f t="shared" si="0"/>
        <v>1</v>
      </c>
      <c r="W64" s="242">
        <f t="shared" si="1"/>
        <v>0</v>
      </c>
    </row>
    <row r="65" spans="1:23" s="264" customFormat="1" ht="132.75" customHeight="1" x14ac:dyDescent="0.25">
      <c r="A65" s="336">
        <f>'Unit Data from Audit Worksheet'!A77</f>
        <v>659</v>
      </c>
      <c r="B65" s="337" t="str">
        <f>'Unit Data from Audit Worksheet'!C77</f>
        <v>OPEB
 Note or RSI</v>
      </c>
      <c r="C65" s="339" t="str">
        <f>'Unit Data from Audit Worksheet'!D77</f>
        <v>Total OPEB benefits - total OPEB liability
If you do not provide benefit, please enter 0</v>
      </c>
      <c r="D65" s="269"/>
      <c r="E65" s="327">
        <f>'Unit Data from Audit Worksheet'!F77</f>
        <v>0</v>
      </c>
      <c r="F65" s="244">
        <f>IF(L65&lt;0,"Error: Enter as a positive.",)</f>
        <v>0</v>
      </c>
      <c r="G65" s="363" t="s">
        <v>452</v>
      </c>
      <c r="H65" s="176"/>
      <c r="I65" s="271"/>
      <c r="J65" s="175">
        <v>659</v>
      </c>
      <c r="K65" s="340" t="s">
        <v>352</v>
      </c>
      <c r="L65" s="177">
        <f t="shared" si="6"/>
        <v>0</v>
      </c>
      <c r="P65" s="330"/>
      <c r="Q65" s="305"/>
      <c r="V65" s="330" t="b">
        <f t="shared" si="0"/>
        <v>1</v>
      </c>
      <c r="W65" s="242">
        <f t="shared" si="1"/>
        <v>0</v>
      </c>
    </row>
    <row r="66" spans="1:23" s="264" customFormat="1" ht="129.75" customHeight="1" x14ac:dyDescent="0.25">
      <c r="A66" s="336">
        <f>'Unit Data from Audit Worksheet'!A78</f>
        <v>660</v>
      </c>
      <c r="B66" s="337" t="str">
        <f>'Unit Data from Audit Worksheet'!C78</f>
        <v>OPEB
 Note or RSI</v>
      </c>
      <c r="C66" s="339" t="str">
        <f>'Unit Data from Audit Worksheet'!D78</f>
        <v>Total OPEB benefits- OPEB plan fiduciary net position
If no fiduciary net position, enter 0</v>
      </c>
      <c r="D66" s="269"/>
      <c r="E66" s="327">
        <f>'Unit Data from Audit Worksheet'!F78</f>
        <v>0</v>
      </c>
      <c r="F66" s="244">
        <f>IF(L66&lt;0,"Error: Enter as a positive.",)</f>
        <v>0</v>
      </c>
      <c r="G66" s="363" t="s">
        <v>452</v>
      </c>
      <c r="H66" s="176"/>
      <c r="I66" s="271"/>
      <c r="J66" s="175">
        <v>660</v>
      </c>
      <c r="K66" s="340" t="s">
        <v>353</v>
      </c>
      <c r="L66" s="177">
        <f t="shared" si="6"/>
        <v>0</v>
      </c>
      <c r="P66" s="330"/>
      <c r="Q66" s="305"/>
      <c r="V66" s="330" t="b">
        <f t="shared" si="0"/>
        <v>1</v>
      </c>
      <c r="W66" s="242">
        <f t="shared" si="1"/>
        <v>0</v>
      </c>
    </row>
    <row r="67" spans="1:23" s="264" customFormat="1" ht="120.75" customHeight="1" x14ac:dyDescent="0.25">
      <c r="A67" s="336">
        <f>'Unit Data from Audit Worksheet'!A79</f>
        <v>661</v>
      </c>
      <c r="B67" s="337" t="str">
        <f>'Unit Data from Audit Worksheet'!C79</f>
        <v>OPEB
RSI</v>
      </c>
      <c r="C67" s="339" t="str">
        <f>'Unit Data from Audit Worksheet'!D79</f>
        <v>Total OPEB benefits - What is the plan’s fiduciary net position as a percentage of the total OPEB liability?  Please enter as percentage value; for example, 83.5% should be entered as 83.5.  If assets have not been set aside in a trust, please enter 0.0</v>
      </c>
      <c r="D67" s="269"/>
      <c r="E67" s="327">
        <f>'Unit Data from Audit Worksheet'!F79</f>
        <v>0</v>
      </c>
      <c r="F67" s="244">
        <f>IF(L67&lt;0,"Error: Enter as a positive.",)</f>
        <v>0</v>
      </c>
      <c r="G67" s="363" t="s">
        <v>452</v>
      </c>
      <c r="H67" s="364">
        <f>ROUND(IFERROR((L66/L65)*100,0),1)</f>
        <v>0</v>
      </c>
      <c r="I67" s="271"/>
      <c r="J67" s="175">
        <v>661</v>
      </c>
      <c r="K67" s="338" t="s">
        <v>441</v>
      </c>
      <c r="L67" s="320">
        <f t="shared" si="6"/>
        <v>0</v>
      </c>
      <c r="P67" s="330"/>
      <c r="Q67" s="305">
        <f>IF(H67=L67,0,1)</f>
        <v>0</v>
      </c>
      <c r="V67" s="330" t="b">
        <f t="shared" si="0"/>
        <v>1</v>
      </c>
      <c r="W67" s="242">
        <f t="shared" si="1"/>
        <v>0</v>
      </c>
    </row>
    <row r="68" spans="1:23" ht="45" x14ac:dyDescent="0.25">
      <c r="A68" s="333">
        <f>'Unit Data from Audit Worksheet'!A82</f>
        <v>6</v>
      </c>
      <c r="B68" s="137" t="str">
        <f>'Unit Data from Audit Worksheet'!C82</f>
        <v>Fund Balance Note</v>
      </c>
      <c r="C68" s="121" t="str">
        <f>'Unit Data from Audit Worksheet'!D82</f>
        <v>General Fund -  Total Encumbrances.  You will probably have to refer to the note disclosure where the amount of encumbrances is listed.</v>
      </c>
      <c r="D68" s="269"/>
      <c r="E68" s="245">
        <f>'Unit Data from Audit Worksheet'!F82</f>
        <v>0</v>
      </c>
      <c r="F68" s="245">
        <f>IF(L68&lt;0,"Error: Enter as a positive.",)</f>
        <v>0</v>
      </c>
      <c r="G68" s="245"/>
      <c r="H68" s="118"/>
      <c r="I68" s="271"/>
      <c r="J68" s="114">
        <v>6</v>
      </c>
      <c r="K68" s="111" t="s">
        <v>129</v>
      </c>
      <c r="L68" s="150">
        <f t="shared" si="6"/>
        <v>0</v>
      </c>
      <c r="P68" s="330"/>
      <c r="V68" s="330" t="b">
        <f t="shared" si="0"/>
        <v>1</v>
      </c>
      <c r="W68" s="242">
        <f t="shared" si="1"/>
        <v>0</v>
      </c>
    </row>
    <row r="69" spans="1:23" s="264" customFormat="1" ht="32.25" customHeight="1" x14ac:dyDescent="0.25">
      <c r="A69" s="308"/>
      <c r="B69" s="309"/>
      <c r="C69" s="208"/>
      <c r="D69" s="310"/>
      <c r="E69" s="311"/>
      <c r="F69" s="311"/>
      <c r="G69" s="311"/>
      <c r="H69" s="312"/>
      <c r="I69" s="271"/>
      <c r="J69" s="113" t="s">
        <v>161</v>
      </c>
      <c r="K69" s="111" t="s">
        <v>131</v>
      </c>
      <c r="L69" s="226" t="e">
        <f>HLOOKUP('Unit Data from Audit Worksheet'!$D$2,'2019 Data'!$A$1:$BK$271,247,FALSE)</f>
        <v>#N/A</v>
      </c>
      <c r="Q69" s="305"/>
      <c r="V69" s="330" t="b">
        <f t="shared" si="0"/>
        <v>0</v>
      </c>
      <c r="W69" s="242" t="e">
        <f t="shared" si="1"/>
        <v>#N/A</v>
      </c>
    </row>
    <row r="70" spans="1:23" s="264" customFormat="1" ht="62.25" customHeight="1" x14ac:dyDescent="0.25">
      <c r="A70" s="308"/>
      <c r="B70" s="309"/>
      <c r="C70" s="208"/>
      <c r="D70" s="310"/>
      <c r="E70" s="311"/>
      <c r="F70" s="311"/>
      <c r="G70" s="311"/>
      <c r="H70" s="312"/>
      <c r="I70" s="271"/>
      <c r="J70" s="366">
        <v>554</v>
      </c>
      <c r="K70" s="338" t="s">
        <v>454</v>
      </c>
      <c r="L70" s="365"/>
      <c r="Q70" s="305"/>
      <c r="V70" s="330"/>
      <c r="W70" s="242"/>
    </row>
    <row r="71" spans="1:23" s="264" customFormat="1" ht="69.75" customHeight="1" x14ac:dyDescent="0.25">
      <c r="A71" s="308"/>
      <c r="B71" s="309"/>
      <c r="C71" s="208"/>
      <c r="D71" s="310"/>
      <c r="E71" s="311"/>
      <c r="F71" s="311"/>
      <c r="G71" s="311"/>
      <c r="H71" s="312"/>
      <c r="I71" s="271"/>
      <c r="J71" s="366">
        <v>555</v>
      </c>
      <c r="K71" s="338" t="s">
        <v>455</v>
      </c>
      <c r="L71" s="365"/>
      <c r="Q71" s="305"/>
      <c r="V71" s="330"/>
      <c r="W71" s="242"/>
    </row>
    <row r="72" spans="1:23" s="264" customFormat="1" ht="63.75" customHeight="1" x14ac:dyDescent="0.25">
      <c r="A72" s="308"/>
      <c r="B72" s="309"/>
      <c r="C72" s="208"/>
      <c r="D72" s="310"/>
      <c r="E72" s="311"/>
      <c r="F72" s="311"/>
      <c r="G72" s="311"/>
      <c r="H72" s="312"/>
      <c r="I72" s="271"/>
      <c r="J72" s="366">
        <v>556</v>
      </c>
      <c r="K72" s="338" t="s">
        <v>456</v>
      </c>
      <c r="L72" s="365"/>
      <c r="Q72" s="305"/>
      <c r="V72" s="330"/>
      <c r="W72" s="242"/>
    </row>
    <row r="73" spans="1:23" s="264" customFormat="1" ht="64.5" customHeight="1" x14ac:dyDescent="0.25">
      <c r="A73" s="308"/>
      <c r="B73" s="309"/>
      <c r="C73" s="208"/>
      <c r="D73" s="310"/>
      <c r="E73" s="311"/>
      <c r="F73" s="311"/>
      <c r="G73" s="311"/>
      <c r="H73" s="312"/>
      <c r="I73" s="271"/>
      <c r="J73" s="366">
        <v>557</v>
      </c>
      <c r="K73" s="338" t="s">
        <v>457</v>
      </c>
      <c r="L73" s="365"/>
      <c r="Q73" s="305"/>
      <c r="V73" s="330"/>
      <c r="W73" s="242"/>
    </row>
    <row r="74" spans="1:23" s="264" customFormat="1" ht="63.75" customHeight="1" x14ac:dyDescent="0.25">
      <c r="A74" s="308"/>
      <c r="B74" s="309"/>
      <c r="C74" s="208"/>
      <c r="D74" s="310"/>
      <c r="E74" s="311"/>
      <c r="F74" s="311"/>
      <c r="G74" s="311"/>
      <c r="H74" s="312"/>
      <c r="I74" s="271"/>
      <c r="J74" s="366">
        <v>606</v>
      </c>
      <c r="K74" s="338" t="s">
        <v>458</v>
      </c>
      <c r="L74" s="365"/>
      <c r="M74" s="377"/>
      <c r="Q74" s="305"/>
      <c r="V74" s="330"/>
      <c r="W74" s="242"/>
    </row>
    <row r="75" spans="1:23" s="264" customFormat="1" ht="42" customHeight="1" x14ac:dyDescent="0.25">
      <c r="A75" s="308"/>
      <c r="B75" s="309"/>
      <c r="C75" s="208"/>
      <c r="D75" s="310"/>
      <c r="E75" s="311"/>
      <c r="F75" s="311"/>
      <c r="G75" s="311"/>
      <c r="H75" s="312"/>
      <c r="I75" s="271"/>
      <c r="J75" s="372">
        <v>662</v>
      </c>
      <c r="K75" s="375" t="s">
        <v>459</v>
      </c>
      <c r="L75" s="373"/>
      <c r="Q75" s="305"/>
      <c r="V75" s="330"/>
      <c r="W75" s="242"/>
    </row>
    <row r="76" spans="1:23" s="264" customFormat="1" ht="53.25" customHeight="1" x14ac:dyDescent="0.25">
      <c r="A76" s="308"/>
      <c r="B76" s="309"/>
      <c r="C76" s="208"/>
      <c r="D76" s="310"/>
      <c r="E76" s="311"/>
      <c r="F76" s="311"/>
      <c r="G76" s="311"/>
      <c r="H76" s="312"/>
      <c r="I76" s="271"/>
      <c r="J76" s="372">
        <v>663</v>
      </c>
      <c r="K76" s="376" t="s">
        <v>460</v>
      </c>
      <c r="L76" s="373"/>
      <c r="Q76" s="305"/>
      <c r="V76" s="330"/>
      <c r="W76" s="242"/>
    </row>
    <row r="77" spans="1:23" s="315" customFormat="1" x14ac:dyDescent="0.25">
      <c r="A77" s="308"/>
      <c r="B77" s="309"/>
      <c r="C77" s="208"/>
      <c r="D77" s="310"/>
      <c r="E77" s="311"/>
      <c r="F77" s="311"/>
      <c r="G77" s="311"/>
      <c r="H77" s="312"/>
      <c r="I77" s="271"/>
      <c r="J77" s="313"/>
      <c r="K77" s="374"/>
      <c r="L77" s="314"/>
      <c r="P77" s="330"/>
      <c r="Q77" s="301"/>
      <c r="V77" s="330" t="b">
        <f t="shared" ref="V77:V91" si="7">EXACT(A77,J77)</f>
        <v>1</v>
      </c>
      <c r="W77" s="316"/>
    </row>
    <row r="78" spans="1:23" s="264" customFormat="1" ht="75" x14ac:dyDescent="0.25">
      <c r="A78" s="391">
        <f>'Unit Data from Audit Worksheet'!A84</f>
        <v>947</v>
      </c>
      <c r="B78" s="392">
        <f>'Unit Data from Audit Worksheet'!C84</f>
        <v>0</v>
      </c>
      <c r="C78" s="393" t="str">
        <f>'Unit Data from Audit Worksheet'!D84</f>
        <v>First name of finance officer or interim finance officer (please enter “vacant” for first or last name if the position is currently vacant)</v>
      </c>
      <c r="D78" s="310"/>
      <c r="E78" s="378">
        <f>'Unit Data from Audit Worksheet'!F84</f>
        <v>0</v>
      </c>
      <c r="F78" s="244" t="str">
        <f>'Unit Data from Audit Worksheet'!G84</f>
        <v>Please do not leave blank</v>
      </c>
      <c r="G78" s="244"/>
      <c r="H78" s="176"/>
      <c r="I78" s="271"/>
      <c r="J78" s="387">
        <v>947</v>
      </c>
      <c r="K78" s="388" t="s">
        <v>324</v>
      </c>
      <c r="L78" s="389">
        <f t="shared" si="6"/>
        <v>0</v>
      </c>
      <c r="P78" s="330"/>
      <c r="Q78" s="305">
        <f>IF(L78=0,1,0)</f>
        <v>1</v>
      </c>
      <c r="V78" s="330" t="b">
        <f t="shared" si="7"/>
        <v>1</v>
      </c>
      <c r="W78" s="306"/>
    </row>
    <row r="79" spans="1:23" s="264" customFormat="1" ht="75" x14ac:dyDescent="0.25">
      <c r="A79" s="391">
        <f>'Unit Data from Audit Worksheet'!A85</f>
        <v>948</v>
      </c>
      <c r="B79" s="392">
        <f>'Unit Data from Audit Worksheet'!C85</f>
        <v>0</v>
      </c>
      <c r="C79" s="393" t="str">
        <f>'Unit Data from Audit Worksheet'!D85</f>
        <v>Last name of finance officer or interim finance officer (please enter “vacant” for first or last name if the position is currently vacant)</v>
      </c>
      <c r="D79" s="310"/>
      <c r="E79" s="378">
        <f>'Unit Data from Audit Worksheet'!F85</f>
        <v>0</v>
      </c>
      <c r="F79" s="244" t="str">
        <f>'Unit Data from Audit Worksheet'!G85</f>
        <v>Please do not leave blank</v>
      </c>
      <c r="G79" s="244"/>
      <c r="H79" s="176"/>
      <c r="I79" s="271"/>
      <c r="J79" s="387">
        <v>948</v>
      </c>
      <c r="K79" s="388" t="s">
        <v>326</v>
      </c>
      <c r="L79" s="389">
        <f t="shared" si="6"/>
        <v>0</v>
      </c>
      <c r="P79" s="330"/>
      <c r="Q79" s="305">
        <f t="shared" ref="Q79:Q90" si="8">IF(L79=0,1,0)</f>
        <v>1</v>
      </c>
      <c r="V79" s="330" t="b">
        <f t="shared" si="7"/>
        <v>1</v>
      </c>
      <c r="W79" s="306"/>
    </row>
    <row r="80" spans="1:23" s="264" customFormat="1" ht="45" x14ac:dyDescent="0.25">
      <c r="A80" s="391">
        <f>'Unit Data from Audit Worksheet'!A86</f>
        <v>949</v>
      </c>
      <c r="B80" s="392">
        <f>'Unit Data from Audit Worksheet'!C86</f>
        <v>0</v>
      </c>
      <c r="C80" s="393" t="str">
        <f>'Unit Data from Audit Worksheet'!D86</f>
        <v>Is the finance officer serving in a permanent role or an interim role? (permanent/interim/vacant)</v>
      </c>
      <c r="D80" s="310"/>
      <c r="E80" s="378">
        <f>'Unit Data from Audit Worksheet'!F86</f>
        <v>0</v>
      </c>
      <c r="F80" s="244" t="str">
        <f>'Unit Data from Audit Worksheet'!G86</f>
        <v>Please do not leave blank</v>
      </c>
      <c r="G80" s="244"/>
      <c r="H80" s="176"/>
      <c r="I80" s="271"/>
      <c r="J80" s="387">
        <v>949</v>
      </c>
      <c r="K80" s="388" t="s">
        <v>444</v>
      </c>
      <c r="L80" s="389">
        <f t="shared" si="6"/>
        <v>0</v>
      </c>
      <c r="P80" s="330"/>
      <c r="Q80" s="305">
        <f t="shared" si="8"/>
        <v>1</v>
      </c>
      <c r="V80" s="330" t="b">
        <f t="shared" si="7"/>
        <v>1</v>
      </c>
      <c r="W80" s="306"/>
    </row>
    <row r="81" spans="1:23" s="264" customFormat="1" ht="60" x14ac:dyDescent="0.25">
      <c r="A81" s="391">
        <f>'Unit Data from Audit Worksheet'!A87</f>
        <v>950</v>
      </c>
      <c r="B81" s="392">
        <f>'Unit Data from Audit Worksheet'!C87</f>
        <v>0</v>
      </c>
      <c r="C81" s="393" t="str">
        <f>'Unit Data from Audit Worksheet'!D87</f>
        <v>Has the finance officer been formally appointed by the local government, public authority, or designated official?  (Y/N)</v>
      </c>
      <c r="D81" s="310"/>
      <c r="E81" s="378">
        <f>'Unit Data from Audit Worksheet'!F87</f>
        <v>0</v>
      </c>
      <c r="F81" s="244" t="str">
        <f>'Unit Data from Audit Worksheet'!G87</f>
        <v>Please do not leave blank</v>
      </c>
      <c r="G81" s="244"/>
      <c r="H81" s="176"/>
      <c r="I81" s="271"/>
      <c r="J81" s="387">
        <v>950</v>
      </c>
      <c r="K81" s="388" t="s">
        <v>443</v>
      </c>
      <c r="L81" s="389">
        <f t="shared" si="6"/>
        <v>0</v>
      </c>
      <c r="P81" s="330"/>
      <c r="Q81" s="305">
        <f t="shared" si="8"/>
        <v>1</v>
      </c>
      <c r="V81" s="330" t="b">
        <f t="shared" si="7"/>
        <v>1</v>
      </c>
      <c r="W81" s="306"/>
    </row>
    <row r="82" spans="1:23" s="264" customFormat="1" ht="105" x14ac:dyDescent="0.25">
      <c r="A82" s="391">
        <f>'Unit Data from Audit Worksheet'!A88</f>
        <v>952</v>
      </c>
      <c r="B82" s="392">
        <f>'Unit Data from Audit Worksheet'!C88</f>
        <v>0</v>
      </c>
      <c r="C82" s="393" t="str">
        <f>'Unit Data from Audit Worksheet'!D88</f>
        <v>Date on which the local government, public authority, or designated official appointed the finance officer? (If the date of appointment by the board is difficult to find you may enter January 1 and the year)   Date Format  MM/DD/YYYY</v>
      </c>
      <c r="D82" s="310"/>
      <c r="E82" s="307">
        <f>'Unit Data from Audit Worksheet'!F88</f>
        <v>0</v>
      </c>
      <c r="F82" s="244" t="str">
        <f>'Unit Data from Audit Worksheet'!G88</f>
        <v>Please do not leave blank</v>
      </c>
      <c r="G82" s="307"/>
      <c r="H82" s="176"/>
      <c r="I82" s="271"/>
      <c r="J82" s="387">
        <v>952</v>
      </c>
      <c r="K82" s="388" t="s">
        <v>442</v>
      </c>
      <c r="L82" s="390">
        <f t="shared" si="6"/>
        <v>0</v>
      </c>
      <c r="P82" s="330"/>
      <c r="Q82" s="305">
        <f t="shared" si="8"/>
        <v>1</v>
      </c>
      <c r="V82" s="330" t="b">
        <f t="shared" si="7"/>
        <v>1</v>
      </c>
      <c r="W82" s="306"/>
    </row>
    <row r="83" spans="1:23" s="264" customFormat="1" ht="90" x14ac:dyDescent="0.25">
      <c r="A83" s="391">
        <f>'Unit Data from Audit Worksheet'!A89</f>
        <v>954</v>
      </c>
      <c r="B83" s="392">
        <f>'Unit Data from Audit Worksheet'!C89</f>
        <v>0</v>
      </c>
      <c r="C83" s="393" t="str">
        <f>'Unit Data from Audit Worksheet'!D89</f>
        <v>Has the finance officer or interim finance officer read, understand, and is in compliance with the requirements of N.C.G.S. 159, as applicable based on unit type and circumstances? (Y/N)</v>
      </c>
      <c r="D83" s="310"/>
      <c r="E83" s="378">
        <f>'Unit Data from Audit Worksheet'!F89</f>
        <v>0</v>
      </c>
      <c r="F83" s="244" t="str">
        <f>'Unit Data from Audit Worksheet'!G89</f>
        <v>Please do not leave blank</v>
      </c>
      <c r="G83" s="244"/>
      <c r="H83" s="176"/>
      <c r="I83" s="271"/>
      <c r="J83" s="387">
        <v>954</v>
      </c>
      <c r="K83" s="388" t="s">
        <v>445</v>
      </c>
      <c r="L83" s="389">
        <f t="shared" si="6"/>
        <v>0</v>
      </c>
      <c r="P83" s="330"/>
      <c r="Q83" s="305">
        <f t="shared" si="8"/>
        <v>1</v>
      </c>
      <c r="V83" s="330" t="b">
        <f t="shared" si="7"/>
        <v>1</v>
      </c>
      <c r="W83" s="306"/>
    </row>
    <row r="84" spans="1:23" s="264" customFormat="1" ht="120" x14ac:dyDescent="0.25">
      <c r="A84" s="391">
        <f>'Unit Data from Audit Worksheet'!A90</f>
        <v>956</v>
      </c>
      <c r="B84" s="392">
        <f>'Unit Data from Audit Worksheet'!C90</f>
        <v>0</v>
      </c>
      <c r="C84" s="393" t="str">
        <f>'Unit Data from Audit Worksheet'!D90</f>
        <v>Does the finance officer or interim finance officer maintain and update (or ensures the maintenance and update of)  financial records monthly, including reconciliation of bank accounts to the general ledger? (Y/N)</v>
      </c>
      <c r="D84" s="310"/>
      <c r="E84" s="378">
        <f>'Unit Data from Audit Worksheet'!F90</f>
        <v>0</v>
      </c>
      <c r="F84" s="244" t="str">
        <f>'Unit Data from Audit Worksheet'!G90</f>
        <v>Please do not leave blank</v>
      </c>
      <c r="G84" s="244"/>
      <c r="H84" s="176"/>
      <c r="I84" s="271"/>
      <c r="J84" s="387">
        <v>956</v>
      </c>
      <c r="K84" s="388" t="s">
        <v>446</v>
      </c>
      <c r="L84" s="389">
        <f t="shared" si="6"/>
        <v>0</v>
      </c>
      <c r="P84" s="330"/>
      <c r="Q84" s="305">
        <f t="shared" si="8"/>
        <v>1</v>
      </c>
      <c r="V84" s="330" t="b">
        <f t="shared" si="7"/>
        <v>1</v>
      </c>
      <c r="W84" s="306"/>
    </row>
    <row r="85" spans="1:23" s="264" customFormat="1" ht="225" x14ac:dyDescent="0.25">
      <c r="A85" s="391">
        <f>'Unit Data from Audit Worksheet'!A91</f>
        <v>958</v>
      </c>
      <c r="B85" s="392">
        <f>'Unit Data from Audit Worksheet'!C91</f>
        <v>0</v>
      </c>
      <c r="C85" s="393" t="str">
        <f>'Unit Data from Audit Worksheet'!D91</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85" s="379"/>
      <c r="E85" s="378">
        <f>'Unit Data from Audit Worksheet'!F91</f>
        <v>0</v>
      </c>
      <c r="F85" s="244" t="str">
        <f>'Unit Data from Audit Worksheet'!G91</f>
        <v>Please do not leave blank</v>
      </c>
      <c r="G85" s="244"/>
      <c r="H85" s="176"/>
      <c r="I85" s="271"/>
      <c r="J85" s="387">
        <v>958</v>
      </c>
      <c r="K85" s="388" t="s">
        <v>447</v>
      </c>
      <c r="L85" s="389">
        <f t="shared" si="6"/>
        <v>0</v>
      </c>
      <c r="P85" s="330"/>
      <c r="Q85" s="305">
        <f t="shared" si="8"/>
        <v>1</v>
      </c>
      <c r="V85" s="330" t="b">
        <f t="shared" si="7"/>
        <v>1</v>
      </c>
      <c r="W85" s="306"/>
    </row>
    <row r="86" spans="1:23" s="264" customFormat="1" ht="30.75" customHeight="1" x14ac:dyDescent="0.25">
      <c r="A86" s="382">
        <f>'Unit Data from Audit Worksheet'!A98</f>
        <v>960</v>
      </c>
      <c r="B86" s="382"/>
      <c r="C86" s="383" t="str">
        <f>'Unit Data from Audit Worksheet'!B98</f>
        <v>Name of Finance Officer</v>
      </c>
      <c r="D86" s="381"/>
      <c r="E86" s="386">
        <f>'Unit Data from Audit Worksheet'!D98</f>
        <v>0</v>
      </c>
      <c r="F86" s="384" t="str">
        <f>'Unit Data from Audit Worksheet'!G98</f>
        <v>Cell D98 must be completed.</v>
      </c>
      <c r="G86" s="244"/>
      <c r="H86" s="176"/>
      <c r="I86" s="271"/>
      <c r="J86" s="394">
        <v>960</v>
      </c>
      <c r="K86" s="395" t="s">
        <v>440</v>
      </c>
      <c r="L86" s="396">
        <f t="shared" si="6"/>
        <v>0</v>
      </c>
      <c r="P86" s="330"/>
      <c r="Q86" s="305">
        <f t="shared" si="8"/>
        <v>1</v>
      </c>
      <c r="V86" s="330"/>
      <c r="W86" s="306"/>
    </row>
    <row r="87" spans="1:23" s="264" customFormat="1" ht="30.75" customHeight="1" x14ac:dyDescent="0.25">
      <c r="A87" s="382">
        <f>'Unit Data from Audit Worksheet'!A99</f>
        <v>962</v>
      </c>
      <c r="B87" s="382"/>
      <c r="C87" s="383" t="str">
        <f>'Unit Data from Audit Worksheet'!B99</f>
        <v>Title of Official</v>
      </c>
      <c r="D87" s="381"/>
      <c r="E87" s="386">
        <f>'Unit Data from Audit Worksheet'!D99</f>
        <v>0</v>
      </c>
      <c r="F87" s="384" t="str">
        <f>'Unit Data from Audit Worksheet'!G99</f>
        <v>Cell D99 must be completed.</v>
      </c>
      <c r="G87" s="244"/>
      <c r="H87" s="176"/>
      <c r="I87" s="271"/>
      <c r="J87" s="394">
        <v>962</v>
      </c>
      <c r="K87" s="395" t="s">
        <v>334</v>
      </c>
      <c r="L87" s="396">
        <f t="shared" si="6"/>
        <v>0</v>
      </c>
      <c r="P87" s="330"/>
      <c r="Q87" s="305">
        <f t="shared" si="8"/>
        <v>1</v>
      </c>
      <c r="V87" s="330"/>
      <c r="W87" s="306"/>
    </row>
    <row r="88" spans="1:23" s="264" customFormat="1" ht="30.75" customHeight="1" x14ac:dyDescent="0.25">
      <c r="A88" s="382">
        <f>'Unit Data from Audit Worksheet'!A100</f>
        <v>964</v>
      </c>
      <c r="B88" s="382"/>
      <c r="C88" s="383" t="str">
        <f>'Unit Data from Audit Worksheet'!B100</f>
        <v>Date                        (Enter as "MM/DD/YYYY")</v>
      </c>
      <c r="D88" s="381"/>
      <c r="E88" s="385">
        <f>'Unit Data from Audit Worksheet'!D100</f>
        <v>0</v>
      </c>
      <c r="F88" s="384" t="str">
        <f>'Unit Data from Audit Worksheet'!G100</f>
        <v>Cell D100 must be completed.</v>
      </c>
      <c r="G88" s="244"/>
      <c r="H88" s="176"/>
      <c r="I88" s="271"/>
      <c r="J88" s="394">
        <v>964</v>
      </c>
      <c r="K88" s="395" t="s">
        <v>463</v>
      </c>
      <c r="L88" s="397">
        <f t="shared" si="6"/>
        <v>0</v>
      </c>
      <c r="P88" s="330"/>
      <c r="Q88" s="305">
        <f t="shared" si="8"/>
        <v>1</v>
      </c>
      <c r="V88" s="330"/>
      <c r="W88" s="306"/>
    </row>
    <row r="89" spans="1:23" s="264" customFormat="1" ht="30.75" customHeight="1" x14ac:dyDescent="0.25">
      <c r="A89" s="382">
        <f>'Unit Data from Audit Worksheet'!A101</f>
        <v>966</v>
      </c>
      <c r="B89" s="382"/>
      <c r="C89" s="383" t="str">
        <f>'Unit Data from Audit Worksheet'!B101</f>
        <v>Telephone number</v>
      </c>
      <c r="D89" s="381"/>
      <c r="E89" s="386">
        <f>'Unit Data from Audit Worksheet'!D101</f>
        <v>0</v>
      </c>
      <c r="F89" s="384" t="str">
        <f>'Unit Data from Audit Worksheet'!G101</f>
        <v>Cell D101 must be completed.</v>
      </c>
      <c r="G89" s="244"/>
      <c r="H89" s="176"/>
      <c r="I89" s="271"/>
      <c r="J89" s="394">
        <v>966</v>
      </c>
      <c r="K89" s="395" t="s">
        <v>336</v>
      </c>
      <c r="L89" s="396">
        <f t="shared" si="6"/>
        <v>0</v>
      </c>
      <c r="P89" s="330"/>
      <c r="Q89" s="305">
        <f t="shared" si="8"/>
        <v>1</v>
      </c>
      <c r="V89" s="330"/>
      <c r="W89" s="306"/>
    </row>
    <row r="90" spans="1:23" s="264" customFormat="1" ht="30.75" customHeight="1" x14ac:dyDescent="0.25">
      <c r="A90" s="382">
        <f>'Unit Data from Audit Worksheet'!A102</f>
        <v>968</v>
      </c>
      <c r="B90" s="382"/>
      <c r="C90" s="383" t="str">
        <f>'Unit Data from Audit Worksheet'!B102</f>
        <v>E-mail address</v>
      </c>
      <c r="D90" s="381"/>
      <c r="E90" s="386">
        <f>'Unit Data from Audit Worksheet'!D102</f>
        <v>0</v>
      </c>
      <c r="F90" s="384" t="str">
        <f>'Unit Data from Audit Worksheet'!G102</f>
        <v>Cell D102 must be completed.</v>
      </c>
      <c r="G90" s="244"/>
      <c r="H90" s="176"/>
      <c r="I90" s="271"/>
      <c r="J90" s="394">
        <v>968</v>
      </c>
      <c r="K90" s="395" t="s">
        <v>337</v>
      </c>
      <c r="L90" s="396">
        <f t="shared" si="6"/>
        <v>0</v>
      </c>
      <c r="P90" s="330"/>
      <c r="Q90" s="305">
        <f t="shared" si="8"/>
        <v>1</v>
      </c>
      <c r="V90" s="330"/>
      <c r="W90" s="306"/>
    </row>
    <row r="91" spans="1:23" ht="27" customHeight="1" x14ac:dyDescent="0.25">
      <c r="A91" s="206"/>
      <c r="B91" s="207"/>
      <c r="C91" s="208"/>
      <c r="D91" s="380"/>
      <c r="E91" s="247"/>
      <c r="F91" s="202"/>
      <c r="G91" s="203"/>
      <c r="H91" s="202"/>
      <c r="I91" s="271"/>
      <c r="J91" s="398" t="s">
        <v>162</v>
      </c>
      <c r="K91" s="388" t="s">
        <v>132</v>
      </c>
      <c r="L91" s="399" t="e">
        <f>+'Unit Data from Audit Worksheet'!D3</f>
        <v>#N/A</v>
      </c>
      <c r="N91" s="3" t="s">
        <v>464</v>
      </c>
      <c r="P91" s="330"/>
      <c r="V91" s="330" t="b">
        <f t="shared" si="7"/>
        <v>0</v>
      </c>
    </row>
    <row r="92" spans="1:23" x14ac:dyDescent="0.25">
      <c r="A92"/>
      <c r="B92"/>
      <c r="C92"/>
      <c r="D92"/>
      <c r="E92"/>
      <c r="F92"/>
      <c r="G92"/>
      <c r="H92"/>
      <c r="I92"/>
      <c r="J92" s="1"/>
      <c r="K92" s="1"/>
      <c r="L92" s="1"/>
      <c r="P92" s="330"/>
      <c r="V92" s="330" t="e">
        <f>EXACT(L4,L91)</f>
        <v>#N/A</v>
      </c>
    </row>
    <row r="93" spans="1:23" x14ac:dyDescent="0.25">
      <c r="A93"/>
      <c r="B93"/>
      <c r="C93"/>
      <c r="D93"/>
      <c r="E93"/>
      <c r="F93"/>
      <c r="G93"/>
      <c r="H93"/>
      <c r="I93"/>
      <c r="K93" s="38"/>
      <c r="L93" s="148"/>
      <c r="P93" s="330"/>
    </row>
    <row r="94" spans="1:23" ht="66.75" customHeight="1" x14ac:dyDescent="0.25">
      <c r="A94"/>
      <c r="B94"/>
      <c r="C94"/>
      <c r="D94"/>
      <c r="E94"/>
      <c r="F94" s="23"/>
      <c r="G94" s="157"/>
      <c r="H94" s="23"/>
      <c r="I94" s="304"/>
      <c r="L94" s="148"/>
      <c r="P94" s="330"/>
    </row>
    <row r="95" spans="1:23" ht="45" x14ac:dyDescent="0.55000000000000004">
      <c r="A95"/>
      <c r="B95"/>
      <c r="C95"/>
      <c r="D95"/>
      <c r="E95"/>
      <c r="F95"/>
      <c r="G95"/>
      <c r="H95" s="23"/>
      <c r="I95" s="304"/>
      <c r="J95" s="161" t="e">
        <f>SUM(Q4:Q94)</f>
        <v>#N/A</v>
      </c>
      <c r="K95" s="159" t="s">
        <v>177</v>
      </c>
      <c r="L95" s="227" t="e">
        <f>SUM(G5:G68)</f>
        <v>#N/A</v>
      </c>
      <c r="P95" s="330"/>
    </row>
    <row r="96" spans="1:23" ht="41.25" customHeight="1" x14ac:dyDescent="0.25">
      <c r="A96"/>
      <c r="B96"/>
      <c r="C96"/>
      <c r="D96"/>
      <c r="E96"/>
      <c r="F96"/>
      <c r="G96"/>
      <c r="H96" s="23"/>
      <c r="I96" s="304"/>
      <c r="K96" s="38"/>
      <c r="L96" s="148"/>
      <c r="P96" s="330"/>
    </row>
    <row r="97" spans="1:16" ht="42" customHeight="1" x14ac:dyDescent="0.25">
      <c r="A97"/>
      <c r="B97"/>
      <c r="C97"/>
      <c r="D97"/>
      <c r="E97"/>
      <c r="F97"/>
      <c r="G97"/>
      <c r="H97" s="23"/>
      <c r="I97" s="304"/>
      <c r="K97" s="38"/>
      <c r="L97" s="148"/>
      <c r="P97" s="330"/>
    </row>
    <row r="98" spans="1:16" ht="37.5" customHeight="1" x14ac:dyDescent="0.25">
      <c r="A98"/>
      <c r="B98"/>
      <c r="C98"/>
      <c r="D98"/>
      <c r="E98"/>
      <c r="F98"/>
      <c r="G98"/>
      <c r="H98" s="23"/>
      <c r="I98" s="304"/>
      <c r="K98" s="38"/>
      <c r="L98" s="148"/>
      <c r="P98" s="330"/>
    </row>
    <row r="99" spans="1:16" ht="29.1" customHeight="1" x14ac:dyDescent="0.25">
      <c r="A99"/>
      <c r="B99"/>
      <c r="C99"/>
      <c r="D99"/>
      <c r="E99"/>
      <c r="F99"/>
      <c r="G99"/>
      <c r="H99" s="23"/>
      <c r="I99" s="304"/>
      <c r="K99" s="38"/>
      <c r="L99" s="148"/>
      <c r="P99" s="330"/>
    </row>
    <row r="100" spans="1:16" x14ac:dyDescent="0.25">
      <c r="A100"/>
      <c r="B100"/>
      <c r="C100"/>
      <c r="D100"/>
      <c r="E100" s="249"/>
      <c r="F100"/>
      <c r="G100"/>
      <c r="H100" s="23"/>
      <c r="I100" s="304"/>
      <c r="K100" s="38"/>
      <c r="L100" s="148"/>
      <c r="P100" s="330"/>
    </row>
    <row r="101" spans="1:16" x14ac:dyDescent="0.25">
      <c r="D101" s="27"/>
      <c r="E101" s="248"/>
      <c r="F101" s="23"/>
      <c r="G101" s="157"/>
      <c r="H101" s="23"/>
      <c r="I101" s="304"/>
      <c r="K101" s="38"/>
      <c r="L101" s="148"/>
      <c r="P101" s="330"/>
    </row>
    <row r="102" spans="1:16" x14ac:dyDescent="0.25">
      <c r="A102" s="17"/>
      <c r="B102" s="138"/>
      <c r="C102" s="132"/>
      <c r="D102" s="27"/>
      <c r="E102" s="248"/>
      <c r="F102" s="23"/>
      <c r="G102" s="157"/>
      <c r="H102" s="23"/>
      <c r="I102" s="304"/>
      <c r="K102" s="38"/>
      <c r="L102" s="148"/>
      <c r="P102" s="330"/>
    </row>
    <row r="103" spans="1:16" x14ac:dyDescent="0.25">
      <c r="A103" s="17"/>
      <c r="B103" s="138"/>
      <c r="C103" s="132"/>
      <c r="D103" s="27"/>
      <c r="E103" s="248"/>
      <c r="F103" s="23"/>
      <c r="G103" s="157"/>
      <c r="H103" s="23"/>
      <c r="I103" s="304"/>
      <c r="K103" s="38"/>
      <c r="L103" s="148"/>
      <c r="P103" s="330"/>
    </row>
    <row r="104" spans="1:16" x14ac:dyDescent="0.25">
      <c r="A104" s="17"/>
      <c r="B104" s="138"/>
      <c r="C104" s="140"/>
      <c r="D104" s="141"/>
      <c r="E104" s="250"/>
      <c r="F104" s="142"/>
      <c r="G104" s="158"/>
      <c r="H104" s="23"/>
      <c r="I104" s="304"/>
      <c r="K104" s="38"/>
      <c r="L104" s="148"/>
      <c r="P104" s="330"/>
    </row>
    <row r="105" spans="1:16" x14ac:dyDescent="0.25">
      <c r="D105" s="28"/>
      <c r="E105" s="251"/>
      <c r="K105" s="38"/>
      <c r="L105" s="148"/>
      <c r="P105" s="330"/>
    </row>
    <row r="106" spans="1:16" x14ac:dyDescent="0.25">
      <c r="D106" s="28"/>
      <c r="E106" s="251"/>
      <c r="P106" s="330"/>
    </row>
    <row r="107" spans="1:16" x14ac:dyDescent="0.25">
      <c r="A107" s="17"/>
      <c r="B107" s="138"/>
      <c r="C107" s="132"/>
      <c r="D107" s="28"/>
      <c r="E107" s="251"/>
      <c r="P107" s="330"/>
    </row>
    <row r="108" spans="1:16" x14ac:dyDescent="0.25">
      <c r="A108" s="17"/>
      <c r="B108" s="138"/>
      <c r="C108" s="132"/>
      <c r="D108" s="28"/>
      <c r="E108" s="251"/>
      <c r="P108" s="330"/>
    </row>
    <row r="109" spans="1:16" x14ac:dyDescent="0.25">
      <c r="A109" s="17"/>
      <c r="B109" s="138"/>
      <c r="C109" s="132"/>
      <c r="D109" s="28"/>
      <c r="P109" s="330"/>
    </row>
    <row r="110" spans="1:16" x14ac:dyDescent="0.25">
      <c r="D110" s="28"/>
      <c r="P110" s="330"/>
    </row>
    <row r="111" spans="1:16" x14ac:dyDescent="0.25">
      <c r="D111" s="28"/>
      <c r="P111" s="330"/>
    </row>
    <row r="112" spans="1:16" x14ac:dyDescent="0.25">
      <c r="D112" s="28"/>
      <c r="P112" s="330"/>
    </row>
    <row r="113" spans="1:16" x14ac:dyDescent="0.25">
      <c r="D113" s="28"/>
      <c r="P113" s="330"/>
    </row>
    <row r="114" spans="1:16" x14ac:dyDescent="0.25">
      <c r="A114" s="17"/>
      <c r="B114" s="138"/>
      <c r="C114" s="132"/>
      <c r="D114" s="28"/>
      <c r="P114" s="330"/>
    </row>
    <row r="115" spans="1:16" x14ac:dyDescent="0.25">
      <c r="A115" s="17"/>
      <c r="B115" s="138"/>
      <c r="C115" s="132"/>
      <c r="D115" s="28"/>
      <c r="P115" s="330"/>
    </row>
    <row r="116" spans="1:16" x14ac:dyDescent="0.25">
      <c r="D116" s="28"/>
      <c r="P116" s="330"/>
    </row>
    <row r="117" spans="1:16" x14ac:dyDescent="0.25">
      <c r="D117" s="28"/>
      <c r="P117" s="330"/>
    </row>
    <row r="118" spans="1:16" x14ac:dyDescent="0.25">
      <c r="D118" s="28"/>
      <c r="P118" s="330"/>
    </row>
    <row r="119" spans="1:16" x14ac:dyDescent="0.25">
      <c r="D119" s="28"/>
      <c r="P119" s="330"/>
    </row>
    <row r="120" spans="1:16" x14ac:dyDescent="0.25">
      <c r="A120" s="17"/>
      <c r="B120" s="138"/>
      <c r="C120" s="132"/>
      <c r="D120" s="28"/>
      <c r="P120" s="330"/>
    </row>
    <row r="121" spans="1:16" x14ac:dyDescent="0.25">
      <c r="A121" s="17"/>
      <c r="B121" s="138"/>
      <c r="C121" s="132"/>
      <c r="D121" s="28"/>
      <c r="P121" s="330"/>
    </row>
    <row r="122" spans="1:16" x14ac:dyDescent="0.25">
      <c r="D122" s="28"/>
      <c r="P122" s="330"/>
    </row>
    <row r="123" spans="1:16" x14ac:dyDescent="0.25">
      <c r="D123" s="28"/>
      <c r="P123" s="330"/>
    </row>
    <row r="124" spans="1:16" x14ac:dyDescent="0.25">
      <c r="D124" s="28"/>
      <c r="P124" s="330"/>
    </row>
    <row r="125" spans="1:16" x14ac:dyDescent="0.25">
      <c r="D125" s="28"/>
      <c r="P125" s="330"/>
    </row>
    <row r="126" spans="1:16" x14ac:dyDescent="0.25">
      <c r="A126" s="17"/>
      <c r="B126" s="138"/>
      <c r="C126" s="132"/>
      <c r="D126" s="28"/>
      <c r="P126" s="330"/>
    </row>
    <row r="127" spans="1:16" x14ac:dyDescent="0.25">
      <c r="A127" s="17"/>
      <c r="B127" s="138"/>
      <c r="C127" s="132"/>
      <c r="D127" s="28"/>
      <c r="P127" s="330"/>
    </row>
    <row r="128" spans="1:16" x14ac:dyDescent="0.25">
      <c r="A128" s="17"/>
      <c r="B128" s="138"/>
      <c r="C128" s="132"/>
      <c r="D128" s="28"/>
      <c r="P128" s="330"/>
    </row>
    <row r="129" spans="1:16" x14ac:dyDescent="0.25">
      <c r="A129" s="17"/>
      <c r="B129" s="138"/>
      <c r="C129" s="132"/>
      <c r="D129" s="28"/>
      <c r="P129" s="330"/>
    </row>
    <row r="130" spans="1:16" x14ac:dyDescent="0.25">
      <c r="D130" s="28"/>
      <c r="P130" s="330"/>
    </row>
    <row r="131" spans="1:16" x14ac:dyDescent="0.25">
      <c r="D131" s="28"/>
      <c r="P131" s="330"/>
    </row>
    <row r="132" spans="1:16" x14ac:dyDescent="0.25">
      <c r="D132" s="28"/>
      <c r="P132" s="330"/>
    </row>
    <row r="133" spans="1:16" x14ac:dyDescent="0.25">
      <c r="A133" s="17"/>
      <c r="B133" s="138"/>
      <c r="C133" s="132"/>
      <c r="D133" s="28"/>
      <c r="P133" s="330"/>
    </row>
    <row r="134" spans="1:16" x14ac:dyDescent="0.25">
      <c r="A134" s="17"/>
      <c r="B134" s="138"/>
      <c r="C134" s="132"/>
      <c r="D134" s="28"/>
      <c r="P134" s="330"/>
    </row>
    <row r="135" spans="1:16" x14ac:dyDescent="0.25">
      <c r="A135" s="17"/>
      <c r="B135" s="138"/>
      <c r="C135" s="132"/>
      <c r="D135" s="28"/>
      <c r="P135" s="330"/>
    </row>
    <row r="136" spans="1:16" x14ac:dyDescent="0.25">
      <c r="A136" s="17"/>
      <c r="B136" s="138"/>
      <c r="C136" s="132"/>
      <c r="D136" s="28"/>
      <c r="P136" s="330"/>
    </row>
    <row r="137" spans="1:16" x14ac:dyDescent="0.25">
      <c r="A137" s="17"/>
      <c r="B137" s="138"/>
      <c r="C137" s="132"/>
      <c r="D137" s="28"/>
      <c r="P137" s="330"/>
    </row>
    <row r="138" spans="1:16" x14ac:dyDescent="0.25">
      <c r="A138" s="17"/>
      <c r="B138" s="138"/>
      <c r="C138" s="132"/>
      <c r="D138" s="28"/>
      <c r="P138" s="330"/>
    </row>
    <row r="139" spans="1:16" x14ac:dyDescent="0.25">
      <c r="A139" s="17"/>
      <c r="B139" s="138"/>
      <c r="C139" s="132"/>
      <c r="D139" s="28"/>
      <c r="P139" s="330"/>
    </row>
    <row r="140" spans="1:16" x14ac:dyDescent="0.25">
      <c r="A140" s="17"/>
      <c r="B140" s="138"/>
      <c r="C140" s="132"/>
      <c r="D140" s="28"/>
      <c r="P140" s="330"/>
    </row>
    <row r="141" spans="1:16" x14ac:dyDescent="0.25">
      <c r="A141" s="17"/>
      <c r="B141" s="138"/>
      <c r="C141" s="132"/>
      <c r="D141" s="28"/>
      <c r="P141" s="330"/>
    </row>
    <row r="142" spans="1:16" x14ac:dyDescent="0.25">
      <c r="A142" s="17"/>
      <c r="B142" s="138"/>
      <c r="C142" s="132"/>
      <c r="D142" s="28"/>
      <c r="P142" s="330"/>
    </row>
    <row r="143" spans="1:16" x14ac:dyDescent="0.25">
      <c r="A143" s="17"/>
      <c r="B143" s="138"/>
      <c r="C143" s="132"/>
      <c r="D143" s="28"/>
      <c r="P143" s="330"/>
    </row>
    <row r="144" spans="1:16" x14ac:dyDescent="0.25">
      <c r="A144" s="17"/>
      <c r="B144" s="138"/>
      <c r="C144" s="132"/>
      <c r="D144" s="28"/>
      <c r="P144" s="330"/>
    </row>
    <row r="145" spans="1:16" x14ac:dyDescent="0.25">
      <c r="A145" s="17"/>
      <c r="B145" s="138"/>
      <c r="C145" s="132"/>
      <c r="D145" s="28"/>
      <c r="P145" s="330"/>
    </row>
    <row r="146" spans="1:16" x14ac:dyDescent="0.25">
      <c r="A146" s="17"/>
      <c r="B146" s="138"/>
      <c r="C146" s="132"/>
      <c r="D146" s="28"/>
      <c r="P146" s="330"/>
    </row>
    <row r="147" spans="1:16" x14ac:dyDescent="0.25">
      <c r="A147" s="17"/>
      <c r="B147" s="138"/>
      <c r="C147" s="132"/>
      <c r="D147" s="28"/>
      <c r="P147" s="330"/>
    </row>
    <row r="148" spans="1:16" x14ac:dyDescent="0.25">
      <c r="A148" s="17"/>
      <c r="B148" s="138"/>
      <c r="C148" s="132"/>
      <c r="D148" s="28"/>
      <c r="P148" s="330"/>
    </row>
    <row r="149" spans="1:16" x14ac:dyDescent="0.25">
      <c r="A149" s="17"/>
      <c r="B149" s="138"/>
      <c r="C149" s="132"/>
      <c r="D149" s="28"/>
      <c r="P149" s="330"/>
    </row>
    <row r="150" spans="1:16" x14ac:dyDescent="0.25">
      <c r="A150" s="17"/>
      <c r="B150" s="138"/>
      <c r="C150" s="132"/>
      <c r="D150" s="28"/>
      <c r="P150" s="330"/>
    </row>
    <row r="151" spans="1:16" x14ac:dyDescent="0.25">
      <c r="A151" s="17"/>
      <c r="B151" s="138"/>
      <c r="C151" s="132"/>
      <c r="D151" s="28"/>
      <c r="P151" s="330"/>
    </row>
    <row r="152" spans="1:16" x14ac:dyDescent="0.25">
      <c r="A152" s="17"/>
      <c r="B152" s="138"/>
      <c r="C152" s="132"/>
      <c r="D152" s="28"/>
      <c r="P152" s="330"/>
    </row>
    <row r="153" spans="1:16" x14ac:dyDescent="0.25">
      <c r="A153" s="17"/>
      <c r="B153" s="138"/>
      <c r="C153" s="132"/>
      <c r="D153" s="28"/>
      <c r="P153" s="330"/>
    </row>
    <row r="154" spans="1:16" x14ac:dyDescent="0.25">
      <c r="A154" s="17"/>
      <c r="B154" s="138"/>
      <c r="C154" s="132"/>
      <c r="D154" s="28"/>
      <c r="P154" s="330"/>
    </row>
    <row r="155" spans="1:16" x14ac:dyDescent="0.25">
      <c r="A155" s="17"/>
      <c r="B155" s="138"/>
      <c r="C155" s="132"/>
      <c r="D155" s="28"/>
      <c r="P155" s="330"/>
    </row>
    <row r="156" spans="1:16" x14ac:dyDescent="0.25">
      <c r="A156" s="17"/>
      <c r="B156" s="138"/>
      <c r="C156" s="132"/>
      <c r="D156" s="28"/>
      <c r="P156" s="330"/>
    </row>
    <row r="157" spans="1:16" x14ac:dyDescent="0.25">
      <c r="A157" s="17"/>
      <c r="B157" s="138"/>
      <c r="C157" s="132"/>
      <c r="D157" s="28"/>
      <c r="P157" s="330"/>
    </row>
    <row r="158" spans="1:16" x14ac:dyDescent="0.25">
      <c r="A158" s="17"/>
      <c r="B158" s="138"/>
      <c r="C158" s="132"/>
      <c r="D158" s="28"/>
      <c r="P158" s="330"/>
    </row>
    <row r="159" spans="1:16" x14ac:dyDescent="0.25">
      <c r="A159" s="17"/>
      <c r="B159" s="138"/>
      <c r="C159" s="132"/>
      <c r="D159" s="28"/>
      <c r="P159" s="330"/>
    </row>
    <row r="160" spans="1:16" x14ac:dyDescent="0.25">
      <c r="A160" s="17"/>
      <c r="B160" s="138"/>
      <c r="C160" s="132"/>
      <c r="D160" s="28"/>
      <c r="P160" s="330"/>
    </row>
    <row r="161" spans="1:16" x14ac:dyDescent="0.25">
      <c r="A161" s="17"/>
      <c r="B161" s="138"/>
      <c r="C161" s="132"/>
      <c r="D161" s="28"/>
      <c r="P161" s="330"/>
    </row>
    <row r="162" spans="1:16" x14ac:dyDescent="0.25">
      <c r="A162" s="17"/>
      <c r="B162" s="138"/>
      <c r="C162" s="132"/>
      <c r="D162" s="28"/>
      <c r="P162" s="330"/>
    </row>
    <row r="163" spans="1:16" x14ac:dyDescent="0.25">
      <c r="A163" s="17"/>
      <c r="B163" s="138"/>
      <c r="C163" s="132"/>
      <c r="D163" s="28"/>
      <c r="P163" s="330"/>
    </row>
    <row r="164" spans="1:16" x14ac:dyDescent="0.25">
      <c r="A164" s="17"/>
      <c r="B164" s="138"/>
      <c r="C164" s="132"/>
      <c r="D164" s="28"/>
      <c r="P164" s="330"/>
    </row>
    <row r="165" spans="1:16" x14ac:dyDescent="0.25">
      <c r="A165" s="17"/>
      <c r="B165" s="138"/>
      <c r="C165" s="132"/>
      <c r="D165" s="28"/>
      <c r="P165" s="330"/>
    </row>
    <row r="166" spans="1:16" x14ac:dyDescent="0.25">
      <c r="A166" s="17"/>
      <c r="B166" s="138"/>
      <c r="C166" s="132"/>
      <c r="D166" s="28"/>
      <c r="P166" s="330"/>
    </row>
    <row r="167" spans="1:16" x14ac:dyDescent="0.25">
      <c r="A167" s="17"/>
      <c r="B167" s="138"/>
      <c r="C167" s="132"/>
      <c r="D167" s="28"/>
      <c r="P167" s="330"/>
    </row>
    <row r="168" spans="1:16" x14ac:dyDescent="0.25">
      <c r="A168" s="17"/>
      <c r="B168" s="138"/>
      <c r="C168" s="132"/>
      <c r="D168" s="28"/>
      <c r="P168" s="330"/>
    </row>
    <row r="169" spans="1:16" x14ac:dyDescent="0.25">
      <c r="A169" s="17"/>
      <c r="B169" s="138"/>
      <c r="C169" s="132"/>
      <c r="D169" s="28"/>
      <c r="P169" s="330"/>
    </row>
    <row r="170" spans="1:16" x14ac:dyDescent="0.25">
      <c r="A170" s="17"/>
      <c r="B170" s="138"/>
      <c r="C170" s="132"/>
      <c r="D170" s="28"/>
      <c r="P170" s="330"/>
    </row>
    <row r="171" spans="1:16" x14ac:dyDescent="0.25">
      <c r="A171" s="17"/>
      <c r="B171" s="138"/>
      <c r="C171" s="132"/>
      <c r="D171" s="28"/>
      <c r="P171" s="330"/>
    </row>
    <row r="172" spans="1:16" x14ac:dyDescent="0.25">
      <c r="A172" s="17"/>
      <c r="B172" s="138"/>
      <c r="C172" s="132"/>
      <c r="D172" s="28"/>
      <c r="P172" s="330"/>
    </row>
    <row r="173" spans="1:16" x14ac:dyDescent="0.25">
      <c r="A173" s="17"/>
      <c r="B173" s="138"/>
      <c r="C173" s="132"/>
      <c r="D173" s="28"/>
      <c r="P173" s="330"/>
    </row>
    <row r="174" spans="1:16" x14ac:dyDescent="0.25">
      <c r="A174" s="17"/>
      <c r="B174" s="138"/>
      <c r="C174" s="132"/>
      <c r="D174" s="28"/>
      <c r="P174" s="330"/>
    </row>
    <row r="175" spans="1:16" x14ac:dyDescent="0.25">
      <c r="A175" s="17"/>
      <c r="B175" s="138"/>
      <c r="C175" s="132"/>
      <c r="D175" s="28"/>
      <c r="P175" s="330"/>
    </row>
    <row r="176" spans="1:16" x14ac:dyDescent="0.25">
      <c r="A176" s="17"/>
      <c r="B176" s="138"/>
      <c r="C176" s="132"/>
      <c r="D176" s="28"/>
      <c r="P176" s="330"/>
    </row>
    <row r="177" spans="1:16" x14ac:dyDescent="0.25">
      <c r="A177" s="17"/>
      <c r="B177" s="138"/>
      <c r="C177" s="132"/>
      <c r="D177" s="28"/>
      <c r="P177" s="330"/>
    </row>
    <row r="178" spans="1:16" x14ac:dyDescent="0.25">
      <c r="A178" s="17"/>
      <c r="B178" s="138"/>
      <c r="C178" s="132"/>
      <c r="D178" s="28"/>
      <c r="P178" s="330"/>
    </row>
    <row r="179" spans="1:16" x14ac:dyDescent="0.25">
      <c r="A179" s="17"/>
      <c r="B179" s="138"/>
      <c r="C179" s="132"/>
      <c r="D179" s="28"/>
      <c r="P179" s="330"/>
    </row>
    <row r="180" spans="1:16" x14ac:dyDescent="0.25">
      <c r="A180" s="17"/>
      <c r="B180" s="138"/>
      <c r="C180" s="132"/>
      <c r="D180" s="28"/>
      <c r="P180" s="330"/>
    </row>
    <row r="181" spans="1:16" x14ac:dyDescent="0.25">
      <c r="A181" s="17"/>
      <c r="B181" s="138"/>
      <c r="C181" s="132"/>
      <c r="D181" s="28"/>
      <c r="P181" s="330"/>
    </row>
    <row r="182" spans="1:16" x14ac:dyDescent="0.25">
      <c r="A182" s="17"/>
      <c r="B182" s="138"/>
      <c r="C182" s="132"/>
      <c r="D182" s="28"/>
      <c r="P182" s="330"/>
    </row>
    <row r="183" spans="1:16" x14ac:dyDescent="0.25">
      <c r="A183" s="17"/>
      <c r="B183" s="138"/>
      <c r="C183" s="132"/>
      <c r="D183" s="28"/>
      <c r="P183" s="330"/>
    </row>
    <row r="184" spans="1:16" x14ac:dyDescent="0.25">
      <c r="A184" s="17"/>
      <c r="B184" s="138"/>
      <c r="C184" s="132"/>
      <c r="D184" s="28"/>
      <c r="P184" s="330"/>
    </row>
    <row r="185" spans="1:16" x14ac:dyDescent="0.25">
      <c r="A185" s="17"/>
      <c r="B185" s="138"/>
      <c r="C185" s="132"/>
      <c r="D185" s="28"/>
      <c r="P185" s="330"/>
    </row>
    <row r="186" spans="1:16" x14ac:dyDescent="0.25">
      <c r="A186" s="17"/>
      <c r="B186" s="138"/>
      <c r="C186" s="132"/>
      <c r="D186" s="28"/>
      <c r="P186" s="330"/>
    </row>
    <row r="187" spans="1:16" x14ac:dyDescent="0.25">
      <c r="A187" s="17"/>
      <c r="B187" s="138"/>
      <c r="C187" s="132"/>
      <c r="D187" s="28"/>
      <c r="P187" s="330"/>
    </row>
    <row r="188" spans="1:16" x14ac:dyDescent="0.25">
      <c r="A188" s="17"/>
      <c r="B188" s="138"/>
      <c r="C188" s="132"/>
      <c r="D188" s="28"/>
      <c r="P188" s="330"/>
    </row>
    <row r="189" spans="1:16" x14ac:dyDescent="0.25">
      <c r="A189" s="17"/>
      <c r="B189" s="138"/>
      <c r="C189" s="132"/>
      <c r="D189" s="28"/>
      <c r="P189" s="330"/>
    </row>
    <row r="190" spans="1:16" x14ac:dyDescent="0.25">
      <c r="A190" s="17"/>
      <c r="B190" s="138"/>
      <c r="C190" s="132"/>
      <c r="D190" s="28"/>
      <c r="P190" s="330"/>
    </row>
    <row r="191" spans="1:16" x14ac:dyDescent="0.25">
      <c r="A191" s="17"/>
      <c r="B191" s="138"/>
      <c r="C191" s="132"/>
      <c r="D191" s="28"/>
      <c r="P191" s="330"/>
    </row>
    <row r="192" spans="1:16" x14ac:dyDescent="0.25">
      <c r="A192" s="17"/>
      <c r="B192" s="138"/>
      <c r="C192" s="132"/>
      <c r="D192" s="28"/>
      <c r="P192" s="330"/>
    </row>
    <row r="193" spans="1:16" x14ac:dyDescent="0.25">
      <c r="A193" s="17"/>
      <c r="B193" s="138"/>
      <c r="C193" s="132"/>
      <c r="D193" s="28"/>
      <c r="P193" s="330"/>
    </row>
    <row r="194" spans="1:16" x14ac:dyDescent="0.25">
      <c r="A194" s="17"/>
      <c r="B194" s="138"/>
      <c r="C194" s="132"/>
      <c r="D194" s="28"/>
      <c r="P194" s="330"/>
    </row>
    <row r="195" spans="1:16" x14ac:dyDescent="0.25">
      <c r="A195" s="17"/>
      <c r="B195" s="138"/>
      <c r="C195" s="132"/>
      <c r="D195" s="28"/>
      <c r="P195" s="330"/>
    </row>
    <row r="196" spans="1:16" x14ac:dyDescent="0.25">
      <c r="A196" s="17"/>
      <c r="B196" s="138"/>
      <c r="C196" s="132"/>
      <c r="D196" s="28"/>
      <c r="P196" s="330"/>
    </row>
    <row r="197" spans="1:16" x14ac:dyDescent="0.25">
      <c r="A197" s="17"/>
      <c r="B197" s="138"/>
      <c r="C197" s="132"/>
      <c r="D197" s="28"/>
      <c r="P197" s="330"/>
    </row>
    <row r="198" spans="1:16" x14ac:dyDescent="0.25">
      <c r="A198" s="17"/>
      <c r="B198" s="138"/>
      <c r="C198" s="132"/>
      <c r="D198" s="28"/>
      <c r="P198" s="330"/>
    </row>
    <row r="199" spans="1:16" x14ac:dyDescent="0.25">
      <c r="A199" s="17"/>
      <c r="B199" s="138"/>
      <c r="C199" s="132"/>
      <c r="D199" s="28"/>
      <c r="P199" s="330"/>
    </row>
    <row r="200" spans="1:16" x14ac:dyDescent="0.25">
      <c r="A200" s="17"/>
      <c r="B200" s="138"/>
      <c r="C200" s="132"/>
      <c r="D200" s="28"/>
      <c r="P200" s="330"/>
    </row>
    <row r="201" spans="1:16" x14ac:dyDescent="0.25">
      <c r="A201" s="17"/>
      <c r="B201" s="138"/>
      <c r="C201" s="132"/>
      <c r="D201" s="28"/>
      <c r="P201" s="330"/>
    </row>
    <row r="202" spans="1:16" x14ac:dyDescent="0.25">
      <c r="A202" s="17"/>
      <c r="B202" s="138"/>
      <c r="C202" s="132"/>
      <c r="D202" s="28"/>
      <c r="P202" s="330"/>
    </row>
    <row r="203" spans="1:16" x14ac:dyDescent="0.25">
      <c r="A203" s="17"/>
      <c r="B203" s="138"/>
      <c r="C203" s="132"/>
      <c r="D203" s="28"/>
    </row>
    <row r="204" spans="1:16" x14ac:dyDescent="0.25">
      <c r="A204" s="17"/>
      <c r="B204" s="138"/>
      <c r="C204" s="132"/>
      <c r="D204" s="28"/>
    </row>
    <row r="205" spans="1:16" x14ac:dyDescent="0.25">
      <c r="A205" s="17"/>
      <c r="B205" s="138"/>
      <c r="C205" s="132"/>
      <c r="D205" s="28"/>
    </row>
    <row r="206" spans="1:16" x14ac:dyDescent="0.25">
      <c r="A206" s="17"/>
      <c r="B206" s="138"/>
      <c r="C206" s="132"/>
      <c r="D206" s="28"/>
    </row>
    <row r="207" spans="1:16" x14ac:dyDescent="0.25">
      <c r="A207" s="17"/>
      <c r="B207" s="138"/>
      <c r="C207" s="132"/>
      <c r="D207" s="28"/>
    </row>
    <row r="208" spans="1:16" x14ac:dyDescent="0.25">
      <c r="A208" s="17"/>
      <c r="B208" s="138"/>
      <c r="C208" s="132"/>
      <c r="D208" s="28"/>
    </row>
    <row r="209" spans="1:4" x14ac:dyDescent="0.25">
      <c r="A209" s="17"/>
      <c r="B209" s="138"/>
      <c r="C209" s="132"/>
      <c r="D209" s="28"/>
    </row>
    <row r="210" spans="1:4" x14ac:dyDescent="0.25">
      <c r="A210" s="17"/>
      <c r="B210" s="138"/>
      <c r="C210" s="132"/>
      <c r="D210" s="28"/>
    </row>
    <row r="211" spans="1:4" x14ac:dyDescent="0.25">
      <c r="A211" s="17"/>
      <c r="B211" s="138"/>
      <c r="C211" s="132"/>
      <c r="D211" s="28"/>
    </row>
    <row r="212" spans="1:4" x14ac:dyDescent="0.25">
      <c r="A212" s="17"/>
      <c r="B212" s="138"/>
      <c r="C212" s="132"/>
      <c r="D212" s="28"/>
    </row>
    <row r="213" spans="1:4" x14ac:dyDescent="0.25">
      <c r="A213" s="17"/>
      <c r="B213" s="138"/>
      <c r="C213" s="132"/>
      <c r="D213" s="28"/>
    </row>
    <row r="214" spans="1:4" x14ac:dyDescent="0.25">
      <c r="A214" s="17"/>
      <c r="B214" s="138"/>
      <c r="C214" s="132"/>
      <c r="D214" s="28"/>
    </row>
    <row r="215" spans="1:4" x14ac:dyDescent="0.25">
      <c r="A215" s="17"/>
      <c r="B215" s="138"/>
      <c r="C215" s="132"/>
      <c r="D215" s="28"/>
    </row>
    <row r="216" spans="1:4" x14ac:dyDescent="0.25">
      <c r="A216" s="17"/>
      <c r="B216" s="138"/>
      <c r="C216" s="132"/>
      <c r="D216" s="28"/>
    </row>
    <row r="217" spans="1:4" x14ac:dyDescent="0.25">
      <c r="A217" s="17"/>
      <c r="B217" s="138"/>
      <c r="C217" s="132"/>
      <c r="D217" s="28"/>
    </row>
    <row r="218" spans="1:4" x14ac:dyDescent="0.25">
      <c r="A218" s="17"/>
      <c r="B218" s="138"/>
      <c r="C218" s="132"/>
      <c r="D218" s="28"/>
    </row>
    <row r="219" spans="1:4" x14ac:dyDescent="0.25">
      <c r="A219" s="17"/>
      <c r="B219" s="138"/>
      <c r="C219" s="132"/>
      <c r="D219" s="28"/>
    </row>
    <row r="220" spans="1:4" x14ac:dyDescent="0.25">
      <c r="A220" s="17"/>
      <c r="B220" s="138"/>
      <c r="C220" s="132"/>
      <c r="D220" s="28"/>
    </row>
    <row r="221" spans="1:4" x14ac:dyDescent="0.25">
      <c r="A221" s="17"/>
      <c r="B221" s="138"/>
      <c r="C221" s="132"/>
      <c r="D221" s="28"/>
    </row>
    <row r="222" spans="1:4" x14ac:dyDescent="0.25">
      <c r="A222" s="17"/>
      <c r="B222" s="138"/>
      <c r="C222" s="132"/>
      <c r="D222" s="28"/>
    </row>
    <row r="223" spans="1:4" x14ac:dyDescent="0.25">
      <c r="A223" s="17"/>
      <c r="B223" s="138"/>
      <c r="C223" s="132"/>
      <c r="D223" s="28"/>
    </row>
    <row r="224" spans="1:4" x14ac:dyDescent="0.25">
      <c r="A224" s="17"/>
      <c r="B224" s="138"/>
      <c r="C224" s="132"/>
      <c r="D224" s="28"/>
    </row>
    <row r="225" spans="1:4" x14ac:dyDescent="0.25">
      <c r="A225" s="17"/>
      <c r="B225" s="138"/>
      <c r="C225" s="132"/>
      <c r="D225" s="28"/>
    </row>
    <row r="226" spans="1:4" x14ac:dyDescent="0.25">
      <c r="A226" s="17"/>
      <c r="B226" s="138"/>
      <c r="C226" s="132"/>
      <c r="D226" s="28"/>
    </row>
    <row r="227" spans="1:4" x14ac:dyDescent="0.25">
      <c r="A227" s="17"/>
      <c r="B227" s="138"/>
      <c r="C227" s="132"/>
      <c r="D227" s="28"/>
    </row>
    <row r="228" spans="1:4" x14ac:dyDescent="0.25">
      <c r="A228" s="17"/>
      <c r="B228" s="138"/>
      <c r="C228" s="132"/>
      <c r="D228" s="28"/>
    </row>
    <row r="229" spans="1:4" x14ac:dyDescent="0.25">
      <c r="A229" s="17"/>
      <c r="B229" s="138"/>
      <c r="C229" s="132"/>
      <c r="D229" s="28"/>
    </row>
    <row r="230" spans="1:4" x14ac:dyDescent="0.25">
      <c r="A230" s="17"/>
      <c r="B230" s="138"/>
      <c r="C230" s="132"/>
      <c r="D230" s="28"/>
    </row>
    <row r="231" spans="1:4" x14ac:dyDescent="0.25">
      <c r="A231" s="17"/>
      <c r="B231" s="138"/>
      <c r="C231" s="132"/>
      <c r="D231" s="28"/>
    </row>
    <row r="232" spans="1:4" x14ac:dyDescent="0.25">
      <c r="A232" s="17"/>
      <c r="B232" s="138"/>
      <c r="C232" s="132"/>
      <c r="D232" s="28"/>
    </row>
    <row r="233" spans="1:4" x14ac:dyDescent="0.25">
      <c r="A233" s="17"/>
      <c r="B233" s="138"/>
      <c r="C233" s="132"/>
      <c r="D233" s="28"/>
    </row>
    <row r="234" spans="1:4" x14ac:dyDescent="0.25">
      <c r="A234" s="17"/>
      <c r="B234" s="138"/>
      <c r="C234" s="132"/>
      <c r="D234" s="28"/>
    </row>
    <row r="235" spans="1:4" x14ac:dyDescent="0.25">
      <c r="A235" s="17"/>
      <c r="B235" s="138"/>
      <c r="C235" s="132"/>
      <c r="D235" s="28"/>
    </row>
    <row r="236" spans="1:4" x14ac:dyDescent="0.25">
      <c r="A236" s="17"/>
      <c r="B236" s="138"/>
      <c r="C236" s="132"/>
      <c r="D236" s="28"/>
    </row>
    <row r="237" spans="1:4" x14ac:dyDescent="0.25">
      <c r="A237" s="17"/>
      <c r="B237" s="138"/>
      <c r="C237" s="132"/>
      <c r="D237" s="28"/>
    </row>
    <row r="238" spans="1:4" x14ac:dyDescent="0.25">
      <c r="A238" s="17"/>
      <c r="B238" s="138"/>
      <c r="C238" s="132"/>
      <c r="D238" s="28"/>
    </row>
    <row r="239" spans="1:4" x14ac:dyDescent="0.25">
      <c r="A239" s="17"/>
      <c r="B239" s="138"/>
      <c r="C239" s="132"/>
      <c r="D239" s="28"/>
    </row>
    <row r="240" spans="1:4" x14ac:dyDescent="0.25">
      <c r="A240" s="17"/>
      <c r="B240" s="138"/>
      <c r="C240" s="132"/>
      <c r="D240" s="28"/>
    </row>
    <row r="241" spans="1:4" x14ac:dyDescent="0.25">
      <c r="A241" s="17"/>
      <c r="B241" s="138"/>
      <c r="C241" s="132"/>
      <c r="D241" s="28"/>
    </row>
    <row r="242" spans="1:4" x14ac:dyDescent="0.25">
      <c r="A242" s="17"/>
      <c r="B242" s="138"/>
      <c r="C242" s="132"/>
      <c r="D242" s="28"/>
    </row>
    <row r="243" spans="1:4" x14ac:dyDescent="0.25">
      <c r="A243" s="17"/>
      <c r="B243" s="138"/>
      <c r="C243" s="132"/>
      <c r="D243" s="28"/>
    </row>
    <row r="244" spans="1:4" x14ac:dyDescent="0.25">
      <c r="A244" s="17"/>
      <c r="B244" s="138"/>
      <c r="C244" s="132"/>
      <c r="D244" s="28"/>
    </row>
    <row r="245" spans="1:4" x14ac:dyDescent="0.25">
      <c r="D245" s="28"/>
    </row>
    <row r="246" spans="1:4" x14ac:dyDescent="0.25">
      <c r="D246" s="28"/>
    </row>
    <row r="247" spans="1:4" x14ac:dyDescent="0.25">
      <c r="D247" s="28"/>
    </row>
    <row r="248" spans="1:4" x14ac:dyDescent="0.25">
      <c r="D248" s="28"/>
    </row>
    <row r="249" spans="1:4" x14ac:dyDescent="0.25">
      <c r="D249" s="28"/>
    </row>
    <row r="250" spans="1:4" x14ac:dyDescent="0.25">
      <c r="D250" s="28"/>
    </row>
    <row r="251" spans="1:4" x14ac:dyDescent="0.25">
      <c r="D251" s="28"/>
    </row>
    <row r="252" spans="1:4" x14ac:dyDescent="0.25">
      <c r="D252" s="28"/>
    </row>
    <row r="253" spans="1:4" x14ac:dyDescent="0.25">
      <c r="D253" s="28"/>
    </row>
    <row r="254" spans="1:4" x14ac:dyDescent="0.25">
      <c r="D254" s="28"/>
    </row>
    <row r="255" spans="1:4" x14ac:dyDescent="0.25">
      <c r="D255" s="28"/>
    </row>
    <row r="256" spans="1:4" x14ac:dyDescent="0.25">
      <c r="D256" s="28"/>
    </row>
    <row r="257" spans="4:4" x14ac:dyDescent="0.25">
      <c r="D257" s="28"/>
    </row>
    <row r="258" spans="4:4" x14ac:dyDescent="0.25">
      <c r="D258" s="28"/>
    </row>
    <row r="259" spans="4:4" x14ac:dyDescent="0.25">
      <c r="D259" s="28"/>
    </row>
    <row r="260" spans="4:4" x14ac:dyDescent="0.25">
      <c r="D260" s="28"/>
    </row>
    <row r="261" spans="4:4" x14ac:dyDescent="0.25">
      <c r="D261" s="28"/>
    </row>
    <row r="262" spans="4:4" x14ac:dyDescent="0.25">
      <c r="D262" s="28"/>
    </row>
    <row r="263" spans="4:4" x14ac:dyDescent="0.25">
      <c r="D263" s="28"/>
    </row>
    <row r="264" spans="4:4" x14ac:dyDescent="0.25">
      <c r="D264" s="28"/>
    </row>
    <row r="265" spans="4:4" x14ac:dyDescent="0.25">
      <c r="D265" s="28"/>
    </row>
    <row r="266" spans="4:4" x14ac:dyDescent="0.25">
      <c r="D266" s="28"/>
    </row>
    <row r="267" spans="4:4" x14ac:dyDescent="0.25">
      <c r="D267" s="28"/>
    </row>
    <row r="268" spans="4:4" x14ac:dyDescent="0.25">
      <c r="D268" s="28"/>
    </row>
    <row r="269" spans="4:4" x14ac:dyDescent="0.25">
      <c r="D269" s="28"/>
    </row>
    <row r="270" spans="4:4" x14ac:dyDescent="0.25">
      <c r="D270" s="28"/>
    </row>
    <row r="271" spans="4:4" x14ac:dyDescent="0.25">
      <c r="D271" s="28"/>
    </row>
    <row r="272" spans="4:4" x14ac:dyDescent="0.25">
      <c r="D272" s="28"/>
    </row>
    <row r="273" spans="4:4" x14ac:dyDescent="0.25">
      <c r="D273" s="28"/>
    </row>
    <row r="274" spans="4:4" x14ac:dyDescent="0.25">
      <c r="D274" s="28"/>
    </row>
    <row r="275" spans="4:4" x14ac:dyDescent="0.25">
      <c r="D275" s="28"/>
    </row>
    <row r="276" spans="4:4" x14ac:dyDescent="0.25">
      <c r="D276" s="28"/>
    </row>
    <row r="277" spans="4:4" x14ac:dyDescent="0.25">
      <c r="D277" s="28"/>
    </row>
    <row r="278" spans="4:4" x14ac:dyDescent="0.25">
      <c r="D278" s="28"/>
    </row>
    <row r="279" spans="4:4" x14ac:dyDescent="0.25">
      <c r="D279" s="28"/>
    </row>
    <row r="280" spans="4:4" x14ac:dyDescent="0.25">
      <c r="D280" s="28"/>
    </row>
    <row r="281" spans="4:4" x14ac:dyDescent="0.25">
      <c r="D281" s="28"/>
    </row>
    <row r="282" spans="4:4" x14ac:dyDescent="0.25">
      <c r="D282" s="28"/>
    </row>
    <row r="283" spans="4:4" x14ac:dyDescent="0.25">
      <c r="D283" s="28"/>
    </row>
    <row r="284" spans="4:4" x14ac:dyDescent="0.25">
      <c r="D284" s="28"/>
    </row>
    <row r="285" spans="4:4" x14ac:dyDescent="0.25">
      <c r="D285" s="28"/>
    </row>
    <row r="286" spans="4:4" x14ac:dyDescent="0.25">
      <c r="D286" s="28"/>
    </row>
    <row r="287" spans="4:4" x14ac:dyDescent="0.25">
      <c r="D287" s="28"/>
    </row>
    <row r="288" spans="4:4" x14ac:dyDescent="0.25">
      <c r="D288" s="28"/>
    </row>
    <row r="289" spans="4:4" x14ac:dyDescent="0.25">
      <c r="D289" s="28"/>
    </row>
    <row r="290" spans="4:4" x14ac:dyDescent="0.25">
      <c r="D290" s="28"/>
    </row>
    <row r="291" spans="4:4" x14ac:dyDescent="0.25">
      <c r="D291" s="28"/>
    </row>
    <row r="292" spans="4:4" x14ac:dyDescent="0.25">
      <c r="D292" s="28"/>
    </row>
    <row r="293" spans="4:4" x14ac:dyDescent="0.25">
      <c r="D293" s="28"/>
    </row>
    <row r="294" spans="4:4" x14ac:dyDescent="0.25">
      <c r="D294" s="28"/>
    </row>
    <row r="295" spans="4:4" x14ac:dyDescent="0.25">
      <c r="D295" s="28"/>
    </row>
    <row r="296" spans="4:4" x14ac:dyDescent="0.25">
      <c r="D296" s="28"/>
    </row>
    <row r="297" spans="4:4" x14ac:dyDescent="0.25">
      <c r="D297" s="28"/>
    </row>
    <row r="298" spans="4:4" x14ac:dyDescent="0.25">
      <c r="D298" s="28"/>
    </row>
    <row r="299" spans="4:4" x14ac:dyDescent="0.25">
      <c r="D299" s="28"/>
    </row>
    <row r="300" spans="4:4" x14ac:dyDescent="0.25">
      <c r="D300" s="28"/>
    </row>
    <row r="301" spans="4:4" x14ac:dyDescent="0.25">
      <c r="D301" s="28"/>
    </row>
    <row r="302" spans="4:4" x14ac:dyDescent="0.25">
      <c r="D302" s="28"/>
    </row>
    <row r="303" spans="4:4" x14ac:dyDescent="0.25">
      <c r="D303" s="28"/>
    </row>
    <row r="304" spans="4:4" x14ac:dyDescent="0.25">
      <c r="D304" s="28"/>
    </row>
    <row r="305" spans="4:4" x14ac:dyDescent="0.25">
      <c r="D305" s="28"/>
    </row>
    <row r="306" spans="4:4" x14ac:dyDescent="0.25">
      <c r="D306" s="28"/>
    </row>
    <row r="307" spans="4:4" x14ac:dyDescent="0.25">
      <c r="D307" s="28"/>
    </row>
    <row r="308" spans="4:4" x14ac:dyDescent="0.25">
      <c r="D308" s="28"/>
    </row>
    <row r="309" spans="4:4" x14ac:dyDescent="0.25">
      <c r="D309" s="28"/>
    </row>
    <row r="310" spans="4:4" x14ac:dyDescent="0.25">
      <c r="D310" s="28"/>
    </row>
    <row r="311" spans="4:4" x14ac:dyDescent="0.25">
      <c r="D311" s="28"/>
    </row>
    <row r="312" spans="4:4" x14ac:dyDescent="0.25">
      <c r="D312" s="28"/>
    </row>
    <row r="313" spans="4:4" x14ac:dyDescent="0.25">
      <c r="D313" s="28"/>
    </row>
    <row r="314" spans="4:4" x14ac:dyDescent="0.25">
      <c r="D314" s="28"/>
    </row>
    <row r="315" spans="4:4" x14ac:dyDescent="0.25">
      <c r="D315" s="28"/>
    </row>
    <row r="316" spans="4:4" x14ac:dyDescent="0.25">
      <c r="D316" s="28"/>
    </row>
    <row r="317" spans="4:4" x14ac:dyDescent="0.25">
      <c r="D317" s="28"/>
    </row>
    <row r="318" spans="4:4" x14ac:dyDescent="0.25">
      <c r="D318" s="28"/>
    </row>
    <row r="319" spans="4:4" x14ac:dyDescent="0.25">
      <c r="D319" s="28"/>
    </row>
    <row r="320" spans="4:4" x14ac:dyDescent="0.25">
      <c r="D320" s="28"/>
    </row>
    <row r="321" spans="4:4" x14ac:dyDescent="0.25">
      <c r="D321" s="28"/>
    </row>
    <row r="322" spans="4:4" x14ac:dyDescent="0.25">
      <c r="D322" s="28"/>
    </row>
    <row r="323" spans="4:4" x14ac:dyDescent="0.25">
      <c r="D323" s="28"/>
    </row>
    <row r="324" spans="4:4" x14ac:dyDescent="0.25">
      <c r="D324" s="28"/>
    </row>
    <row r="325" spans="4:4" x14ac:dyDescent="0.25">
      <c r="D325" s="28"/>
    </row>
    <row r="326" spans="4:4" x14ac:dyDescent="0.25">
      <c r="D326" s="28"/>
    </row>
    <row r="327" spans="4:4" x14ac:dyDescent="0.25">
      <c r="D327" s="28"/>
    </row>
    <row r="328" spans="4:4" x14ac:dyDescent="0.25">
      <c r="D328" s="28"/>
    </row>
    <row r="329" spans="4:4" x14ac:dyDescent="0.25">
      <c r="D329" s="28"/>
    </row>
    <row r="330" spans="4:4" x14ac:dyDescent="0.25">
      <c r="D330" s="28"/>
    </row>
    <row r="331" spans="4:4" x14ac:dyDescent="0.25">
      <c r="D331" s="28"/>
    </row>
    <row r="332" spans="4:4" x14ac:dyDescent="0.25">
      <c r="D332" s="28"/>
    </row>
    <row r="333" spans="4:4" x14ac:dyDescent="0.25">
      <c r="D333" s="28"/>
    </row>
    <row r="334" spans="4:4" x14ac:dyDescent="0.25">
      <c r="D334" s="28"/>
    </row>
    <row r="335" spans="4:4" x14ac:dyDescent="0.25">
      <c r="D335" s="28"/>
    </row>
    <row r="336" spans="4:4" x14ac:dyDescent="0.25">
      <c r="D336" s="28"/>
    </row>
    <row r="337" spans="4:4" x14ac:dyDescent="0.25">
      <c r="D337" s="28"/>
    </row>
    <row r="338" spans="4:4" x14ac:dyDescent="0.25">
      <c r="D338" s="28"/>
    </row>
    <row r="339" spans="4:4" x14ac:dyDescent="0.25">
      <c r="D339" s="28"/>
    </row>
    <row r="340" spans="4:4" x14ac:dyDescent="0.25">
      <c r="D340" s="28"/>
    </row>
    <row r="341" spans="4:4" x14ac:dyDescent="0.25">
      <c r="D341" s="28"/>
    </row>
    <row r="342" spans="4:4" x14ac:dyDescent="0.25">
      <c r="D342" s="28"/>
    </row>
    <row r="343" spans="4:4" x14ac:dyDescent="0.25">
      <c r="D343" s="28"/>
    </row>
    <row r="344" spans="4:4" x14ac:dyDescent="0.25">
      <c r="D344" s="28"/>
    </row>
    <row r="345" spans="4:4" x14ac:dyDescent="0.25">
      <c r="D345" s="28"/>
    </row>
    <row r="346" spans="4:4" x14ac:dyDescent="0.25">
      <c r="D346" s="28"/>
    </row>
    <row r="347" spans="4:4" x14ac:dyDescent="0.25">
      <c r="D347" s="28"/>
    </row>
    <row r="348" spans="4:4" x14ac:dyDescent="0.25">
      <c r="D348" s="28"/>
    </row>
    <row r="349" spans="4:4" x14ac:dyDescent="0.25">
      <c r="D349" s="28"/>
    </row>
    <row r="350" spans="4:4" x14ac:dyDescent="0.25">
      <c r="D350" s="28"/>
    </row>
    <row r="351" spans="4:4" x14ac:dyDescent="0.25">
      <c r="D351" s="28"/>
    </row>
    <row r="352" spans="4:4" x14ac:dyDescent="0.25">
      <c r="D352" s="28"/>
    </row>
    <row r="353" spans="4:4" x14ac:dyDescent="0.25">
      <c r="D353" s="28"/>
    </row>
    <row r="354" spans="4:4" x14ac:dyDescent="0.25">
      <c r="D354" s="28"/>
    </row>
    <row r="355" spans="4:4" x14ac:dyDescent="0.25">
      <c r="D355" s="28"/>
    </row>
    <row r="356" spans="4:4" x14ac:dyDescent="0.25">
      <c r="D356" s="28"/>
    </row>
    <row r="357" spans="4:4" x14ac:dyDescent="0.25">
      <c r="D357" s="28"/>
    </row>
    <row r="358" spans="4:4" x14ac:dyDescent="0.25">
      <c r="D358" s="28"/>
    </row>
    <row r="359" spans="4:4" x14ac:dyDescent="0.25">
      <c r="D359" s="28"/>
    </row>
    <row r="360" spans="4:4" x14ac:dyDescent="0.25">
      <c r="D360" s="28"/>
    </row>
    <row r="361" spans="4:4" x14ac:dyDescent="0.25">
      <c r="D361" s="28"/>
    </row>
    <row r="362" spans="4:4" x14ac:dyDescent="0.25">
      <c r="D362" s="28"/>
    </row>
    <row r="363" spans="4:4" x14ac:dyDescent="0.25">
      <c r="D363" s="28"/>
    </row>
    <row r="364" spans="4:4" x14ac:dyDescent="0.25">
      <c r="D364" s="28"/>
    </row>
    <row r="365" spans="4:4" x14ac:dyDescent="0.25">
      <c r="D365" s="28"/>
    </row>
    <row r="366" spans="4:4" x14ac:dyDescent="0.25">
      <c r="D366" s="28"/>
    </row>
    <row r="367" spans="4:4" x14ac:dyDescent="0.25">
      <c r="D367" s="28"/>
    </row>
    <row r="368" spans="4:4" x14ac:dyDescent="0.25">
      <c r="D368" s="28"/>
    </row>
    <row r="369" spans="4:4" x14ac:dyDescent="0.25">
      <c r="D369" s="28"/>
    </row>
    <row r="370" spans="4:4" x14ac:dyDescent="0.25">
      <c r="D370" s="28"/>
    </row>
    <row r="371" spans="4:4" x14ac:dyDescent="0.25">
      <c r="D371" s="28"/>
    </row>
    <row r="372" spans="4:4" x14ac:dyDescent="0.25">
      <c r="D372" s="28"/>
    </row>
    <row r="373" spans="4:4" x14ac:dyDescent="0.25">
      <c r="D373" s="28"/>
    </row>
    <row r="374" spans="4:4" x14ac:dyDescent="0.25">
      <c r="D374" s="28"/>
    </row>
    <row r="375" spans="4:4" x14ac:dyDescent="0.25">
      <c r="D375" s="28"/>
    </row>
    <row r="376" spans="4:4" x14ac:dyDescent="0.25">
      <c r="D376" s="28"/>
    </row>
    <row r="377" spans="4:4" x14ac:dyDescent="0.25">
      <c r="D377" s="28"/>
    </row>
    <row r="378" spans="4:4" x14ac:dyDescent="0.25">
      <c r="D378" s="28"/>
    </row>
    <row r="379" spans="4:4" x14ac:dyDescent="0.25">
      <c r="D379" s="28"/>
    </row>
    <row r="380" spans="4:4" x14ac:dyDescent="0.25">
      <c r="D380" s="28"/>
    </row>
    <row r="381" spans="4:4" x14ac:dyDescent="0.25">
      <c r="D381" s="28"/>
    </row>
    <row r="382" spans="4:4" x14ac:dyDescent="0.25">
      <c r="D382" s="28"/>
    </row>
    <row r="383" spans="4:4" x14ac:dyDescent="0.25">
      <c r="D383" s="28"/>
    </row>
    <row r="384" spans="4:4" x14ac:dyDescent="0.25">
      <c r="D384" s="28"/>
    </row>
    <row r="385" spans="4:4" x14ac:dyDescent="0.25">
      <c r="D385" s="28"/>
    </row>
    <row r="386" spans="4:4" x14ac:dyDescent="0.25">
      <c r="D386" s="28"/>
    </row>
    <row r="387" spans="4:4" x14ac:dyDescent="0.25">
      <c r="D387" s="28"/>
    </row>
    <row r="388" spans="4:4" x14ac:dyDescent="0.25">
      <c r="D388" s="28"/>
    </row>
    <row r="389" spans="4:4" x14ac:dyDescent="0.25">
      <c r="D389" s="28"/>
    </row>
    <row r="390" spans="4:4" x14ac:dyDescent="0.25">
      <c r="D390" s="28"/>
    </row>
    <row r="391" spans="4:4" x14ac:dyDescent="0.25">
      <c r="D391" s="28"/>
    </row>
    <row r="392" spans="4:4" x14ac:dyDescent="0.25">
      <c r="D392" s="28"/>
    </row>
    <row r="393" spans="4:4" x14ac:dyDescent="0.25">
      <c r="D393" s="28"/>
    </row>
    <row r="394" spans="4:4" x14ac:dyDescent="0.25">
      <c r="D394" s="28"/>
    </row>
    <row r="395" spans="4:4" x14ac:dyDescent="0.25">
      <c r="D395" s="28"/>
    </row>
    <row r="396" spans="4:4" x14ac:dyDescent="0.25">
      <c r="D396" s="28"/>
    </row>
    <row r="397" spans="4:4" x14ac:dyDescent="0.25">
      <c r="D397" s="28"/>
    </row>
    <row r="398" spans="4:4" x14ac:dyDescent="0.25">
      <c r="D398" s="28"/>
    </row>
    <row r="399" spans="4:4" x14ac:dyDescent="0.25">
      <c r="D399" s="28"/>
    </row>
    <row r="400" spans="4:4" x14ac:dyDescent="0.25">
      <c r="D400" s="28"/>
    </row>
    <row r="401" spans="4:4" x14ac:dyDescent="0.25">
      <c r="D401" s="28"/>
    </row>
    <row r="402" spans="4:4" x14ac:dyDescent="0.25">
      <c r="D402" s="28"/>
    </row>
    <row r="403" spans="4:4" x14ac:dyDescent="0.25">
      <c r="D403" s="28"/>
    </row>
    <row r="404" spans="4:4" x14ac:dyDescent="0.25">
      <c r="D404" s="28"/>
    </row>
    <row r="405" spans="4:4" x14ac:dyDescent="0.25">
      <c r="D405" s="28"/>
    </row>
    <row r="406" spans="4:4" x14ac:dyDescent="0.25">
      <c r="D406" s="28"/>
    </row>
    <row r="407" spans="4:4" x14ac:dyDescent="0.25">
      <c r="D407" s="28"/>
    </row>
    <row r="408" spans="4:4" x14ac:dyDescent="0.25">
      <c r="D408" s="28"/>
    </row>
    <row r="409" spans="4:4" x14ac:dyDescent="0.25">
      <c r="D409" s="28"/>
    </row>
    <row r="410" spans="4:4" x14ac:dyDescent="0.25">
      <c r="D410" s="28"/>
    </row>
    <row r="411" spans="4:4" x14ac:dyDescent="0.25">
      <c r="D411" s="28"/>
    </row>
    <row r="412" spans="4:4" x14ac:dyDescent="0.25">
      <c r="D412" s="28"/>
    </row>
    <row r="413" spans="4:4" x14ac:dyDescent="0.25">
      <c r="D413" s="28"/>
    </row>
    <row r="414" spans="4:4" x14ac:dyDescent="0.25">
      <c r="D414" s="28"/>
    </row>
    <row r="415" spans="4:4" x14ac:dyDescent="0.25">
      <c r="D415" s="28"/>
    </row>
    <row r="416" spans="4:4" x14ac:dyDescent="0.25">
      <c r="D416" s="28"/>
    </row>
    <row r="417" spans="4:4" x14ac:dyDescent="0.25">
      <c r="D417" s="28"/>
    </row>
    <row r="418" spans="4:4" x14ac:dyDescent="0.25">
      <c r="D418" s="28"/>
    </row>
    <row r="419" spans="4:4" x14ac:dyDescent="0.25">
      <c r="D419" s="28"/>
    </row>
    <row r="420" spans="4:4" x14ac:dyDescent="0.25">
      <c r="D420" s="28"/>
    </row>
    <row r="421" spans="4:4" x14ac:dyDescent="0.25">
      <c r="D421" s="28"/>
    </row>
    <row r="422" spans="4:4" x14ac:dyDescent="0.25">
      <c r="D422" s="28"/>
    </row>
    <row r="423" spans="4:4" x14ac:dyDescent="0.25">
      <c r="D423" s="28"/>
    </row>
    <row r="424" spans="4:4" x14ac:dyDescent="0.25">
      <c r="D424" s="28"/>
    </row>
    <row r="425" spans="4:4" x14ac:dyDescent="0.25">
      <c r="D425" s="28"/>
    </row>
    <row r="426" spans="4:4" x14ac:dyDescent="0.25">
      <c r="D426" s="28"/>
    </row>
    <row r="427" spans="4:4" x14ac:dyDescent="0.25">
      <c r="D427" s="28"/>
    </row>
    <row r="428" spans="4:4" x14ac:dyDescent="0.25">
      <c r="D428" s="28"/>
    </row>
    <row r="429" spans="4:4" x14ac:dyDescent="0.25">
      <c r="D429" s="28"/>
    </row>
    <row r="430" spans="4:4" x14ac:dyDescent="0.25">
      <c r="D430" s="28"/>
    </row>
    <row r="431" spans="4:4" x14ac:dyDescent="0.25">
      <c r="D431" s="28"/>
    </row>
    <row r="432" spans="4:4" x14ac:dyDescent="0.25">
      <c r="D432" s="28"/>
    </row>
    <row r="433" spans="4:4" x14ac:dyDescent="0.25">
      <c r="D433" s="28"/>
    </row>
    <row r="434" spans="4:4" x14ac:dyDescent="0.25">
      <c r="D434" s="28"/>
    </row>
    <row r="435" spans="4:4" x14ac:dyDescent="0.25">
      <c r="D435" s="28"/>
    </row>
    <row r="436" spans="4:4" x14ac:dyDescent="0.25">
      <c r="D436" s="28"/>
    </row>
    <row r="437" spans="4:4" x14ac:dyDescent="0.25">
      <c r="D437" s="28"/>
    </row>
    <row r="438" spans="4:4" x14ac:dyDescent="0.25">
      <c r="D438" s="28"/>
    </row>
    <row r="439" spans="4:4" x14ac:dyDescent="0.25">
      <c r="D439" s="28"/>
    </row>
    <row r="440" spans="4:4" x14ac:dyDescent="0.25">
      <c r="D440" s="28"/>
    </row>
    <row r="441" spans="4:4" x14ac:dyDescent="0.25">
      <c r="D441" s="28"/>
    </row>
    <row r="442" spans="4:4" x14ac:dyDescent="0.25">
      <c r="D442" s="28"/>
    </row>
    <row r="443" spans="4:4" x14ac:dyDescent="0.25">
      <c r="D443" s="28"/>
    </row>
    <row r="444" spans="4:4" x14ac:dyDescent="0.25">
      <c r="D444" s="28"/>
    </row>
    <row r="445" spans="4:4" x14ac:dyDescent="0.25">
      <c r="D445" s="28"/>
    </row>
    <row r="446" spans="4:4" x14ac:dyDescent="0.25">
      <c r="D446" s="28"/>
    </row>
    <row r="447" spans="4:4" x14ac:dyDescent="0.25">
      <c r="D447" s="28"/>
    </row>
    <row r="448" spans="4:4" x14ac:dyDescent="0.25">
      <c r="D448" s="28"/>
    </row>
    <row r="449" spans="4:4" x14ac:dyDescent="0.25">
      <c r="D449" s="28"/>
    </row>
    <row r="450" spans="4:4" x14ac:dyDescent="0.25">
      <c r="D450" s="28"/>
    </row>
    <row r="451" spans="4:4" x14ac:dyDescent="0.25">
      <c r="D451" s="28"/>
    </row>
    <row r="452" spans="4:4" x14ac:dyDescent="0.25">
      <c r="D452" s="28"/>
    </row>
    <row r="453" spans="4:4" x14ac:dyDescent="0.25">
      <c r="D453" s="28"/>
    </row>
    <row r="454" spans="4:4" x14ac:dyDescent="0.25">
      <c r="D454" s="28"/>
    </row>
    <row r="455" spans="4:4" x14ac:dyDescent="0.25">
      <c r="D455" s="28"/>
    </row>
    <row r="456" spans="4:4" x14ac:dyDescent="0.25">
      <c r="D456" s="28"/>
    </row>
    <row r="457" spans="4:4" x14ac:dyDescent="0.25">
      <c r="D457" s="28"/>
    </row>
    <row r="458" spans="4:4" x14ac:dyDescent="0.25">
      <c r="D458" s="28"/>
    </row>
    <row r="459" spans="4:4" x14ac:dyDescent="0.25">
      <c r="D459" s="28"/>
    </row>
    <row r="460" spans="4:4" x14ac:dyDescent="0.25">
      <c r="D460" s="28"/>
    </row>
    <row r="461" spans="4:4" x14ac:dyDescent="0.25">
      <c r="D461" s="28"/>
    </row>
    <row r="462" spans="4:4" x14ac:dyDescent="0.25">
      <c r="D462" s="28"/>
    </row>
    <row r="463" spans="4:4" x14ac:dyDescent="0.25">
      <c r="D463" s="28"/>
    </row>
    <row r="464" spans="4:4" x14ac:dyDescent="0.25">
      <c r="D464" s="28"/>
    </row>
    <row r="465" spans="4:4" x14ac:dyDescent="0.25">
      <c r="D465" s="28"/>
    </row>
    <row r="466" spans="4:4" x14ac:dyDescent="0.25">
      <c r="D466" s="28"/>
    </row>
    <row r="467" spans="4:4" x14ac:dyDescent="0.25">
      <c r="D467" s="28"/>
    </row>
    <row r="468" spans="4:4" x14ac:dyDescent="0.25">
      <c r="D468" s="28"/>
    </row>
    <row r="469" spans="4:4" x14ac:dyDescent="0.25">
      <c r="D469" s="28"/>
    </row>
    <row r="470" spans="4:4" x14ac:dyDescent="0.25">
      <c r="D470" s="28"/>
    </row>
    <row r="471" spans="4:4" x14ac:dyDescent="0.25">
      <c r="D471" s="28"/>
    </row>
    <row r="472" spans="4:4" x14ac:dyDescent="0.25">
      <c r="D472" s="28"/>
    </row>
    <row r="473" spans="4:4" x14ac:dyDescent="0.25">
      <c r="D473" s="28"/>
    </row>
    <row r="474" spans="4:4" x14ac:dyDescent="0.25">
      <c r="D474" s="28"/>
    </row>
    <row r="475" spans="4:4" x14ac:dyDescent="0.25">
      <c r="D475" s="28"/>
    </row>
    <row r="476" spans="4:4" x14ac:dyDescent="0.25">
      <c r="D476" s="28"/>
    </row>
    <row r="477" spans="4:4" x14ac:dyDescent="0.25">
      <c r="D477" s="28"/>
    </row>
    <row r="478" spans="4:4" x14ac:dyDescent="0.25">
      <c r="D478" s="28"/>
    </row>
    <row r="479" spans="4:4" x14ac:dyDescent="0.25">
      <c r="D479" s="28"/>
    </row>
    <row r="480" spans="4:4" x14ac:dyDescent="0.25">
      <c r="D480" s="28"/>
    </row>
    <row r="481" spans="4:4" x14ac:dyDescent="0.25">
      <c r="D481" s="28"/>
    </row>
    <row r="482" spans="4:4" x14ac:dyDescent="0.25">
      <c r="D482" s="28"/>
    </row>
    <row r="483" spans="4:4" x14ac:dyDescent="0.25">
      <c r="D483" s="28"/>
    </row>
    <row r="484" spans="4:4" x14ac:dyDescent="0.25">
      <c r="D484" s="28"/>
    </row>
    <row r="485" spans="4:4" x14ac:dyDescent="0.25">
      <c r="D485" s="28"/>
    </row>
    <row r="486" spans="4:4" x14ac:dyDescent="0.25">
      <c r="D486" s="28"/>
    </row>
    <row r="487" spans="4:4" x14ac:dyDescent="0.25">
      <c r="D487" s="28"/>
    </row>
    <row r="488" spans="4:4" x14ac:dyDescent="0.25">
      <c r="D488" s="28"/>
    </row>
    <row r="489" spans="4:4" x14ac:dyDescent="0.25">
      <c r="D489" s="28"/>
    </row>
    <row r="490" spans="4:4" x14ac:dyDescent="0.25">
      <c r="D490" s="28"/>
    </row>
    <row r="491" spans="4:4" x14ac:dyDescent="0.25">
      <c r="D491" s="28"/>
    </row>
    <row r="492" spans="4:4" x14ac:dyDescent="0.25">
      <c r="D492" s="28"/>
    </row>
    <row r="493" spans="4:4" x14ac:dyDescent="0.25">
      <c r="D493" s="28"/>
    </row>
    <row r="494" spans="4:4" x14ac:dyDescent="0.25">
      <c r="D494" s="28"/>
    </row>
    <row r="495" spans="4:4" x14ac:dyDescent="0.25">
      <c r="D495" s="28"/>
    </row>
    <row r="496" spans="4:4" x14ac:dyDescent="0.25">
      <c r="D496" s="28"/>
    </row>
    <row r="497" spans="4:4" x14ac:dyDescent="0.25">
      <c r="D497" s="28"/>
    </row>
    <row r="498" spans="4:4" x14ac:dyDescent="0.25">
      <c r="D498" s="28"/>
    </row>
    <row r="499" spans="4:4" x14ac:dyDescent="0.25">
      <c r="D499" s="28"/>
    </row>
    <row r="500" spans="4:4" x14ac:dyDescent="0.25">
      <c r="D500" s="28"/>
    </row>
    <row r="501" spans="4:4" x14ac:dyDescent="0.25">
      <c r="D501" s="28"/>
    </row>
    <row r="502" spans="4:4" x14ac:dyDescent="0.25">
      <c r="D502" s="28"/>
    </row>
    <row r="503" spans="4:4" x14ac:dyDescent="0.25">
      <c r="D503" s="28"/>
    </row>
    <row r="504" spans="4:4" x14ac:dyDescent="0.25">
      <c r="D504" s="28"/>
    </row>
    <row r="505" spans="4:4" x14ac:dyDescent="0.25">
      <c r="D505" s="28"/>
    </row>
    <row r="506" spans="4:4" x14ac:dyDescent="0.25">
      <c r="D506" s="28"/>
    </row>
    <row r="507" spans="4:4" x14ac:dyDescent="0.25">
      <c r="D507" s="28"/>
    </row>
    <row r="508" spans="4:4" x14ac:dyDescent="0.25">
      <c r="D508" s="28"/>
    </row>
    <row r="509" spans="4:4" x14ac:dyDescent="0.25">
      <c r="D509" s="28"/>
    </row>
    <row r="510" spans="4:4" x14ac:dyDescent="0.25">
      <c r="D510" s="28"/>
    </row>
    <row r="511" spans="4:4" x14ac:dyDescent="0.25">
      <c r="D511" s="28"/>
    </row>
    <row r="512" spans="4:4" x14ac:dyDescent="0.25">
      <c r="D512" s="28"/>
    </row>
    <row r="513" spans="4:4" x14ac:dyDescent="0.25">
      <c r="D513" s="28"/>
    </row>
    <row r="514" spans="4:4" x14ac:dyDescent="0.25">
      <c r="D514" s="28"/>
    </row>
    <row r="515" spans="4:4" x14ac:dyDescent="0.25">
      <c r="D515" s="28"/>
    </row>
    <row r="516" spans="4:4" x14ac:dyDescent="0.25">
      <c r="D516" s="28"/>
    </row>
    <row r="517" spans="4:4" x14ac:dyDescent="0.25">
      <c r="D517" s="28"/>
    </row>
    <row r="518" spans="4:4" x14ac:dyDescent="0.25">
      <c r="D518" s="28"/>
    </row>
    <row r="519" spans="4:4" x14ac:dyDescent="0.25">
      <c r="D519" s="28"/>
    </row>
    <row r="520" spans="4:4" x14ac:dyDescent="0.25">
      <c r="D520" s="28"/>
    </row>
    <row r="521" spans="4:4" x14ac:dyDescent="0.25">
      <c r="D521" s="28"/>
    </row>
    <row r="522" spans="4:4" x14ac:dyDescent="0.25">
      <c r="D522" s="28"/>
    </row>
    <row r="523" spans="4:4" x14ac:dyDescent="0.25">
      <c r="D523" s="28"/>
    </row>
    <row r="524" spans="4:4" x14ac:dyDescent="0.25">
      <c r="D524" s="28"/>
    </row>
    <row r="525" spans="4:4" x14ac:dyDescent="0.25">
      <c r="D525" s="28"/>
    </row>
    <row r="526" spans="4:4" x14ac:dyDescent="0.25">
      <c r="D526" s="28"/>
    </row>
    <row r="527" spans="4:4" x14ac:dyDescent="0.25">
      <c r="D527" s="28"/>
    </row>
    <row r="528" spans="4:4" x14ac:dyDescent="0.25">
      <c r="D528" s="28"/>
    </row>
    <row r="529" spans="4:4" x14ac:dyDescent="0.25">
      <c r="D529" s="28"/>
    </row>
    <row r="530" spans="4:4" x14ac:dyDescent="0.25">
      <c r="D530" s="28"/>
    </row>
    <row r="531" spans="4:4" x14ac:dyDescent="0.25">
      <c r="D531" s="28"/>
    </row>
    <row r="532" spans="4:4" x14ac:dyDescent="0.25">
      <c r="D532" s="28"/>
    </row>
    <row r="533" spans="4:4" x14ac:dyDescent="0.25">
      <c r="D533" s="28"/>
    </row>
    <row r="534" spans="4:4" x14ac:dyDescent="0.25">
      <c r="D534" s="28"/>
    </row>
    <row r="535" spans="4:4" x14ac:dyDescent="0.25">
      <c r="D535" s="28"/>
    </row>
    <row r="536" spans="4:4" x14ac:dyDescent="0.25">
      <c r="D536" s="28"/>
    </row>
    <row r="537" spans="4:4" x14ac:dyDescent="0.25">
      <c r="D537" s="28"/>
    </row>
    <row r="538" spans="4:4" x14ac:dyDescent="0.25">
      <c r="D538" s="28"/>
    </row>
    <row r="539" spans="4:4" x14ac:dyDescent="0.25">
      <c r="D539" s="28"/>
    </row>
    <row r="540" spans="4:4" x14ac:dyDescent="0.25">
      <c r="D540" s="28"/>
    </row>
    <row r="541" spans="4:4" x14ac:dyDescent="0.25">
      <c r="D541" s="28"/>
    </row>
    <row r="542" spans="4:4" x14ac:dyDescent="0.25">
      <c r="D542" s="28"/>
    </row>
    <row r="543" spans="4:4" x14ac:dyDescent="0.25">
      <c r="D543" s="28"/>
    </row>
    <row r="544" spans="4:4" x14ac:dyDescent="0.25">
      <c r="D544" s="28"/>
    </row>
    <row r="545" spans="4:4" x14ac:dyDescent="0.25">
      <c r="D545" s="28"/>
    </row>
    <row r="546" spans="4:4" x14ac:dyDescent="0.25">
      <c r="D546" s="28"/>
    </row>
  </sheetData>
  <sheetProtection formatCells="0" formatColumns="0" formatRows="0"/>
  <conditionalFormatting sqref="G20">
    <cfRule type="cellIs" dxfId="5" priority="18" stopIfTrue="1" operator="notEqual">
      <formula>0</formula>
    </cfRule>
  </conditionalFormatting>
  <conditionalFormatting sqref="G31">
    <cfRule type="cellIs" dxfId="4" priority="17" stopIfTrue="1" operator="notEqual">
      <formula>0</formula>
    </cfRule>
  </conditionalFormatting>
  <conditionalFormatting sqref="G32">
    <cfRule type="cellIs" dxfId="3" priority="16" stopIfTrue="1" operator="notEqual">
      <formula>0</formula>
    </cfRule>
  </conditionalFormatting>
  <conditionalFormatting sqref="L95">
    <cfRule type="cellIs" dxfId="2" priority="6" stopIfTrue="1" operator="notEqual">
      <formula>0</formula>
    </cfRule>
  </conditionalFormatting>
  <conditionalFormatting sqref="J95">
    <cfRule type="cellIs" dxfId="1" priority="4" stopIfTrue="1" operator="greaterThan">
      <formula>0</formula>
    </cfRule>
  </conditionalFormatting>
  <conditionalFormatting sqref="G53">
    <cfRule type="cellIs" dxfId="0" priority="1" stopIfTrue="1" operator="notEqual">
      <formula>0</formula>
    </cfRule>
  </conditionalFormatting>
  <pageMargins left="0.7" right="0.7" top="0.75" bottom="0.75" header="0.3" footer="0.3"/>
  <pageSetup scale="69" fitToHeight="0" orientation="landscape" r:id="rId1"/>
  <ignoredErrors>
    <ignoredError sqref="L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22"/>
  <sheetViews>
    <sheetView showGridLines="0" workbookViewId="0">
      <selection activeCell="F11" sqref="F11"/>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2" customFormat="1" x14ac:dyDescent="0.25"/>
    <row r="2" spans="1:8" ht="54.75" customHeight="1" x14ac:dyDescent="0.25">
      <c r="A2" s="455" t="s">
        <v>49</v>
      </c>
      <c r="B2" s="455"/>
      <c r="C2" s="455"/>
      <c r="D2" s="455"/>
      <c r="E2" s="455"/>
      <c r="F2" s="75"/>
      <c r="G2" s="75"/>
      <c r="H2" s="74"/>
    </row>
    <row r="3" spans="1:8" x14ac:dyDescent="0.25">
      <c r="A3" s="52"/>
      <c r="B3" s="52"/>
      <c r="C3" s="52"/>
      <c r="D3" s="52"/>
      <c r="E3" s="52"/>
      <c r="F3" s="52"/>
      <c r="G3" s="52"/>
      <c r="H3" s="52"/>
    </row>
    <row r="4" spans="1:8" ht="15.75" x14ac:dyDescent="0.25">
      <c r="A4" s="55"/>
      <c r="B4" s="56">
        <f>'Unit Data from Audit Worksheet'!D2</f>
        <v>0</v>
      </c>
      <c r="C4" s="57"/>
      <c r="D4" s="58"/>
      <c r="E4" s="59"/>
      <c r="F4" s="62">
        <f>'Unit Data from Audit Worksheet'!F5</f>
        <v>2020</v>
      </c>
      <c r="G4" s="55"/>
      <c r="H4" s="62">
        <f>'Unit Data from Audit Worksheet'!F5</f>
        <v>2020</v>
      </c>
    </row>
    <row r="5" spans="1:8" ht="38.25" x14ac:dyDescent="0.3">
      <c r="A5" s="60"/>
      <c r="B5" s="61" t="s">
        <v>27</v>
      </c>
      <c r="C5" s="60"/>
      <c r="D5" s="60"/>
      <c r="E5" s="60"/>
      <c r="F5" s="62" t="s">
        <v>28</v>
      </c>
      <c r="G5" s="60"/>
      <c r="H5" s="63" t="s">
        <v>29</v>
      </c>
    </row>
    <row r="6" spans="1:8" x14ac:dyDescent="0.25">
      <c r="A6" s="55"/>
      <c r="B6" s="64" t="s">
        <v>30</v>
      </c>
      <c r="C6" s="55"/>
      <c r="D6" s="65"/>
      <c r="E6" s="65"/>
      <c r="F6" s="65"/>
      <c r="G6" s="65"/>
      <c r="H6" s="65"/>
    </row>
    <row r="7" spans="1:8" x14ac:dyDescent="0.25">
      <c r="A7" s="55"/>
      <c r="B7" s="65" t="s">
        <v>31</v>
      </c>
      <c r="C7" s="55"/>
      <c r="D7" s="65"/>
      <c r="E7" s="65" t="s">
        <v>7</v>
      </c>
      <c r="F7" s="216">
        <f>IMPORT!L35</f>
        <v>0</v>
      </c>
      <c r="G7" s="217"/>
      <c r="H7" s="216">
        <f>F7</f>
        <v>0</v>
      </c>
    </row>
    <row r="8" spans="1:8" ht="44.25" customHeight="1" x14ac:dyDescent="0.25">
      <c r="A8" s="55"/>
      <c r="B8" s="453" t="s">
        <v>32</v>
      </c>
      <c r="C8" s="453"/>
      <c r="D8" s="453"/>
      <c r="E8" s="65" t="s">
        <v>7</v>
      </c>
      <c r="F8" s="214">
        <f>IMPORT!L36</f>
        <v>0</v>
      </c>
      <c r="G8" s="222"/>
      <c r="H8" s="222"/>
    </row>
    <row r="9" spans="1:8" x14ac:dyDescent="0.25">
      <c r="A9" s="55"/>
      <c r="B9" s="55"/>
      <c r="C9" s="65" t="s">
        <v>99</v>
      </c>
      <c r="D9" s="55"/>
      <c r="E9" s="65" t="s">
        <v>7</v>
      </c>
      <c r="F9" s="223">
        <f>IMPORT!L39</f>
        <v>0</v>
      </c>
      <c r="G9" s="222"/>
      <c r="H9" s="223">
        <f>F9</f>
        <v>0</v>
      </c>
    </row>
    <row r="10" spans="1:8" x14ac:dyDescent="0.25">
      <c r="A10" s="55"/>
      <c r="B10" s="55"/>
      <c r="C10" s="65" t="s">
        <v>33</v>
      </c>
      <c r="D10" s="55"/>
      <c r="E10" s="65" t="s">
        <v>7</v>
      </c>
      <c r="F10" s="223">
        <f>IMPORT!L68</f>
        <v>0</v>
      </c>
      <c r="G10" s="222"/>
      <c r="H10" s="223">
        <f>F10</f>
        <v>0</v>
      </c>
    </row>
    <row r="11" spans="1:8" x14ac:dyDescent="0.25">
      <c r="A11" s="55"/>
      <c r="B11" s="55"/>
      <c r="C11" s="65" t="s">
        <v>34</v>
      </c>
      <c r="D11" s="55"/>
      <c r="E11" s="65" t="s">
        <v>7</v>
      </c>
      <c r="F11" s="215">
        <f>IMPORT!L40</f>
        <v>0</v>
      </c>
      <c r="G11" s="224"/>
      <c r="H11" s="215">
        <f>F11</f>
        <v>0</v>
      </c>
    </row>
    <row r="12" spans="1:8" x14ac:dyDescent="0.25">
      <c r="A12" s="55"/>
      <c r="B12" s="66" t="s">
        <v>35</v>
      </c>
      <c r="C12" s="67" t="s">
        <v>36</v>
      </c>
      <c r="D12" s="68"/>
      <c r="E12" s="69" t="s">
        <v>7</v>
      </c>
      <c r="F12" s="218">
        <f>F7+F8-SUM(F9:F11)</f>
        <v>0</v>
      </c>
      <c r="G12" s="219"/>
      <c r="H12" s="218">
        <f>H7+H8-SUM(H9:H11)</f>
        <v>0</v>
      </c>
    </row>
    <row r="13" spans="1:8" x14ac:dyDescent="0.25">
      <c r="A13" s="55"/>
      <c r="B13" s="55"/>
      <c r="C13" s="65"/>
      <c r="D13" s="65"/>
      <c r="E13" s="65" t="s">
        <v>7</v>
      </c>
      <c r="F13" s="65"/>
      <c r="G13" s="65"/>
      <c r="H13" s="65"/>
    </row>
    <row r="14" spans="1:8" x14ac:dyDescent="0.25">
      <c r="A14" s="55"/>
      <c r="B14" s="65" t="s">
        <v>37</v>
      </c>
      <c r="C14" s="55"/>
      <c r="D14" s="65"/>
      <c r="E14" s="65" t="s">
        <v>7</v>
      </c>
      <c r="F14" s="215">
        <f>IMPORT!L46</f>
        <v>0</v>
      </c>
      <c r="G14" s="65"/>
      <c r="H14" s="65"/>
    </row>
    <row r="15" spans="1:8" x14ac:dyDescent="0.25">
      <c r="A15" s="55"/>
      <c r="B15" s="65" t="s">
        <v>38</v>
      </c>
      <c r="C15" s="55"/>
      <c r="D15" s="65"/>
      <c r="E15" s="65" t="s">
        <v>7</v>
      </c>
      <c r="F15" s="224">
        <f>F14-F12</f>
        <v>0</v>
      </c>
      <c r="G15" s="65"/>
      <c r="H15" s="65"/>
    </row>
    <row r="16" spans="1:8" x14ac:dyDescent="0.25">
      <c r="A16" s="55"/>
      <c r="B16" s="70" t="s">
        <v>39</v>
      </c>
      <c r="C16" s="55"/>
      <c r="D16" s="65"/>
      <c r="E16" s="65"/>
      <c r="F16" s="222"/>
      <c r="G16" s="65"/>
      <c r="H16" s="65"/>
    </row>
    <row r="17" spans="1:8" x14ac:dyDescent="0.25">
      <c r="A17" s="52"/>
      <c r="B17" s="71" t="s">
        <v>40</v>
      </c>
      <c r="C17" s="65" t="s">
        <v>41</v>
      </c>
      <c r="D17" s="55"/>
      <c r="E17" s="65" t="s">
        <v>7</v>
      </c>
      <c r="F17" s="225">
        <f>IMPORT!L43</f>
        <v>0</v>
      </c>
      <c r="G17" s="65"/>
      <c r="H17" s="65"/>
    </row>
    <row r="18" spans="1:8" ht="15.75" thickBot="1" x14ac:dyDescent="0.3">
      <c r="A18" s="52"/>
      <c r="B18" s="66" t="s">
        <v>35</v>
      </c>
      <c r="C18" s="67" t="s">
        <v>42</v>
      </c>
      <c r="D18" s="68"/>
      <c r="E18" s="69" t="s">
        <v>7</v>
      </c>
      <c r="F18" s="220">
        <f>(F15-SUM(F17:F17))</f>
        <v>0</v>
      </c>
      <c r="G18" s="65"/>
      <c r="H18" s="65"/>
    </row>
    <row r="19" spans="1:8" ht="15.75" thickTop="1" x14ac:dyDescent="0.25">
      <c r="A19" s="52"/>
      <c r="B19" s="55"/>
      <c r="C19" s="65"/>
      <c r="D19" s="65"/>
      <c r="E19" s="65"/>
      <c r="F19" s="65"/>
      <c r="G19" s="65"/>
      <c r="H19" s="65"/>
    </row>
    <row r="20" spans="1:8" ht="15.75" thickBot="1" x14ac:dyDescent="0.3">
      <c r="A20" s="52"/>
      <c r="B20" s="65" t="s">
        <v>43</v>
      </c>
      <c r="C20" s="55"/>
      <c r="D20" s="65"/>
      <c r="E20" s="65" t="s">
        <v>7</v>
      </c>
      <c r="F20" s="221">
        <f>IMPORT!L42</f>
        <v>0</v>
      </c>
      <c r="G20" s="65"/>
      <c r="H20" s="65"/>
    </row>
    <row r="21" spans="1:8" ht="16.5" thickTop="1" thickBot="1" x14ac:dyDescent="0.3">
      <c r="A21" s="52"/>
      <c r="B21" s="55"/>
      <c r="C21" s="7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55"/>
      <c r="E21" s="65" t="s">
        <v>7</v>
      </c>
      <c r="F21" s="213">
        <f>ABS(F18-F20)</f>
        <v>0</v>
      </c>
      <c r="G21" s="65"/>
      <c r="H21" s="65"/>
    </row>
    <row r="22" spans="1:8" ht="50.25" customHeight="1" thickTop="1" x14ac:dyDescent="0.25">
      <c r="A22" s="52"/>
      <c r="B22" s="55"/>
      <c r="C22" s="454" t="str">
        <f>IF(F18&gt;F20,"Since Restricted-Stabilization by State Statute was understated, verfiy that the unit did not appropriate fund balance in excess of legal amount available in row 12 above.","")</f>
        <v/>
      </c>
      <c r="D22" s="454"/>
      <c r="E22" s="454"/>
      <c r="F22" s="454"/>
      <c r="G22" s="65"/>
      <c r="H22" s="65"/>
    </row>
  </sheetData>
  <sheetProtection password="CEAA" sheet="1" formatCells="0" formatColumns="0" formatRows="0"/>
  <mergeCells count="3">
    <mergeCell ref="B8:D8"/>
    <mergeCell ref="C22:F22"/>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57"/>
  <sheetViews>
    <sheetView topLeftCell="A41" workbookViewId="0">
      <selection activeCell="A57" sqref="A1:A57"/>
    </sheetView>
  </sheetViews>
  <sheetFormatPr defaultColWidth="9.140625" defaultRowHeight="15" x14ac:dyDescent="0.25"/>
  <cols>
    <col min="1" max="1" width="55.85546875" style="1" customWidth="1"/>
    <col min="2" max="3" width="9.140625" style="1"/>
    <col min="4" max="4" width="31.5703125" style="1" customWidth="1"/>
    <col min="5" max="16384" width="9.140625" style="1"/>
  </cols>
  <sheetData>
    <row r="1" spans="1:8" x14ac:dyDescent="0.25">
      <c r="A1" s="342" t="s">
        <v>355</v>
      </c>
      <c r="B1" s="343">
        <v>52821</v>
      </c>
      <c r="D1" s="348" t="s">
        <v>355</v>
      </c>
      <c r="E1" s="349">
        <v>52821</v>
      </c>
      <c r="G1" s="1" t="b">
        <f>EXACT(A1,D1)</f>
        <v>1</v>
      </c>
      <c r="H1" s="1" t="b">
        <f>EXACT(B1,E1)</f>
        <v>1</v>
      </c>
    </row>
    <row r="2" spans="1:8" ht="15" customHeight="1" x14ac:dyDescent="0.25">
      <c r="A2" s="342" t="s">
        <v>356</v>
      </c>
      <c r="B2" s="344">
        <v>52823</v>
      </c>
      <c r="D2" s="348" t="s">
        <v>356</v>
      </c>
      <c r="E2" s="350">
        <v>52823</v>
      </c>
      <c r="G2" s="228" t="b">
        <f t="shared" ref="G2:G57" si="0">EXACT(A2,D2)</f>
        <v>1</v>
      </c>
      <c r="H2" s="228" t="b">
        <f t="shared" ref="H2:H57" si="1">EXACT(B2,E2)</f>
        <v>1</v>
      </c>
    </row>
    <row r="3" spans="1:8" ht="15" customHeight="1" x14ac:dyDescent="0.25">
      <c r="A3" s="342" t="s">
        <v>357</v>
      </c>
      <c r="B3" s="344">
        <v>52824</v>
      </c>
      <c r="D3" s="348" t="s">
        <v>357</v>
      </c>
      <c r="E3" s="350">
        <v>52824</v>
      </c>
      <c r="G3" s="228" t="b">
        <f t="shared" si="0"/>
        <v>1</v>
      </c>
      <c r="H3" s="228" t="b">
        <f t="shared" si="1"/>
        <v>1</v>
      </c>
    </row>
    <row r="4" spans="1:8" x14ac:dyDescent="0.25">
      <c r="A4" s="342" t="s">
        <v>358</v>
      </c>
      <c r="B4" s="344">
        <v>52825</v>
      </c>
      <c r="D4" s="348" t="s">
        <v>358</v>
      </c>
      <c r="E4" s="350">
        <v>52825</v>
      </c>
      <c r="G4" s="228" t="b">
        <f t="shared" si="0"/>
        <v>1</v>
      </c>
      <c r="H4" s="228" t="b">
        <f t="shared" si="1"/>
        <v>1</v>
      </c>
    </row>
    <row r="5" spans="1:8" x14ac:dyDescent="0.25">
      <c r="A5" s="342" t="s">
        <v>359</v>
      </c>
      <c r="B5" s="344">
        <v>52826</v>
      </c>
      <c r="D5" s="348" t="s">
        <v>359</v>
      </c>
      <c r="E5" s="350">
        <v>52826</v>
      </c>
      <c r="G5" s="228" t="b">
        <f t="shared" si="0"/>
        <v>1</v>
      </c>
      <c r="H5" s="228" t="b">
        <f t="shared" si="1"/>
        <v>1</v>
      </c>
    </row>
    <row r="6" spans="1:8" x14ac:dyDescent="0.25">
      <c r="A6" s="342" t="s">
        <v>360</v>
      </c>
      <c r="B6" s="344">
        <v>52827</v>
      </c>
      <c r="D6" s="348" t="s">
        <v>360</v>
      </c>
      <c r="E6" s="350">
        <v>52827</v>
      </c>
      <c r="G6" s="228" t="b">
        <f t="shared" si="0"/>
        <v>1</v>
      </c>
      <c r="H6" s="228" t="b">
        <f t="shared" si="1"/>
        <v>1</v>
      </c>
    </row>
    <row r="7" spans="1:8" x14ac:dyDescent="0.25">
      <c r="A7" s="342" t="s">
        <v>361</v>
      </c>
      <c r="B7" s="343">
        <v>52828</v>
      </c>
      <c r="D7" s="348" t="s">
        <v>361</v>
      </c>
      <c r="E7" s="349">
        <v>52828</v>
      </c>
      <c r="G7" s="228" t="b">
        <f t="shared" si="0"/>
        <v>1</v>
      </c>
      <c r="H7" s="228" t="b">
        <f t="shared" si="1"/>
        <v>1</v>
      </c>
    </row>
    <row r="8" spans="1:8" x14ac:dyDescent="0.25">
      <c r="A8" s="342" t="s">
        <v>362</v>
      </c>
      <c r="B8" s="345">
        <v>52829</v>
      </c>
      <c r="D8" s="348" t="s">
        <v>362</v>
      </c>
      <c r="E8" s="351">
        <v>52829</v>
      </c>
      <c r="G8" s="228" t="b">
        <f t="shared" si="0"/>
        <v>1</v>
      </c>
      <c r="H8" s="228" t="b">
        <f t="shared" si="1"/>
        <v>1</v>
      </c>
    </row>
    <row r="9" spans="1:8" x14ac:dyDescent="0.25">
      <c r="A9" s="342" t="s">
        <v>363</v>
      </c>
      <c r="B9" s="345">
        <v>52830</v>
      </c>
      <c r="D9" s="348" t="s">
        <v>363</v>
      </c>
      <c r="E9" s="351">
        <v>52830</v>
      </c>
      <c r="G9" s="228" t="b">
        <f t="shared" si="0"/>
        <v>1</v>
      </c>
      <c r="H9" s="228" t="b">
        <f t="shared" si="1"/>
        <v>1</v>
      </c>
    </row>
    <row r="10" spans="1:8" x14ac:dyDescent="0.25">
      <c r="A10" s="342" t="s">
        <v>364</v>
      </c>
      <c r="B10" s="346">
        <v>52831</v>
      </c>
      <c r="D10" s="348" t="s">
        <v>364</v>
      </c>
      <c r="E10" s="352">
        <v>52831</v>
      </c>
      <c r="G10" s="228" t="b">
        <f t="shared" si="0"/>
        <v>1</v>
      </c>
      <c r="H10" s="228" t="b">
        <f t="shared" si="1"/>
        <v>1</v>
      </c>
    </row>
    <row r="11" spans="1:8" x14ac:dyDescent="0.25">
      <c r="A11" s="342" t="s">
        <v>365</v>
      </c>
      <c r="B11" s="345">
        <v>52832</v>
      </c>
      <c r="D11" s="348" t="s">
        <v>365</v>
      </c>
      <c r="E11" s="351">
        <v>52832</v>
      </c>
      <c r="G11" s="228" t="b">
        <f t="shared" si="0"/>
        <v>1</v>
      </c>
      <c r="H11" s="228" t="b">
        <f t="shared" si="1"/>
        <v>1</v>
      </c>
    </row>
    <row r="12" spans="1:8" x14ac:dyDescent="0.25">
      <c r="A12" s="342" t="s">
        <v>366</v>
      </c>
      <c r="B12" s="345">
        <v>52833</v>
      </c>
      <c r="D12" s="348" t="s">
        <v>366</v>
      </c>
      <c r="E12" s="351">
        <v>52833</v>
      </c>
      <c r="G12" s="228" t="b">
        <f t="shared" si="0"/>
        <v>1</v>
      </c>
      <c r="H12" s="228" t="b">
        <f t="shared" si="1"/>
        <v>1</v>
      </c>
    </row>
    <row r="13" spans="1:8" ht="29.25" x14ac:dyDescent="0.25">
      <c r="A13" s="342" t="s">
        <v>367</v>
      </c>
      <c r="B13" s="345">
        <v>52834</v>
      </c>
      <c r="D13" s="348" t="s">
        <v>367</v>
      </c>
      <c r="E13" s="351">
        <v>52834</v>
      </c>
      <c r="G13" s="228" t="b">
        <f t="shared" si="0"/>
        <v>1</v>
      </c>
      <c r="H13" s="228" t="b">
        <f t="shared" si="1"/>
        <v>1</v>
      </c>
    </row>
    <row r="14" spans="1:8" x14ac:dyDescent="0.25">
      <c r="A14" s="342" t="s">
        <v>368</v>
      </c>
      <c r="B14" s="345">
        <v>52835</v>
      </c>
      <c r="D14" s="348" t="s">
        <v>368</v>
      </c>
      <c r="E14" s="351">
        <v>52835</v>
      </c>
      <c r="G14" s="228" t="b">
        <f t="shared" si="0"/>
        <v>1</v>
      </c>
      <c r="H14" s="228" t="b">
        <f t="shared" si="1"/>
        <v>1</v>
      </c>
    </row>
    <row r="15" spans="1:8" ht="43.5" x14ac:dyDescent="0.25">
      <c r="A15" s="342" t="s">
        <v>369</v>
      </c>
      <c r="B15" s="345">
        <v>524017</v>
      </c>
      <c r="D15" s="348" t="s">
        <v>369</v>
      </c>
      <c r="E15" s="351">
        <v>524017</v>
      </c>
      <c r="G15" s="228" t="b">
        <f t="shared" si="0"/>
        <v>1</v>
      </c>
      <c r="H15" s="228" t="b">
        <f t="shared" si="1"/>
        <v>1</v>
      </c>
    </row>
    <row r="16" spans="1:8" x14ac:dyDescent="0.25">
      <c r="A16" s="342" t="s">
        <v>370</v>
      </c>
      <c r="B16" s="345">
        <v>52994</v>
      </c>
      <c r="D16" s="348" t="s">
        <v>370</v>
      </c>
      <c r="E16" s="351">
        <v>52994</v>
      </c>
      <c r="G16" s="228" t="b">
        <f t="shared" si="0"/>
        <v>1</v>
      </c>
      <c r="H16" s="228" t="b">
        <f t="shared" si="1"/>
        <v>1</v>
      </c>
    </row>
    <row r="17" spans="1:8" ht="29.25" x14ac:dyDescent="0.25">
      <c r="A17" s="342" t="s">
        <v>371</v>
      </c>
      <c r="B17" s="345">
        <v>52836</v>
      </c>
      <c r="D17" s="348" t="s">
        <v>371</v>
      </c>
      <c r="E17" s="351">
        <v>52836</v>
      </c>
      <c r="G17" s="228" t="b">
        <f t="shared" si="0"/>
        <v>1</v>
      </c>
      <c r="H17" s="228" t="b">
        <f t="shared" si="1"/>
        <v>1</v>
      </c>
    </row>
    <row r="18" spans="1:8" ht="29.25" x14ac:dyDescent="0.25">
      <c r="A18" s="342" t="s">
        <v>372</v>
      </c>
      <c r="B18" s="345">
        <v>52837</v>
      </c>
      <c r="D18" s="348" t="s">
        <v>372</v>
      </c>
      <c r="E18" s="351">
        <v>52837</v>
      </c>
      <c r="G18" s="228" t="b">
        <f t="shared" si="0"/>
        <v>1</v>
      </c>
      <c r="H18" s="228" t="b">
        <f t="shared" si="1"/>
        <v>1</v>
      </c>
    </row>
    <row r="19" spans="1:8" ht="29.25" x14ac:dyDescent="0.25">
      <c r="A19" s="342" t="s">
        <v>373</v>
      </c>
      <c r="B19" s="345">
        <v>52838</v>
      </c>
      <c r="D19" s="348" t="s">
        <v>373</v>
      </c>
      <c r="E19" s="351">
        <v>52838</v>
      </c>
      <c r="G19" s="228" t="b">
        <f t="shared" si="0"/>
        <v>1</v>
      </c>
      <c r="H19" s="228" t="b">
        <f t="shared" si="1"/>
        <v>1</v>
      </c>
    </row>
    <row r="20" spans="1:8" x14ac:dyDescent="0.25">
      <c r="A20" s="342" t="s">
        <v>374</v>
      </c>
      <c r="B20" s="345">
        <v>52839</v>
      </c>
      <c r="D20" s="348" t="s">
        <v>374</v>
      </c>
      <c r="E20" s="351">
        <v>52839</v>
      </c>
      <c r="G20" s="228" t="b">
        <f t="shared" si="0"/>
        <v>1</v>
      </c>
      <c r="H20" s="228" t="b">
        <f t="shared" si="1"/>
        <v>1</v>
      </c>
    </row>
    <row r="21" spans="1:8" x14ac:dyDescent="0.25">
      <c r="A21" s="342" t="s">
        <v>375</v>
      </c>
      <c r="B21" s="345">
        <v>52840</v>
      </c>
      <c r="D21" s="348" t="s">
        <v>375</v>
      </c>
      <c r="E21" s="351">
        <v>52840</v>
      </c>
      <c r="G21" s="228" t="b">
        <f t="shared" si="0"/>
        <v>1</v>
      </c>
      <c r="H21" s="228" t="b">
        <f t="shared" si="1"/>
        <v>1</v>
      </c>
    </row>
    <row r="22" spans="1:8" x14ac:dyDescent="0.25">
      <c r="A22" s="342" t="s">
        <v>376</v>
      </c>
      <c r="B22" s="345">
        <v>52841</v>
      </c>
      <c r="D22" s="348" t="s">
        <v>376</v>
      </c>
      <c r="E22" s="351">
        <v>52841</v>
      </c>
      <c r="G22" s="228" t="b">
        <f t="shared" si="0"/>
        <v>1</v>
      </c>
      <c r="H22" s="228" t="b">
        <f t="shared" si="1"/>
        <v>1</v>
      </c>
    </row>
    <row r="23" spans="1:8" x14ac:dyDescent="0.25">
      <c r="A23" s="342" t="s">
        <v>377</v>
      </c>
      <c r="B23" s="345">
        <v>52842</v>
      </c>
      <c r="D23" s="348" t="s">
        <v>377</v>
      </c>
      <c r="E23" s="351">
        <v>52842</v>
      </c>
      <c r="G23" s="228" t="b">
        <f t="shared" si="0"/>
        <v>1</v>
      </c>
      <c r="H23" s="228" t="b">
        <f t="shared" si="1"/>
        <v>1</v>
      </c>
    </row>
    <row r="24" spans="1:8" x14ac:dyDescent="0.25">
      <c r="A24" s="342" t="s">
        <v>378</v>
      </c>
      <c r="B24" s="345">
        <v>52843</v>
      </c>
      <c r="D24" s="348" t="s">
        <v>378</v>
      </c>
      <c r="E24" s="351">
        <v>52843</v>
      </c>
      <c r="G24" s="228" t="b">
        <f t="shared" si="0"/>
        <v>1</v>
      </c>
      <c r="H24" s="228" t="b">
        <f t="shared" si="1"/>
        <v>1</v>
      </c>
    </row>
    <row r="25" spans="1:8" x14ac:dyDescent="0.25">
      <c r="A25" s="342" t="s">
        <v>379</v>
      </c>
      <c r="B25" s="346">
        <v>52844</v>
      </c>
      <c r="D25" s="348" t="s">
        <v>379</v>
      </c>
      <c r="E25" s="352">
        <v>52844</v>
      </c>
      <c r="G25" s="228" t="b">
        <f t="shared" si="0"/>
        <v>1</v>
      </c>
      <c r="H25" s="228" t="b">
        <f t="shared" si="1"/>
        <v>1</v>
      </c>
    </row>
    <row r="26" spans="1:8" x14ac:dyDescent="0.25">
      <c r="A26" s="342" t="s">
        <v>380</v>
      </c>
      <c r="B26" s="346">
        <v>52845</v>
      </c>
      <c r="D26" s="348" t="s">
        <v>380</v>
      </c>
      <c r="E26" s="352">
        <v>52845</v>
      </c>
      <c r="G26" s="228" t="b">
        <f t="shared" si="0"/>
        <v>1</v>
      </c>
      <c r="H26" s="228" t="b">
        <f t="shared" si="1"/>
        <v>1</v>
      </c>
    </row>
    <row r="27" spans="1:8" x14ac:dyDescent="0.25">
      <c r="A27" s="342" t="s">
        <v>381</v>
      </c>
      <c r="B27" s="346">
        <v>52846</v>
      </c>
      <c r="D27" s="348" t="s">
        <v>381</v>
      </c>
      <c r="E27" s="352">
        <v>52846</v>
      </c>
      <c r="G27" s="228" t="b">
        <f t="shared" si="0"/>
        <v>1</v>
      </c>
      <c r="H27" s="228" t="b">
        <f t="shared" si="1"/>
        <v>1</v>
      </c>
    </row>
    <row r="28" spans="1:8" x14ac:dyDescent="0.25">
      <c r="A28" s="342" t="s">
        <v>382</v>
      </c>
      <c r="B28" s="346">
        <v>52847</v>
      </c>
      <c r="D28" s="348" t="s">
        <v>382</v>
      </c>
      <c r="E28" s="352">
        <v>52847</v>
      </c>
      <c r="G28" s="228" t="b">
        <f t="shared" si="0"/>
        <v>1</v>
      </c>
      <c r="H28" s="228" t="b">
        <f t="shared" si="1"/>
        <v>1</v>
      </c>
    </row>
    <row r="29" spans="1:8" x14ac:dyDescent="0.25">
      <c r="A29" s="342" t="s">
        <v>383</v>
      </c>
      <c r="B29" s="346">
        <v>52848</v>
      </c>
      <c r="D29" s="348" t="s">
        <v>383</v>
      </c>
      <c r="E29" s="352">
        <v>52848</v>
      </c>
      <c r="G29" s="228" t="b">
        <f t="shared" si="0"/>
        <v>1</v>
      </c>
      <c r="H29" s="228" t="b">
        <f t="shared" si="1"/>
        <v>1</v>
      </c>
    </row>
    <row r="30" spans="1:8" x14ac:dyDescent="0.25">
      <c r="A30" s="342" t="s">
        <v>384</v>
      </c>
      <c r="B30" s="346">
        <v>52849</v>
      </c>
      <c r="D30" s="348" t="s">
        <v>384</v>
      </c>
      <c r="E30" s="352">
        <v>52849</v>
      </c>
      <c r="G30" s="228" t="b">
        <f t="shared" si="0"/>
        <v>1</v>
      </c>
      <c r="H30" s="228" t="b">
        <f t="shared" si="1"/>
        <v>1</v>
      </c>
    </row>
    <row r="31" spans="1:8" x14ac:dyDescent="0.25">
      <c r="A31" s="342" t="s">
        <v>385</v>
      </c>
      <c r="B31" s="346">
        <v>52850</v>
      </c>
      <c r="D31" s="348" t="s">
        <v>385</v>
      </c>
      <c r="E31" s="352">
        <v>52850</v>
      </c>
      <c r="G31" s="228" t="b">
        <f t="shared" si="0"/>
        <v>1</v>
      </c>
      <c r="H31" s="228" t="b">
        <f t="shared" si="1"/>
        <v>1</v>
      </c>
    </row>
    <row r="32" spans="1:8" x14ac:dyDescent="0.25">
      <c r="A32" s="342" t="s">
        <v>386</v>
      </c>
      <c r="B32" s="346">
        <v>52851</v>
      </c>
      <c r="D32" s="348" t="s">
        <v>386</v>
      </c>
      <c r="E32" s="352">
        <v>52851</v>
      </c>
      <c r="G32" s="228" t="b">
        <f t="shared" si="0"/>
        <v>1</v>
      </c>
      <c r="H32" s="228" t="b">
        <f t="shared" si="1"/>
        <v>1</v>
      </c>
    </row>
    <row r="33" spans="1:8" ht="29.25" x14ac:dyDescent="0.25">
      <c r="A33" s="342" t="s">
        <v>387</v>
      </c>
      <c r="B33" s="346">
        <v>52995</v>
      </c>
      <c r="D33" s="348" t="s">
        <v>387</v>
      </c>
      <c r="E33" s="352">
        <v>52995</v>
      </c>
      <c r="G33" s="228" t="b">
        <f t="shared" si="0"/>
        <v>1</v>
      </c>
      <c r="H33" s="228" t="b">
        <f t="shared" si="1"/>
        <v>1</v>
      </c>
    </row>
    <row r="34" spans="1:8" x14ac:dyDescent="0.25">
      <c r="A34" s="342" t="s">
        <v>388</v>
      </c>
      <c r="B34" s="346">
        <v>52852</v>
      </c>
      <c r="D34" s="348" t="s">
        <v>388</v>
      </c>
      <c r="E34" s="352">
        <v>52852</v>
      </c>
      <c r="G34" s="228" t="b">
        <f t="shared" si="0"/>
        <v>1</v>
      </c>
      <c r="H34" s="228" t="b">
        <f t="shared" si="1"/>
        <v>1</v>
      </c>
    </row>
    <row r="35" spans="1:8" x14ac:dyDescent="0.25">
      <c r="A35" s="342" t="s">
        <v>389</v>
      </c>
      <c r="B35" s="346">
        <v>52853</v>
      </c>
      <c r="D35" s="348" t="s">
        <v>389</v>
      </c>
      <c r="E35" s="352">
        <v>52853</v>
      </c>
      <c r="G35" s="228" t="b">
        <f t="shared" si="0"/>
        <v>1</v>
      </c>
      <c r="H35" s="228" t="b">
        <f t="shared" si="1"/>
        <v>1</v>
      </c>
    </row>
    <row r="36" spans="1:8" x14ac:dyDescent="0.25">
      <c r="A36" s="342" t="s">
        <v>390</v>
      </c>
      <c r="B36" s="346">
        <v>52854</v>
      </c>
      <c r="D36" s="348" t="s">
        <v>390</v>
      </c>
      <c r="E36" s="352">
        <v>52854</v>
      </c>
      <c r="G36" s="228" t="b">
        <f t="shared" si="0"/>
        <v>1</v>
      </c>
      <c r="H36" s="228" t="b">
        <f t="shared" si="1"/>
        <v>1</v>
      </c>
    </row>
    <row r="37" spans="1:8" x14ac:dyDescent="0.25">
      <c r="A37" s="342" t="s">
        <v>391</v>
      </c>
      <c r="B37" s="346">
        <v>52856</v>
      </c>
      <c r="D37" s="348" t="s">
        <v>391</v>
      </c>
      <c r="E37" s="352">
        <v>52856</v>
      </c>
      <c r="G37" s="228" t="b">
        <f t="shared" si="0"/>
        <v>1</v>
      </c>
      <c r="H37" s="228" t="b">
        <f t="shared" si="1"/>
        <v>1</v>
      </c>
    </row>
    <row r="38" spans="1:8" x14ac:dyDescent="0.25">
      <c r="A38" s="342" t="s">
        <v>392</v>
      </c>
      <c r="B38" s="346">
        <v>52857</v>
      </c>
      <c r="D38" s="348" t="s">
        <v>392</v>
      </c>
      <c r="E38" s="352">
        <v>52857</v>
      </c>
      <c r="G38" s="228" t="b">
        <f t="shared" si="0"/>
        <v>1</v>
      </c>
      <c r="H38" s="228" t="b">
        <f t="shared" si="1"/>
        <v>1</v>
      </c>
    </row>
    <row r="39" spans="1:8" x14ac:dyDescent="0.25">
      <c r="A39" s="342" t="s">
        <v>393</v>
      </c>
      <c r="B39" s="346">
        <v>52858</v>
      </c>
      <c r="D39" s="348" t="s">
        <v>393</v>
      </c>
      <c r="E39" s="352">
        <v>52858</v>
      </c>
      <c r="G39" s="228" t="b">
        <f t="shared" si="0"/>
        <v>1</v>
      </c>
      <c r="H39" s="228" t="b">
        <f t="shared" si="1"/>
        <v>1</v>
      </c>
    </row>
    <row r="40" spans="1:8" x14ac:dyDescent="0.25">
      <c r="A40" s="342" t="s">
        <v>394</v>
      </c>
      <c r="B40" s="346">
        <v>52859</v>
      </c>
      <c r="D40" s="348" t="s">
        <v>394</v>
      </c>
      <c r="E40" s="352">
        <v>52859</v>
      </c>
      <c r="G40" s="228" t="b">
        <f t="shared" si="0"/>
        <v>1</v>
      </c>
      <c r="H40" s="228" t="b">
        <f t="shared" si="1"/>
        <v>1</v>
      </c>
    </row>
    <row r="41" spans="1:8" x14ac:dyDescent="0.25">
      <c r="A41" s="342" t="s">
        <v>395</v>
      </c>
      <c r="B41" s="346">
        <v>52860</v>
      </c>
      <c r="D41" s="348" t="s">
        <v>395</v>
      </c>
      <c r="E41" s="352">
        <v>52860</v>
      </c>
      <c r="G41" s="228" t="b">
        <f t="shared" si="0"/>
        <v>1</v>
      </c>
      <c r="H41" s="228" t="b">
        <f t="shared" si="1"/>
        <v>1</v>
      </c>
    </row>
    <row r="42" spans="1:8" x14ac:dyDescent="0.25">
      <c r="A42" s="342" t="s">
        <v>396</v>
      </c>
      <c r="B42" s="346">
        <v>52861</v>
      </c>
      <c r="D42" s="348" t="s">
        <v>396</v>
      </c>
      <c r="E42" s="352">
        <v>52861</v>
      </c>
      <c r="G42" s="228" t="b">
        <f t="shared" si="0"/>
        <v>1</v>
      </c>
      <c r="H42" s="228" t="b">
        <f t="shared" si="1"/>
        <v>1</v>
      </c>
    </row>
    <row r="43" spans="1:8" x14ac:dyDescent="0.25">
      <c r="A43" s="342" t="s">
        <v>397</v>
      </c>
      <c r="B43" s="346">
        <v>52862</v>
      </c>
      <c r="D43" s="348" t="s">
        <v>397</v>
      </c>
      <c r="E43" s="352">
        <v>52862</v>
      </c>
      <c r="G43" s="228" t="b">
        <f t="shared" si="0"/>
        <v>1</v>
      </c>
      <c r="H43" s="228" t="b">
        <f t="shared" si="1"/>
        <v>1</v>
      </c>
    </row>
    <row r="44" spans="1:8" x14ac:dyDescent="0.25">
      <c r="A44" s="342" t="s">
        <v>398</v>
      </c>
      <c r="B44" s="346">
        <v>52863</v>
      </c>
      <c r="D44" s="348" t="s">
        <v>398</v>
      </c>
      <c r="E44" s="352">
        <v>52863</v>
      </c>
      <c r="G44" s="228" t="b">
        <f t="shared" si="0"/>
        <v>1</v>
      </c>
      <c r="H44" s="228" t="b">
        <f t="shared" si="1"/>
        <v>1</v>
      </c>
    </row>
    <row r="45" spans="1:8" x14ac:dyDescent="0.25">
      <c r="A45" s="342" t="s">
        <v>399</v>
      </c>
      <c r="B45" s="346">
        <v>52864</v>
      </c>
      <c r="D45" s="348" t="s">
        <v>399</v>
      </c>
      <c r="E45" s="352">
        <v>52864</v>
      </c>
      <c r="G45" s="228" t="b">
        <f t="shared" si="0"/>
        <v>1</v>
      </c>
      <c r="H45" s="228" t="b">
        <f t="shared" si="1"/>
        <v>1</v>
      </c>
    </row>
    <row r="46" spans="1:8" x14ac:dyDescent="0.25">
      <c r="A46" s="342" t="s">
        <v>400</v>
      </c>
      <c r="B46" s="346">
        <v>52865</v>
      </c>
      <c r="D46" s="348" t="s">
        <v>400</v>
      </c>
      <c r="E46" s="352">
        <v>52865</v>
      </c>
      <c r="G46" s="228" t="b">
        <f t="shared" si="0"/>
        <v>1</v>
      </c>
      <c r="H46" s="228" t="b">
        <f t="shared" si="1"/>
        <v>1</v>
      </c>
    </row>
    <row r="47" spans="1:8" x14ac:dyDescent="0.25">
      <c r="A47" s="342" t="s">
        <v>401</v>
      </c>
      <c r="B47" s="346">
        <v>52866</v>
      </c>
      <c r="D47" s="348" t="s">
        <v>401</v>
      </c>
      <c r="E47" s="352">
        <v>52866</v>
      </c>
      <c r="G47" s="228" t="b">
        <f t="shared" si="0"/>
        <v>1</v>
      </c>
      <c r="H47" s="228" t="b">
        <f t="shared" si="1"/>
        <v>1</v>
      </c>
    </row>
    <row r="48" spans="1:8" x14ac:dyDescent="0.25">
      <c r="A48" s="342" t="s">
        <v>402</v>
      </c>
      <c r="B48" s="346">
        <v>52867</v>
      </c>
      <c r="D48" s="348" t="s">
        <v>402</v>
      </c>
      <c r="E48" s="352">
        <v>52867</v>
      </c>
      <c r="G48" s="228" t="b">
        <f t="shared" si="0"/>
        <v>1</v>
      </c>
      <c r="H48" s="228" t="b">
        <f t="shared" si="1"/>
        <v>1</v>
      </c>
    </row>
    <row r="49" spans="1:8" x14ac:dyDescent="0.25">
      <c r="A49" s="342" t="s">
        <v>403</v>
      </c>
      <c r="B49" s="346">
        <v>52868</v>
      </c>
      <c r="D49" s="348" t="s">
        <v>403</v>
      </c>
      <c r="E49" s="352">
        <v>52868</v>
      </c>
      <c r="G49" s="228" t="b">
        <f t="shared" si="0"/>
        <v>1</v>
      </c>
      <c r="H49" s="228" t="b">
        <f t="shared" si="1"/>
        <v>1</v>
      </c>
    </row>
    <row r="50" spans="1:8" ht="29.25" x14ac:dyDescent="0.25">
      <c r="A50" s="342" t="s">
        <v>404</v>
      </c>
      <c r="B50" s="346">
        <v>52869</v>
      </c>
      <c r="D50" s="348" t="s">
        <v>404</v>
      </c>
      <c r="E50" s="352">
        <v>52869</v>
      </c>
      <c r="G50" s="228" t="b">
        <f t="shared" si="0"/>
        <v>1</v>
      </c>
      <c r="H50" s="228" t="b">
        <f t="shared" si="1"/>
        <v>1</v>
      </c>
    </row>
    <row r="51" spans="1:8" x14ac:dyDescent="0.25">
      <c r="A51" s="342" t="s">
        <v>405</v>
      </c>
      <c r="B51" s="346">
        <v>52870</v>
      </c>
      <c r="D51" s="348" t="s">
        <v>405</v>
      </c>
      <c r="E51" s="352">
        <v>52870</v>
      </c>
      <c r="G51" s="228" t="b">
        <f t="shared" si="0"/>
        <v>1</v>
      </c>
      <c r="H51" s="228" t="b">
        <f t="shared" si="1"/>
        <v>1</v>
      </c>
    </row>
    <row r="52" spans="1:8" x14ac:dyDescent="0.25">
      <c r="A52" s="342" t="s">
        <v>406</v>
      </c>
      <c r="B52" s="346">
        <v>52871</v>
      </c>
      <c r="D52" s="348" t="s">
        <v>406</v>
      </c>
      <c r="E52" s="352">
        <v>52871</v>
      </c>
      <c r="G52" s="228" t="b">
        <f t="shared" si="0"/>
        <v>1</v>
      </c>
      <c r="H52" s="228" t="b">
        <f t="shared" si="1"/>
        <v>1</v>
      </c>
    </row>
    <row r="53" spans="1:8" x14ac:dyDescent="0.25">
      <c r="A53" s="342" t="s">
        <v>407</v>
      </c>
      <c r="B53" s="346">
        <v>52872</v>
      </c>
      <c r="D53" s="348" t="s">
        <v>407</v>
      </c>
      <c r="E53" s="352">
        <v>52872</v>
      </c>
      <c r="G53" s="228" t="b">
        <f t="shared" si="0"/>
        <v>1</v>
      </c>
      <c r="H53" s="228" t="b">
        <f t="shared" si="1"/>
        <v>1</v>
      </c>
    </row>
    <row r="54" spans="1:8" x14ac:dyDescent="0.25">
      <c r="A54" s="342" t="s">
        <v>408</v>
      </c>
      <c r="B54" s="346">
        <v>52873</v>
      </c>
      <c r="D54" s="348" t="s">
        <v>408</v>
      </c>
      <c r="E54" s="352">
        <v>52873</v>
      </c>
      <c r="G54" s="228" t="b">
        <f t="shared" si="0"/>
        <v>1</v>
      </c>
      <c r="H54" s="228" t="b">
        <f t="shared" si="1"/>
        <v>1</v>
      </c>
    </row>
    <row r="55" spans="1:8" ht="29.25" x14ac:dyDescent="0.25">
      <c r="A55" s="342" t="s">
        <v>409</v>
      </c>
      <c r="B55" s="346">
        <v>52996</v>
      </c>
      <c r="D55" s="348" t="s">
        <v>409</v>
      </c>
      <c r="E55" s="352">
        <v>52996</v>
      </c>
      <c r="G55" s="228" t="b">
        <f t="shared" si="0"/>
        <v>1</v>
      </c>
      <c r="H55" s="228" t="b">
        <f t="shared" si="1"/>
        <v>1</v>
      </c>
    </row>
    <row r="56" spans="1:8" x14ac:dyDescent="0.25">
      <c r="A56" s="342" t="s">
        <v>410</v>
      </c>
      <c r="B56" s="346">
        <v>52874</v>
      </c>
      <c r="D56" s="348" t="s">
        <v>410</v>
      </c>
      <c r="E56" s="352">
        <v>52874</v>
      </c>
      <c r="G56" s="228" t="b">
        <f t="shared" si="0"/>
        <v>1</v>
      </c>
      <c r="H56" s="228" t="b">
        <f t="shared" si="1"/>
        <v>1</v>
      </c>
    </row>
    <row r="57" spans="1:8" x14ac:dyDescent="0.25">
      <c r="A57" s="342" t="s">
        <v>411</v>
      </c>
      <c r="B57" s="346">
        <v>52875</v>
      </c>
      <c r="D57" s="348" t="s">
        <v>411</v>
      </c>
      <c r="E57" s="352">
        <v>52875</v>
      </c>
      <c r="G57" s="228" t="b">
        <f t="shared" si="0"/>
        <v>1</v>
      </c>
      <c r="H57" s="228" t="b">
        <f t="shared" si="1"/>
        <v>1</v>
      </c>
    </row>
  </sheetData>
  <sheetProtection algorithmName="SHA-512" hashValue="RmI7Lny6TbxTL7mxpnSFdBZq5pUq8mCQA4RTAbw5zsBwq3sGnt8XmXrMlj0AzTcvr/6M/Yhw8fP9IbeXjj3/2w==" saltValue="RxdRxYL1Mmj7lhnKccH4N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275"/>
  <sheetViews>
    <sheetView workbookViewId="0">
      <pane xSplit="3" ySplit="1" topLeftCell="D233" activePane="bottomRight" state="frozen"/>
      <selection pane="topRight" activeCell="D1" sqref="D1"/>
      <selection pane="bottomLeft" activeCell="A2" sqref="A2"/>
      <selection pane="bottomRight" activeCell="E279" sqref="E279"/>
    </sheetView>
  </sheetViews>
  <sheetFormatPr defaultRowHeight="15" x14ac:dyDescent="0.25"/>
  <cols>
    <col min="3" max="3" width="36.85546875" customWidth="1"/>
    <col min="4" max="62" width="16.5703125" customWidth="1"/>
  </cols>
  <sheetData>
    <row r="1" spans="1:60" x14ac:dyDescent="0.25">
      <c r="A1" t="s">
        <v>287</v>
      </c>
      <c r="B1" t="s">
        <v>188</v>
      </c>
      <c r="D1" t="s">
        <v>355</v>
      </c>
      <c r="E1" t="s">
        <v>356</v>
      </c>
      <c r="F1" t="s">
        <v>357</v>
      </c>
      <c r="G1" t="s">
        <v>358</v>
      </c>
      <c r="H1" t="s">
        <v>359</v>
      </c>
      <c r="I1" t="s">
        <v>360</v>
      </c>
      <c r="J1" t="s">
        <v>361</v>
      </c>
      <c r="K1" t="s">
        <v>362</v>
      </c>
      <c r="L1" t="s">
        <v>363</v>
      </c>
      <c r="M1" t="s">
        <v>364</v>
      </c>
      <c r="N1" t="s">
        <v>365</v>
      </c>
      <c r="O1" t="s">
        <v>366</v>
      </c>
      <c r="P1" t="s">
        <v>367</v>
      </c>
      <c r="Q1" t="s">
        <v>368</v>
      </c>
      <c r="R1" t="s">
        <v>369</v>
      </c>
      <c r="S1" t="s">
        <v>370</v>
      </c>
      <c r="T1" t="s">
        <v>371</v>
      </c>
      <c r="U1" t="s">
        <v>372</v>
      </c>
      <c r="V1" t="s">
        <v>373</v>
      </c>
      <c r="W1" t="s">
        <v>374</v>
      </c>
      <c r="X1" t="s">
        <v>375</v>
      </c>
      <c r="Y1" t="s">
        <v>376</v>
      </c>
      <c r="Z1" t="s">
        <v>377</v>
      </c>
      <c r="AA1" t="s">
        <v>378</v>
      </c>
      <c r="AB1" t="s">
        <v>379</v>
      </c>
      <c r="AC1" t="s">
        <v>380</v>
      </c>
      <c r="AD1" t="s">
        <v>381</v>
      </c>
      <c r="AE1" t="s">
        <v>382</v>
      </c>
      <c r="AF1" t="s">
        <v>383</v>
      </c>
      <c r="AG1" t="s">
        <v>384</v>
      </c>
      <c r="AH1" t="s">
        <v>385</v>
      </c>
      <c r="AI1" t="s">
        <v>386</v>
      </c>
      <c r="AJ1" t="s">
        <v>387</v>
      </c>
      <c r="AK1" t="s">
        <v>388</v>
      </c>
      <c r="AL1" t="s">
        <v>389</v>
      </c>
      <c r="AM1" t="s">
        <v>390</v>
      </c>
      <c r="AN1" t="s">
        <v>391</v>
      </c>
      <c r="AO1" t="s">
        <v>392</v>
      </c>
      <c r="AP1" t="s">
        <v>393</v>
      </c>
      <c r="AQ1" t="s">
        <v>394</v>
      </c>
      <c r="AR1" t="s">
        <v>395</v>
      </c>
      <c r="AS1" t="s">
        <v>396</v>
      </c>
      <c r="AT1" t="s">
        <v>397</v>
      </c>
      <c r="AU1" t="s">
        <v>398</v>
      </c>
      <c r="AV1" t="s">
        <v>399</v>
      </c>
      <c r="AW1" t="s">
        <v>400</v>
      </c>
      <c r="AX1" t="s">
        <v>401</v>
      </c>
      <c r="AY1" t="s">
        <v>402</v>
      </c>
      <c r="AZ1" t="s">
        <v>403</v>
      </c>
      <c r="BA1" t="s">
        <v>404</v>
      </c>
      <c r="BB1" t="s">
        <v>405</v>
      </c>
      <c r="BC1" t="s">
        <v>406</v>
      </c>
      <c r="BD1" t="s">
        <v>407</v>
      </c>
      <c r="BE1" t="s">
        <v>408</v>
      </c>
      <c r="BF1" t="s">
        <v>409</v>
      </c>
      <c r="BG1" t="s">
        <v>410</v>
      </c>
      <c r="BH1" t="s">
        <v>411</v>
      </c>
    </row>
    <row r="2" spans="1:60" x14ac:dyDescent="0.25">
      <c r="D2">
        <v>52821</v>
      </c>
      <c r="E2">
        <v>52823</v>
      </c>
      <c r="F2">
        <v>52824</v>
      </c>
      <c r="G2">
        <v>52825</v>
      </c>
      <c r="H2">
        <v>52826</v>
      </c>
      <c r="I2">
        <v>52827</v>
      </c>
      <c r="J2">
        <v>52828</v>
      </c>
      <c r="K2">
        <v>52829</v>
      </c>
      <c r="L2">
        <v>52830</v>
      </c>
      <c r="M2">
        <v>52831</v>
      </c>
      <c r="N2">
        <v>52832</v>
      </c>
      <c r="O2">
        <v>52833</v>
      </c>
      <c r="P2">
        <v>52834</v>
      </c>
      <c r="Q2">
        <v>52835</v>
      </c>
      <c r="R2">
        <v>524017</v>
      </c>
      <c r="S2">
        <v>52994</v>
      </c>
      <c r="T2">
        <v>52836</v>
      </c>
      <c r="U2">
        <v>52837</v>
      </c>
      <c r="V2">
        <v>52838</v>
      </c>
      <c r="W2">
        <v>52839</v>
      </c>
      <c r="X2">
        <v>52840</v>
      </c>
      <c r="Y2">
        <v>52841</v>
      </c>
      <c r="Z2">
        <v>52842</v>
      </c>
      <c r="AA2">
        <v>52843</v>
      </c>
      <c r="AB2">
        <v>52844</v>
      </c>
      <c r="AC2">
        <v>52845</v>
      </c>
      <c r="AD2">
        <v>52846</v>
      </c>
      <c r="AE2">
        <v>52847</v>
      </c>
      <c r="AF2">
        <v>52848</v>
      </c>
      <c r="AG2">
        <v>52849</v>
      </c>
      <c r="AH2">
        <v>52850</v>
      </c>
      <c r="AI2">
        <v>52851</v>
      </c>
      <c r="AJ2">
        <v>52995</v>
      </c>
      <c r="AK2">
        <v>52852</v>
      </c>
      <c r="AL2">
        <v>52853</v>
      </c>
      <c r="AM2">
        <v>52854</v>
      </c>
      <c r="AN2">
        <v>52856</v>
      </c>
      <c r="AO2">
        <v>52857</v>
      </c>
      <c r="AP2">
        <v>52858</v>
      </c>
      <c r="AQ2">
        <v>52859</v>
      </c>
      <c r="AR2">
        <v>52860</v>
      </c>
      <c r="AS2">
        <v>52861</v>
      </c>
      <c r="AT2">
        <v>52862</v>
      </c>
      <c r="AU2">
        <v>52863</v>
      </c>
      <c r="AV2">
        <v>52864</v>
      </c>
      <c r="AW2">
        <v>52865</v>
      </c>
      <c r="AX2">
        <v>52866</v>
      </c>
      <c r="AY2">
        <v>52867</v>
      </c>
      <c r="AZ2">
        <v>52868</v>
      </c>
      <c r="BA2">
        <v>52869</v>
      </c>
      <c r="BB2">
        <v>52870</v>
      </c>
      <c r="BC2">
        <v>52871</v>
      </c>
      <c r="BD2">
        <v>52872</v>
      </c>
      <c r="BE2">
        <v>52873</v>
      </c>
      <c r="BF2">
        <v>52996</v>
      </c>
      <c r="BG2">
        <v>52874</v>
      </c>
      <c r="BH2">
        <v>52875</v>
      </c>
    </row>
    <row r="3" spans="1:60" x14ac:dyDescent="0.25">
      <c r="A3">
        <v>4</v>
      </c>
      <c r="B3">
        <v>4</v>
      </c>
      <c r="C3" t="s">
        <v>220</v>
      </c>
      <c r="D3" s="238">
        <v>133345</v>
      </c>
      <c r="E3" s="238">
        <v>2699937</v>
      </c>
      <c r="F3" s="238">
        <v>546132</v>
      </c>
      <c r="G3" s="238">
        <v>576319</v>
      </c>
      <c r="H3" s="238">
        <v>1700959</v>
      </c>
      <c r="I3" s="238">
        <v>145032</v>
      </c>
      <c r="J3" s="238">
        <v>118148</v>
      </c>
      <c r="K3" s="238">
        <v>579086</v>
      </c>
      <c r="L3" s="238">
        <v>777340</v>
      </c>
      <c r="M3" s="238">
        <v>112569</v>
      </c>
      <c r="N3" s="238">
        <v>371181</v>
      </c>
      <c r="O3" s="238">
        <v>1491372</v>
      </c>
      <c r="P3" s="238">
        <v>145705</v>
      </c>
      <c r="Q3" s="238">
        <v>186891</v>
      </c>
      <c r="R3" s="238">
        <v>37328</v>
      </c>
      <c r="S3" s="238">
        <v>416355</v>
      </c>
      <c r="T3" s="238">
        <v>5603657</v>
      </c>
      <c r="U3" s="238">
        <v>342033</v>
      </c>
      <c r="V3" s="238">
        <v>356654</v>
      </c>
      <c r="W3" s="238">
        <v>1259300</v>
      </c>
      <c r="X3" s="238">
        <v>2055652</v>
      </c>
      <c r="Y3" s="238">
        <v>53650</v>
      </c>
      <c r="Z3" s="238">
        <v>348478</v>
      </c>
      <c r="AA3" s="238">
        <v>70000</v>
      </c>
      <c r="AB3" s="238">
        <v>155984</v>
      </c>
      <c r="AC3" s="238">
        <v>1831233</v>
      </c>
      <c r="AD3" s="238">
        <v>193835</v>
      </c>
      <c r="AE3" s="238">
        <v>603581</v>
      </c>
      <c r="AF3" s="238">
        <v>292098</v>
      </c>
      <c r="AG3" s="238">
        <v>149774</v>
      </c>
      <c r="AH3" s="238">
        <v>5042401</v>
      </c>
      <c r="AI3" s="238">
        <v>830423</v>
      </c>
      <c r="AJ3" s="238">
        <v>2322576</v>
      </c>
      <c r="AK3" s="238">
        <v>505836</v>
      </c>
      <c r="AL3" s="238">
        <v>589220</v>
      </c>
      <c r="AM3" s="238">
        <v>1432131</v>
      </c>
      <c r="AN3" s="238">
        <v>1213844</v>
      </c>
      <c r="AO3" s="238">
        <v>258395</v>
      </c>
      <c r="AP3" s="238">
        <v>1296072</v>
      </c>
      <c r="AQ3">
        <v>0</v>
      </c>
      <c r="AR3" s="238">
        <v>184525</v>
      </c>
      <c r="AS3" s="238">
        <v>262859</v>
      </c>
      <c r="AT3" s="238">
        <v>1464</v>
      </c>
      <c r="AU3" s="238">
        <v>4212616</v>
      </c>
      <c r="AV3" s="238">
        <v>64723</v>
      </c>
      <c r="AW3" s="238">
        <v>26374758</v>
      </c>
      <c r="AX3" s="238">
        <v>360549</v>
      </c>
      <c r="AY3" s="238">
        <v>795774</v>
      </c>
      <c r="AZ3" s="238">
        <v>401388</v>
      </c>
      <c r="BA3" s="238">
        <v>2322685</v>
      </c>
      <c r="BB3" s="238">
        <v>111288</v>
      </c>
      <c r="BC3" s="238">
        <v>106535</v>
      </c>
      <c r="BD3" s="238">
        <v>4259046</v>
      </c>
      <c r="BE3" s="238">
        <v>946648</v>
      </c>
      <c r="BF3" s="238">
        <v>4919519</v>
      </c>
      <c r="BG3" s="238">
        <v>222215</v>
      </c>
      <c r="BH3" s="238">
        <v>292658</v>
      </c>
    </row>
    <row r="4" spans="1:60" x14ac:dyDescent="0.25">
      <c r="A4">
        <v>5</v>
      </c>
      <c r="B4">
        <v>5</v>
      </c>
      <c r="C4" t="s">
        <v>55</v>
      </c>
      <c r="D4">
        <v>0</v>
      </c>
      <c r="E4">
        <v>0</v>
      </c>
      <c r="F4">
        <v>0</v>
      </c>
      <c r="G4" s="238">
        <v>313756</v>
      </c>
      <c r="H4">
        <v>0</v>
      </c>
      <c r="I4">
        <v>0</v>
      </c>
      <c r="J4">
        <v>0</v>
      </c>
      <c r="K4">
        <v>0</v>
      </c>
      <c r="L4" s="238">
        <v>133510</v>
      </c>
      <c r="M4">
        <v>0</v>
      </c>
      <c r="N4">
        <v>0</v>
      </c>
      <c r="O4" s="238">
        <v>450000</v>
      </c>
      <c r="P4">
        <v>0</v>
      </c>
      <c r="Q4">
        <v>0</v>
      </c>
      <c r="R4">
        <v>0</v>
      </c>
      <c r="S4">
        <v>0</v>
      </c>
      <c r="T4">
        <v>0</v>
      </c>
      <c r="U4">
        <v>0</v>
      </c>
      <c r="V4">
        <v>0</v>
      </c>
      <c r="W4">
        <v>0</v>
      </c>
      <c r="X4">
        <v>0</v>
      </c>
      <c r="Y4">
        <v>0</v>
      </c>
      <c r="Z4" s="238">
        <v>1532</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s="238">
        <v>15067</v>
      </c>
      <c r="AZ4">
        <v>0</v>
      </c>
      <c r="BA4">
        <v>0</v>
      </c>
      <c r="BB4">
        <v>0</v>
      </c>
      <c r="BC4">
        <v>0</v>
      </c>
      <c r="BD4">
        <v>0</v>
      </c>
      <c r="BE4">
        <v>0</v>
      </c>
      <c r="BF4">
        <v>0</v>
      </c>
      <c r="BG4">
        <v>0</v>
      </c>
      <c r="BH4">
        <v>0</v>
      </c>
    </row>
    <row r="5" spans="1:60" x14ac:dyDescent="0.25">
      <c r="A5">
        <v>6</v>
      </c>
      <c r="B5">
        <v>6</v>
      </c>
      <c r="C5" t="s">
        <v>129</v>
      </c>
      <c r="D5">
        <v>0</v>
      </c>
      <c r="E5">
        <v>0</v>
      </c>
      <c r="F5">
        <v>0</v>
      </c>
      <c r="G5">
        <v>0</v>
      </c>
      <c r="H5">
        <v>0</v>
      </c>
      <c r="I5">
        <v>0</v>
      </c>
      <c r="J5">
        <v>0</v>
      </c>
      <c r="K5">
        <v>0</v>
      </c>
      <c r="L5">
        <v>0</v>
      </c>
      <c r="M5">
        <v>0</v>
      </c>
      <c r="N5" s="238">
        <v>882382</v>
      </c>
      <c r="O5">
        <v>0</v>
      </c>
      <c r="P5">
        <v>0</v>
      </c>
      <c r="Q5">
        <v>0</v>
      </c>
      <c r="R5">
        <v>0</v>
      </c>
      <c r="S5" s="238">
        <v>79597</v>
      </c>
      <c r="T5" s="238">
        <v>561600</v>
      </c>
      <c r="U5">
        <v>0</v>
      </c>
      <c r="V5">
        <v>0</v>
      </c>
      <c r="W5">
        <v>0</v>
      </c>
      <c r="X5">
        <v>0</v>
      </c>
      <c r="Y5">
        <v>0</v>
      </c>
      <c r="Z5">
        <v>0</v>
      </c>
      <c r="AA5">
        <v>0</v>
      </c>
      <c r="AB5">
        <v>0</v>
      </c>
      <c r="AC5">
        <v>0</v>
      </c>
      <c r="AD5">
        <v>0</v>
      </c>
      <c r="AE5">
        <v>0</v>
      </c>
      <c r="AF5">
        <v>0</v>
      </c>
      <c r="AG5">
        <v>0</v>
      </c>
      <c r="AH5">
        <v>0</v>
      </c>
      <c r="AI5">
        <v>0</v>
      </c>
      <c r="AJ5">
        <v>0</v>
      </c>
      <c r="AK5" s="238">
        <v>119799</v>
      </c>
      <c r="AL5">
        <v>0</v>
      </c>
      <c r="AM5">
        <v>0</v>
      </c>
      <c r="AN5">
        <v>0</v>
      </c>
      <c r="AO5">
        <v>0</v>
      </c>
      <c r="AP5">
        <v>0</v>
      </c>
      <c r="AQ5">
        <v>0</v>
      </c>
      <c r="AR5">
        <v>0</v>
      </c>
      <c r="AS5">
        <v>0</v>
      </c>
      <c r="AT5">
        <v>0</v>
      </c>
      <c r="AU5" s="238">
        <v>534209</v>
      </c>
      <c r="AV5">
        <v>0</v>
      </c>
      <c r="AW5" s="238">
        <v>1831225</v>
      </c>
      <c r="AX5">
        <v>0</v>
      </c>
      <c r="AY5">
        <v>0</v>
      </c>
      <c r="AZ5">
        <v>0</v>
      </c>
      <c r="BA5">
        <v>0</v>
      </c>
      <c r="BB5">
        <v>0</v>
      </c>
      <c r="BC5">
        <v>0</v>
      </c>
      <c r="BD5">
        <v>0</v>
      </c>
      <c r="BE5">
        <v>0</v>
      </c>
      <c r="BF5" s="238">
        <v>1055575</v>
      </c>
      <c r="BG5">
        <v>0</v>
      </c>
      <c r="BH5">
        <v>0</v>
      </c>
    </row>
    <row r="6" spans="1:60" x14ac:dyDescent="0.25">
      <c r="A6">
        <v>7</v>
      </c>
      <c r="B6">
        <v>7</v>
      </c>
      <c r="C6" t="s">
        <v>118</v>
      </c>
      <c r="D6">
        <v>0</v>
      </c>
      <c r="E6" s="238">
        <v>567363</v>
      </c>
      <c r="F6" s="238">
        <v>650135</v>
      </c>
      <c r="G6">
        <v>0</v>
      </c>
      <c r="H6" s="238">
        <v>124547</v>
      </c>
      <c r="I6">
        <v>0</v>
      </c>
      <c r="J6" s="238">
        <v>607531</v>
      </c>
      <c r="K6" s="238">
        <v>232203</v>
      </c>
      <c r="L6">
        <v>0</v>
      </c>
      <c r="M6">
        <v>0</v>
      </c>
      <c r="N6" s="238">
        <v>154955</v>
      </c>
      <c r="O6" s="238">
        <v>396551</v>
      </c>
      <c r="P6">
        <v>0</v>
      </c>
      <c r="Q6">
        <v>0</v>
      </c>
      <c r="R6">
        <v>0</v>
      </c>
      <c r="S6" s="238">
        <v>378365</v>
      </c>
      <c r="T6" s="238">
        <v>1310712</v>
      </c>
      <c r="U6">
        <v>0</v>
      </c>
      <c r="V6" s="238">
        <v>60723</v>
      </c>
      <c r="W6" s="238">
        <v>901680</v>
      </c>
      <c r="X6">
        <v>0</v>
      </c>
      <c r="Y6">
        <v>0</v>
      </c>
      <c r="Z6">
        <v>0</v>
      </c>
      <c r="AA6">
        <v>0</v>
      </c>
      <c r="AB6">
        <v>0</v>
      </c>
      <c r="AC6" s="238">
        <v>356286</v>
      </c>
      <c r="AD6">
        <v>0</v>
      </c>
      <c r="AE6" s="238">
        <v>2505529</v>
      </c>
      <c r="AF6">
        <v>0</v>
      </c>
      <c r="AG6">
        <v>0</v>
      </c>
      <c r="AH6" s="238">
        <v>986741</v>
      </c>
      <c r="AI6">
        <v>0</v>
      </c>
      <c r="AJ6">
        <v>0</v>
      </c>
      <c r="AK6">
        <v>0</v>
      </c>
      <c r="AL6" s="238">
        <v>754632</v>
      </c>
      <c r="AM6">
        <v>0</v>
      </c>
      <c r="AN6">
        <v>0</v>
      </c>
      <c r="AO6">
        <v>0</v>
      </c>
      <c r="AP6" s="238">
        <v>664410</v>
      </c>
      <c r="AQ6">
        <v>0</v>
      </c>
      <c r="AR6" s="238">
        <v>95410</v>
      </c>
      <c r="AS6">
        <v>0</v>
      </c>
      <c r="AT6">
        <v>0</v>
      </c>
      <c r="AU6">
        <v>0</v>
      </c>
      <c r="AV6" s="238">
        <v>412924</v>
      </c>
      <c r="AW6" s="238">
        <v>4543900</v>
      </c>
      <c r="AX6">
        <v>0</v>
      </c>
      <c r="AY6" s="238">
        <v>177028</v>
      </c>
      <c r="AZ6" s="238">
        <v>117871</v>
      </c>
      <c r="BA6" s="238">
        <v>627597</v>
      </c>
      <c r="BB6">
        <v>0</v>
      </c>
      <c r="BC6">
        <v>0</v>
      </c>
      <c r="BD6" s="238">
        <v>264782</v>
      </c>
      <c r="BE6" s="238">
        <v>827142</v>
      </c>
      <c r="BF6" s="238">
        <v>1123782</v>
      </c>
      <c r="BG6">
        <v>0</v>
      </c>
      <c r="BH6" s="238">
        <v>92160</v>
      </c>
    </row>
    <row r="7" spans="1:60" x14ac:dyDescent="0.25">
      <c r="A7">
        <v>9</v>
      </c>
      <c r="B7">
        <v>9</v>
      </c>
      <c r="C7" t="s">
        <v>119</v>
      </c>
      <c r="D7" s="238">
        <v>775364</v>
      </c>
      <c r="E7" s="238">
        <v>371587</v>
      </c>
      <c r="F7" s="238">
        <v>3119777</v>
      </c>
      <c r="G7" s="238">
        <v>1641690</v>
      </c>
      <c r="H7" s="238">
        <v>1173798</v>
      </c>
      <c r="I7" s="238">
        <v>1183161</v>
      </c>
      <c r="J7" s="238">
        <v>948130</v>
      </c>
      <c r="K7" s="238">
        <v>3605882</v>
      </c>
      <c r="L7" s="238">
        <v>6040760</v>
      </c>
      <c r="M7" s="238">
        <v>620423</v>
      </c>
      <c r="N7" s="238">
        <v>2784439</v>
      </c>
      <c r="O7" s="238">
        <v>3281909</v>
      </c>
      <c r="P7" s="238">
        <v>908985</v>
      </c>
      <c r="Q7" s="238">
        <v>1251637</v>
      </c>
      <c r="R7" s="238">
        <v>593475</v>
      </c>
      <c r="S7" s="238">
        <v>1949446</v>
      </c>
      <c r="T7" s="238">
        <v>22662013</v>
      </c>
      <c r="U7" s="238">
        <v>1973067</v>
      </c>
      <c r="V7" s="238">
        <v>1367936</v>
      </c>
      <c r="W7" s="238">
        <v>14693347</v>
      </c>
      <c r="X7" s="238">
        <v>4147569</v>
      </c>
      <c r="Y7" s="238">
        <v>380273</v>
      </c>
      <c r="Z7" s="238">
        <v>2441960</v>
      </c>
      <c r="AA7" s="238">
        <v>340918</v>
      </c>
      <c r="AB7" s="238">
        <v>915671</v>
      </c>
      <c r="AC7" s="238">
        <v>5637718</v>
      </c>
      <c r="AD7" s="238">
        <v>1144151</v>
      </c>
      <c r="AE7" s="238">
        <v>7325144</v>
      </c>
      <c r="AF7" s="238">
        <v>3278881</v>
      </c>
      <c r="AG7" s="238">
        <v>1107100</v>
      </c>
      <c r="AH7" s="238">
        <v>7340750</v>
      </c>
      <c r="AI7" s="238">
        <v>12520677</v>
      </c>
      <c r="AJ7" s="238">
        <v>6988163</v>
      </c>
      <c r="AK7" s="238">
        <v>1798729</v>
      </c>
      <c r="AL7" s="238">
        <v>3170366</v>
      </c>
      <c r="AM7" s="238">
        <v>2797914</v>
      </c>
      <c r="AN7" s="238">
        <v>870141</v>
      </c>
      <c r="AO7" s="238">
        <v>499224</v>
      </c>
      <c r="AP7" s="238">
        <v>3952101</v>
      </c>
      <c r="AQ7" s="238">
        <v>43880</v>
      </c>
      <c r="AR7" s="238">
        <v>217914</v>
      </c>
      <c r="AS7" s="238">
        <v>483340</v>
      </c>
      <c r="AT7" s="238">
        <v>303423</v>
      </c>
      <c r="AU7" s="238">
        <v>6162527</v>
      </c>
      <c r="AV7" s="238">
        <v>810668</v>
      </c>
      <c r="AW7" s="238">
        <v>48881310</v>
      </c>
      <c r="AX7" s="238">
        <v>1047960</v>
      </c>
      <c r="AY7" s="238">
        <v>671455</v>
      </c>
      <c r="AZ7" s="238">
        <v>3564153</v>
      </c>
      <c r="BA7" s="238">
        <v>2755873</v>
      </c>
      <c r="BB7" s="238">
        <v>200850</v>
      </c>
      <c r="BC7" s="238">
        <v>964045</v>
      </c>
      <c r="BD7" s="238">
        <v>4155551</v>
      </c>
      <c r="BE7" s="238">
        <v>4987018</v>
      </c>
      <c r="BF7" s="238">
        <v>13736059</v>
      </c>
      <c r="BG7" s="238">
        <v>894343</v>
      </c>
      <c r="BH7" s="238">
        <v>669855</v>
      </c>
    </row>
    <row r="8" spans="1:60" x14ac:dyDescent="0.25">
      <c r="B8">
        <v>11</v>
      </c>
      <c r="C8" t="s">
        <v>189</v>
      </c>
    </row>
    <row r="9" spans="1:60" x14ac:dyDescent="0.25">
      <c r="B9">
        <v>12</v>
      </c>
      <c r="C9" t="s">
        <v>221</v>
      </c>
    </row>
    <row r="10" spans="1:60" x14ac:dyDescent="0.25">
      <c r="B10">
        <v>13</v>
      </c>
      <c r="C10" t="s">
        <v>222</v>
      </c>
    </row>
    <row r="11" spans="1:60" x14ac:dyDescent="0.25">
      <c r="B11">
        <v>14</v>
      </c>
      <c r="C11" t="s">
        <v>223</v>
      </c>
    </row>
    <row r="12" spans="1:60" x14ac:dyDescent="0.25">
      <c r="A12">
        <v>16</v>
      </c>
      <c r="B12">
        <v>16</v>
      </c>
      <c r="C12" t="s">
        <v>120</v>
      </c>
      <c r="D12" s="238">
        <v>10589001</v>
      </c>
      <c r="E12" s="238">
        <v>18803382</v>
      </c>
      <c r="F12" s="238">
        <v>10370804</v>
      </c>
      <c r="G12" s="238">
        <v>7013543</v>
      </c>
      <c r="H12" s="238">
        <v>18627705</v>
      </c>
      <c r="I12" s="238">
        <v>9420961</v>
      </c>
      <c r="J12" s="238">
        <v>2730747</v>
      </c>
      <c r="K12" s="238">
        <v>6012655</v>
      </c>
      <c r="L12" s="238">
        <v>11108849</v>
      </c>
      <c r="M12" s="238">
        <v>2729033</v>
      </c>
      <c r="N12" s="238">
        <v>5646365</v>
      </c>
      <c r="O12" s="238">
        <v>30897184</v>
      </c>
      <c r="P12" s="238">
        <v>16389453</v>
      </c>
      <c r="Q12" s="238">
        <v>2964420</v>
      </c>
      <c r="R12" s="238">
        <v>395800</v>
      </c>
      <c r="S12" s="238">
        <v>23576735</v>
      </c>
      <c r="T12" s="238">
        <v>77732299</v>
      </c>
      <c r="U12" s="238">
        <v>6146363</v>
      </c>
      <c r="V12" s="238">
        <v>3576260</v>
      </c>
      <c r="W12" s="238">
        <v>50104865</v>
      </c>
      <c r="X12" s="238">
        <v>33330395</v>
      </c>
      <c r="Y12" s="238">
        <v>3785933</v>
      </c>
      <c r="Z12" s="238">
        <v>15229631</v>
      </c>
      <c r="AA12" s="238">
        <v>2855454</v>
      </c>
      <c r="AB12" s="238">
        <v>9490502</v>
      </c>
      <c r="AC12" s="238">
        <v>40841947</v>
      </c>
      <c r="AD12" s="238">
        <v>5387416</v>
      </c>
      <c r="AE12" s="238">
        <v>26100795</v>
      </c>
      <c r="AF12" s="238">
        <v>8843332</v>
      </c>
      <c r="AG12" s="238">
        <v>4213994</v>
      </c>
      <c r="AH12" s="238">
        <v>22017357</v>
      </c>
      <c r="AI12" s="238">
        <v>16375638</v>
      </c>
      <c r="AJ12" s="238">
        <v>37041327</v>
      </c>
      <c r="AK12" s="238">
        <v>14060227</v>
      </c>
      <c r="AL12" s="238">
        <v>11175921</v>
      </c>
      <c r="AM12" s="238">
        <v>13613392</v>
      </c>
      <c r="AN12" s="238">
        <v>11281006</v>
      </c>
      <c r="AO12" s="238">
        <v>11180721</v>
      </c>
      <c r="AP12" s="238">
        <v>10043218</v>
      </c>
      <c r="AQ12" s="238">
        <v>946439</v>
      </c>
      <c r="AR12" s="238">
        <v>5375278</v>
      </c>
      <c r="AS12" s="238">
        <v>11691289</v>
      </c>
      <c r="AT12" s="238">
        <v>739560</v>
      </c>
      <c r="AU12" s="238">
        <v>97872500</v>
      </c>
      <c r="AV12" s="238">
        <v>7486249</v>
      </c>
      <c r="AW12" s="238">
        <v>436240174</v>
      </c>
      <c r="AX12" s="238">
        <v>4949909</v>
      </c>
      <c r="AY12" s="238">
        <v>1698930</v>
      </c>
      <c r="AZ12" s="238">
        <v>14929633</v>
      </c>
      <c r="BA12" s="238">
        <v>24109025</v>
      </c>
      <c r="BB12" s="238">
        <v>2225321</v>
      </c>
      <c r="BC12" s="238">
        <v>2355801</v>
      </c>
      <c r="BD12" s="238">
        <v>16771690</v>
      </c>
      <c r="BE12" s="238">
        <v>21185116</v>
      </c>
      <c r="BF12" s="238">
        <v>118016962</v>
      </c>
      <c r="BG12" s="238">
        <v>6529545</v>
      </c>
      <c r="BH12" s="238">
        <v>3415349</v>
      </c>
    </row>
    <row r="13" spans="1:60" x14ac:dyDescent="0.25">
      <c r="A13">
        <v>17</v>
      </c>
      <c r="B13">
        <v>17</v>
      </c>
      <c r="C13" t="s">
        <v>122</v>
      </c>
      <c r="D13">
        <v>0</v>
      </c>
      <c r="E13">
        <v>0</v>
      </c>
      <c r="F13">
        <v>0</v>
      </c>
      <c r="G13">
        <v>0</v>
      </c>
      <c r="H13">
        <v>0</v>
      </c>
      <c r="I13">
        <v>0</v>
      </c>
      <c r="J13">
        <v>0</v>
      </c>
      <c r="K13">
        <v>0</v>
      </c>
      <c r="L13">
        <v>0</v>
      </c>
      <c r="M13">
        <v>0</v>
      </c>
      <c r="N13">
        <v>0</v>
      </c>
      <c r="O13">
        <v>0</v>
      </c>
      <c r="P13">
        <v>0</v>
      </c>
      <c r="Q13">
        <v>0</v>
      </c>
      <c r="R13">
        <v>0</v>
      </c>
      <c r="S13">
        <v>0</v>
      </c>
      <c r="T13">
        <v>0</v>
      </c>
      <c r="U13" s="238">
        <v>108606</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s="238">
        <v>61665</v>
      </c>
    </row>
    <row r="14" spans="1:60" x14ac:dyDescent="0.25">
      <c r="B14">
        <v>19</v>
      </c>
      <c r="C14" t="s">
        <v>224</v>
      </c>
    </row>
    <row r="15" spans="1:60" x14ac:dyDescent="0.25">
      <c r="A15">
        <v>20</v>
      </c>
      <c r="B15">
        <v>20</v>
      </c>
      <c r="C15" t="s">
        <v>123</v>
      </c>
      <c r="D15">
        <v>0</v>
      </c>
      <c r="E15">
        <v>0</v>
      </c>
      <c r="F15">
        <v>0</v>
      </c>
      <c r="G15">
        <v>0</v>
      </c>
      <c r="H15">
        <v>0</v>
      </c>
      <c r="I15">
        <v>0</v>
      </c>
      <c r="J15">
        <v>0</v>
      </c>
      <c r="K15">
        <v>0</v>
      </c>
      <c r="L15">
        <v>0</v>
      </c>
      <c r="M15" s="238">
        <v>3349</v>
      </c>
      <c r="N15" s="238">
        <v>356101</v>
      </c>
      <c r="O15">
        <v>0</v>
      </c>
      <c r="P15" s="238">
        <v>86300</v>
      </c>
      <c r="Q15">
        <v>0</v>
      </c>
      <c r="R15">
        <v>0</v>
      </c>
      <c r="S15">
        <v>0</v>
      </c>
      <c r="T15" s="238">
        <v>86248</v>
      </c>
      <c r="U15">
        <v>0</v>
      </c>
      <c r="V15">
        <v>0</v>
      </c>
      <c r="W15">
        <v>0</v>
      </c>
      <c r="X15" s="238">
        <v>125200</v>
      </c>
      <c r="Y15" s="238">
        <v>65000</v>
      </c>
      <c r="Z15">
        <v>0</v>
      </c>
      <c r="AA15">
        <v>0</v>
      </c>
      <c r="AB15">
        <v>0</v>
      </c>
      <c r="AC15">
        <v>0</v>
      </c>
      <c r="AD15" s="238">
        <v>91054</v>
      </c>
      <c r="AE15" s="238">
        <v>181378</v>
      </c>
      <c r="AF15">
        <v>0</v>
      </c>
      <c r="AG15">
        <v>0</v>
      </c>
      <c r="AH15">
        <v>0</v>
      </c>
      <c r="AI15">
        <v>0</v>
      </c>
      <c r="AJ15">
        <v>0</v>
      </c>
      <c r="AK15">
        <v>0</v>
      </c>
      <c r="AL15">
        <v>0</v>
      </c>
      <c r="AM15" s="238">
        <v>225000</v>
      </c>
      <c r="AN15">
        <v>0</v>
      </c>
      <c r="AO15">
        <v>0</v>
      </c>
      <c r="AP15">
        <v>0</v>
      </c>
      <c r="AQ15">
        <v>0</v>
      </c>
      <c r="AR15" s="238">
        <v>36141</v>
      </c>
      <c r="AS15">
        <v>0</v>
      </c>
      <c r="AT15">
        <v>0</v>
      </c>
      <c r="AU15">
        <v>0</v>
      </c>
      <c r="AV15">
        <v>0</v>
      </c>
      <c r="AW15">
        <v>0</v>
      </c>
      <c r="AX15">
        <v>0</v>
      </c>
      <c r="AY15">
        <v>0</v>
      </c>
      <c r="AZ15" s="238">
        <v>47371</v>
      </c>
      <c r="BA15">
        <v>0</v>
      </c>
      <c r="BB15">
        <v>0</v>
      </c>
      <c r="BC15">
        <v>0</v>
      </c>
      <c r="BD15" s="238">
        <v>43549</v>
      </c>
      <c r="BE15" s="238">
        <v>53798</v>
      </c>
      <c r="BF15">
        <v>0</v>
      </c>
      <c r="BG15">
        <v>0</v>
      </c>
      <c r="BH15">
        <v>0</v>
      </c>
    </row>
    <row r="16" spans="1:60" x14ac:dyDescent="0.25">
      <c r="B16">
        <v>21</v>
      </c>
      <c r="C16" t="s">
        <v>225</v>
      </c>
    </row>
    <row r="17" spans="1:60" x14ac:dyDescent="0.25">
      <c r="B17">
        <v>22</v>
      </c>
      <c r="C17" t="s">
        <v>192</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row>
    <row r="18" spans="1:60" x14ac:dyDescent="0.25">
      <c r="A18">
        <v>23</v>
      </c>
      <c r="B18">
        <v>23</v>
      </c>
      <c r="C18" t="s">
        <v>125</v>
      </c>
      <c r="D18" s="238">
        <v>14616</v>
      </c>
      <c r="E18" s="238">
        <v>-769425</v>
      </c>
      <c r="F18" s="238">
        <v>-985500</v>
      </c>
      <c r="G18" s="238">
        <v>-685581</v>
      </c>
      <c r="H18" s="238">
        <v>220697</v>
      </c>
      <c r="I18" s="238">
        <v>-163495</v>
      </c>
      <c r="J18" s="238">
        <v>-241549</v>
      </c>
      <c r="K18" s="238">
        <v>-236802</v>
      </c>
      <c r="L18" s="238">
        <v>-83381</v>
      </c>
      <c r="M18" s="238">
        <v>-162311</v>
      </c>
      <c r="N18" s="238">
        <v>-835691</v>
      </c>
      <c r="O18" s="238">
        <v>74165</v>
      </c>
      <c r="P18" s="238">
        <v>-814358</v>
      </c>
      <c r="Q18" s="238">
        <v>-161091</v>
      </c>
      <c r="R18" s="238">
        <v>162633</v>
      </c>
      <c r="S18" s="238">
        <v>156383</v>
      </c>
      <c r="T18" s="238">
        <v>-1907240</v>
      </c>
      <c r="U18" s="238">
        <v>-1061024</v>
      </c>
      <c r="V18" s="238">
        <v>67371</v>
      </c>
      <c r="W18" s="238">
        <v>-473224</v>
      </c>
      <c r="X18" s="238">
        <v>48273</v>
      </c>
      <c r="Y18" s="238">
        <v>-45094</v>
      </c>
      <c r="Z18" s="238">
        <v>129886</v>
      </c>
      <c r="AA18" s="238">
        <v>-151691</v>
      </c>
      <c r="AB18" s="238">
        <v>12117</v>
      </c>
      <c r="AC18" s="238">
        <v>1063620</v>
      </c>
      <c r="AD18" s="238">
        <v>-340481</v>
      </c>
      <c r="AE18" s="238">
        <v>-114093</v>
      </c>
      <c r="AF18" s="238">
        <v>-83632</v>
      </c>
      <c r="AG18" s="238">
        <v>460780</v>
      </c>
      <c r="AH18" s="238">
        <v>1585011</v>
      </c>
      <c r="AI18" s="238">
        <v>2383713</v>
      </c>
      <c r="AJ18" s="238">
        <v>-1279886</v>
      </c>
      <c r="AK18" s="238">
        <v>1177015</v>
      </c>
      <c r="AL18" s="238">
        <v>527062</v>
      </c>
      <c r="AM18" s="238">
        <v>-166636</v>
      </c>
      <c r="AN18" s="238">
        <v>245070</v>
      </c>
      <c r="AO18" s="238">
        <v>-108918</v>
      </c>
      <c r="AP18" s="238">
        <v>-752796</v>
      </c>
      <c r="AQ18">
        <v>252</v>
      </c>
      <c r="AR18" s="238">
        <v>-981469</v>
      </c>
      <c r="AS18" s="238">
        <v>48842</v>
      </c>
      <c r="AT18" s="238">
        <v>-18534</v>
      </c>
      <c r="AU18" s="238">
        <v>-818468</v>
      </c>
      <c r="AV18" s="238">
        <v>-181759</v>
      </c>
      <c r="AW18" s="238">
        <v>-9650847</v>
      </c>
      <c r="AX18" s="238">
        <v>-435474</v>
      </c>
      <c r="AY18" s="238">
        <v>-90785</v>
      </c>
      <c r="AZ18" s="238">
        <v>-12424</v>
      </c>
      <c r="BA18" s="238">
        <v>-3491395</v>
      </c>
      <c r="BB18" s="238">
        <v>-150682</v>
      </c>
      <c r="BC18" s="238">
        <v>383248</v>
      </c>
      <c r="BD18" s="238">
        <v>-162581</v>
      </c>
      <c r="BE18" s="238">
        <v>-393289</v>
      </c>
      <c r="BF18" s="238">
        <v>-2148413</v>
      </c>
      <c r="BG18" s="238">
        <v>335267</v>
      </c>
      <c r="BH18" s="238">
        <v>-279865</v>
      </c>
    </row>
    <row r="19" spans="1:60" x14ac:dyDescent="0.25">
      <c r="A19">
        <v>31</v>
      </c>
      <c r="B19">
        <v>31</v>
      </c>
      <c r="C19" t="s">
        <v>184</v>
      </c>
      <c r="D19" s="238">
        <v>-326791</v>
      </c>
      <c r="E19" s="238">
        <v>-628069</v>
      </c>
      <c r="F19" s="238">
        <v>250755</v>
      </c>
      <c r="G19" s="238">
        <v>100707</v>
      </c>
      <c r="H19" s="238">
        <v>-278464</v>
      </c>
      <c r="I19" s="238">
        <v>-115858</v>
      </c>
      <c r="J19" s="238">
        <v>-165200</v>
      </c>
      <c r="K19" s="238">
        <v>89466</v>
      </c>
      <c r="L19" s="238">
        <v>70593</v>
      </c>
      <c r="M19" s="238">
        <v>3563</v>
      </c>
      <c r="N19" s="238">
        <v>-334235</v>
      </c>
      <c r="O19" s="238">
        <v>-39092</v>
      </c>
      <c r="P19" s="238">
        <v>-26026</v>
      </c>
      <c r="Q19" s="238">
        <v>-37203</v>
      </c>
      <c r="R19">
        <v>0</v>
      </c>
      <c r="S19" s="238">
        <v>-208178</v>
      </c>
      <c r="T19" s="238">
        <v>139032</v>
      </c>
      <c r="U19" s="238">
        <v>99249</v>
      </c>
      <c r="V19" s="238">
        <v>-236176</v>
      </c>
      <c r="W19" s="238">
        <v>795194</v>
      </c>
      <c r="X19" s="238">
        <v>62702</v>
      </c>
      <c r="Y19" s="238">
        <v>-73781</v>
      </c>
      <c r="Z19" s="238">
        <v>117814</v>
      </c>
      <c r="AA19" s="238">
        <v>-39402</v>
      </c>
      <c r="AB19" s="238">
        <v>132575</v>
      </c>
      <c r="AC19" s="238">
        <v>319565</v>
      </c>
      <c r="AD19" s="238">
        <v>-67362</v>
      </c>
      <c r="AE19" s="238">
        <v>-363730</v>
      </c>
      <c r="AF19" s="238">
        <v>-103358</v>
      </c>
      <c r="AG19" s="238">
        <v>94894</v>
      </c>
      <c r="AH19" s="238">
        <v>-773010</v>
      </c>
      <c r="AI19" s="238">
        <v>712446</v>
      </c>
      <c r="AJ19" s="238">
        <v>-851869</v>
      </c>
      <c r="AK19" s="238">
        <v>10343</v>
      </c>
      <c r="AL19" s="238">
        <v>104191</v>
      </c>
      <c r="AM19" s="238">
        <v>32811</v>
      </c>
      <c r="AN19" s="238">
        <v>-139156</v>
      </c>
      <c r="AO19" s="238">
        <v>123637</v>
      </c>
      <c r="AP19" s="238">
        <v>-358483</v>
      </c>
      <c r="AQ19" s="238">
        <v>-33342</v>
      </c>
      <c r="AR19" s="238">
        <v>160811</v>
      </c>
      <c r="AS19" s="238">
        <v>-162967</v>
      </c>
      <c r="AT19" s="238">
        <v>18546</v>
      </c>
      <c r="AU19" s="238">
        <v>-923635</v>
      </c>
      <c r="AV19" s="238">
        <v>-40260</v>
      </c>
      <c r="AW19" s="238">
        <v>-6822706</v>
      </c>
      <c r="AX19" s="238">
        <v>72122</v>
      </c>
      <c r="AY19" s="238">
        <v>-107712</v>
      </c>
      <c r="AZ19" s="238">
        <v>18056</v>
      </c>
      <c r="BA19" s="238">
        <v>600303</v>
      </c>
      <c r="BB19" s="238">
        <v>14672</v>
      </c>
      <c r="BC19" s="238">
        <v>272691</v>
      </c>
      <c r="BD19" s="238">
        <v>-160609</v>
      </c>
      <c r="BE19" s="238">
        <v>-111991</v>
      </c>
      <c r="BF19" s="238">
        <v>330563</v>
      </c>
      <c r="BG19" s="238">
        <v>-105017</v>
      </c>
      <c r="BH19" s="238">
        <v>-43281</v>
      </c>
    </row>
    <row r="20" spans="1:60" x14ac:dyDescent="0.25">
      <c r="B20">
        <v>32</v>
      </c>
      <c r="C20" t="s">
        <v>134</v>
      </c>
    </row>
    <row r="21" spans="1:60" x14ac:dyDescent="0.25">
      <c r="B21">
        <v>33</v>
      </c>
      <c r="C21" t="s">
        <v>135</v>
      </c>
    </row>
    <row r="22" spans="1:60" x14ac:dyDescent="0.25">
      <c r="B22">
        <v>34</v>
      </c>
      <c r="C22" t="s">
        <v>136</v>
      </c>
    </row>
    <row r="23" spans="1:60" x14ac:dyDescent="0.25">
      <c r="B23">
        <v>35</v>
      </c>
      <c r="C23" t="s">
        <v>226</v>
      </c>
    </row>
    <row r="24" spans="1:60" x14ac:dyDescent="0.25">
      <c r="B24">
        <v>36</v>
      </c>
      <c r="C24" t="s">
        <v>227</v>
      </c>
    </row>
    <row r="25" spans="1:60" x14ac:dyDescent="0.25">
      <c r="B25">
        <v>37</v>
      </c>
      <c r="C25" t="s">
        <v>137</v>
      </c>
    </row>
    <row r="26" spans="1:60" x14ac:dyDescent="0.25">
      <c r="B26">
        <v>38</v>
      </c>
      <c r="C26" t="s">
        <v>228</v>
      </c>
    </row>
    <row r="27" spans="1:60" x14ac:dyDescent="0.25">
      <c r="B27">
        <v>39</v>
      </c>
      <c r="C27" t="s">
        <v>138</v>
      </c>
    </row>
    <row r="28" spans="1:60" x14ac:dyDescent="0.25">
      <c r="B28">
        <v>40</v>
      </c>
      <c r="C28" t="s">
        <v>139</v>
      </c>
    </row>
    <row r="29" spans="1:60" x14ac:dyDescent="0.25">
      <c r="B29">
        <v>41</v>
      </c>
      <c r="C29" t="s">
        <v>140</v>
      </c>
    </row>
    <row r="30" spans="1:60" x14ac:dyDescent="0.25">
      <c r="B30">
        <v>43</v>
      </c>
      <c r="C30" t="e">
        <v>#VALUE!</v>
      </c>
    </row>
    <row r="31" spans="1:60" x14ac:dyDescent="0.25">
      <c r="B31">
        <v>44</v>
      </c>
      <c r="C31" t="e">
        <v>#VALUE!</v>
      </c>
    </row>
    <row r="32" spans="1:60" x14ac:dyDescent="0.25">
      <c r="B32">
        <v>45</v>
      </c>
      <c r="C32" t="e">
        <v>#VALUE!</v>
      </c>
    </row>
    <row r="33" spans="2:3" x14ac:dyDescent="0.25">
      <c r="B33">
        <v>46</v>
      </c>
      <c r="C33" t="s">
        <v>193</v>
      </c>
    </row>
    <row r="34" spans="2:3" x14ac:dyDescent="0.25">
      <c r="B34">
        <v>47</v>
      </c>
      <c r="C34" t="s">
        <v>229</v>
      </c>
    </row>
    <row r="35" spans="2:3" x14ac:dyDescent="0.25">
      <c r="B35">
        <v>48</v>
      </c>
      <c r="C35" t="s">
        <v>57</v>
      </c>
    </row>
    <row r="36" spans="2:3" x14ac:dyDescent="0.25">
      <c r="B36">
        <v>49</v>
      </c>
      <c r="C36" t="e">
        <v>#VALUE!</v>
      </c>
    </row>
    <row r="37" spans="2:3" x14ac:dyDescent="0.25">
      <c r="B37">
        <v>50</v>
      </c>
      <c r="C37" t="e">
        <v>#VALUE!</v>
      </c>
    </row>
    <row r="38" spans="2:3" x14ac:dyDescent="0.25">
      <c r="B38">
        <v>51</v>
      </c>
      <c r="C38" t="e">
        <v>#VALUE!</v>
      </c>
    </row>
    <row r="39" spans="2:3" x14ac:dyDescent="0.25">
      <c r="B39">
        <v>52</v>
      </c>
      <c r="C39" t="s">
        <v>194</v>
      </c>
    </row>
    <row r="40" spans="2:3" x14ac:dyDescent="0.25">
      <c r="B40">
        <v>53</v>
      </c>
      <c r="C40" t="s">
        <v>230</v>
      </c>
    </row>
    <row r="41" spans="2:3" x14ac:dyDescent="0.25">
      <c r="B41">
        <v>54</v>
      </c>
      <c r="C41" t="s">
        <v>195</v>
      </c>
    </row>
    <row r="42" spans="2:3" x14ac:dyDescent="0.25">
      <c r="B42">
        <v>55</v>
      </c>
      <c r="C42" t="s">
        <v>196</v>
      </c>
    </row>
    <row r="43" spans="2:3" x14ac:dyDescent="0.25">
      <c r="B43">
        <v>61</v>
      </c>
      <c r="C43" t="e">
        <v>#VALUE!</v>
      </c>
    </row>
    <row r="44" spans="2:3" x14ac:dyDescent="0.25">
      <c r="B44">
        <v>80</v>
      </c>
      <c r="C44" t="e">
        <v>#VALUE!</v>
      </c>
    </row>
    <row r="45" spans="2:3" x14ac:dyDescent="0.25">
      <c r="B45">
        <v>81</v>
      </c>
      <c r="C45" t="e">
        <v>#VALUE!</v>
      </c>
    </row>
    <row r="46" spans="2:3" x14ac:dyDescent="0.25">
      <c r="B46">
        <v>82</v>
      </c>
      <c r="C46" t="e">
        <v>#VALUE!</v>
      </c>
    </row>
    <row r="47" spans="2:3" x14ac:dyDescent="0.25">
      <c r="B47">
        <v>83</v>
      </c>
      <c r="C47" t="e">
        <v>#VALUE!</v>
      </c>
    </row>
    <row r="48" spans="2:3" x14ac:dyDescent="0.25">
      <c r="B48">
        <v>84</v>
      </c>
      <c r="C48" t="e">
        <v>#VALUE!</v>
      </c>
    </row>
    <row r="49" spans="2:3" x14ac:dyDescent="0.25">
      <c r="B49">
        <v>85</v>
      </c>
      <c r="C49" t="e">
        <v>#VALUE!</v>
      </c>
    </row>
    <row r="50" spans="2:3" x14ac:dyDescent="0.25">
      <c r="B50">
        <v>88</v>
      </c>
      <c r="C50" t="e">
        <v>#VALUE!</v>
      </c>
    </row>
    <row r="51" spans="2:3" x14ac:dyDescent="0.25">
      <c r="B51">
        <v>89</v>
      </c>
      <c r="C51" t="e">
        <v>#VALUE!</v>
      </c>
    </row>
    <row r="52" spans="2:3" x14ac:dyDescent="0.25">
      <c r="B52">
        <v>90</v>
      </c>
      <c r="C52" t="s">
        <v>197</v>
      </c>
    </row>
    <row r="53" spans="2:3" x14ac:dyDescent="0.25">
      <c r="B53">
        <v>91</v>
      </c>
      <c r="C53" t="s">
        <v>198</v>
      </c>
    </row>
    <row r="54" spans="2:3" x14ac:dyDescent="0.25">
      <c r="B54">
        <v>92</v>
      </c>
      <c r="C54" t="s">
        <v>199</v>
      </c>
    </row>
    <row r="55" spans="2:3" x14ac:dyDescent="0.25">
      <c r="B55">
        <v>93</v>
      </c>
      <c r="C55" t="s">
        <v>200</v>
      </c>
    </row>
    <row r="56" spans="2:3" x14ac:dyDescent="0.25">
      <c r="B56">
        <v>94</v>
      </c>
      <c r="C56" t="s">
        <v>201</v>
      </c>
    </row>
    <row r="57" spans="2:3" x14ac:dyDescent="0.25">
      <c r="B57">
        <v>97</v>
      </c>
      <c r="C57" t="s">
        <v>202</v>
      </c>
    </row>
    <row r="58" spans="2:3" x14ac:dyDescent="0.25">
      <c r="B58">
        <v>98</v>
      </c>
      <c r="C58" t="s">
        <v>203</v>
      </c>
    </row>
    <row r="59" spans="2:3" x14ac:dyDescent="0.25">
      <c r="B59">
        <v>99</v>
      </c>
      <c r="C59" t="s">
        <v>204</v>
      </c>
    </row>
    <row r="60" spans="2:3" x14ac:dyDescent="0.25">
      <c r="B60">
        <v>100</v>
      </c>
      <c r="C60" t="s">
        <v>205</v>
      </c>
    </row>
    <row r="61" spans="2:3" x14ac:dyDescent="0.25">
      <c r="B61">
        <v>101</v>
      </c>
      <c r="C61" t="s">
        <v>206</v>
      </c>
    </row>
    <row r="62" spans="2:3" x14ac:dyDescent="0.25">
      <c r="B62">
        <v>102</v>
      </c>
      <c r="C62" t="e">
        <v>#VALUE!</v>
      </c>
    </row>
    <row r="63" spans="2:3" x14ac:dyDescent="0.25">
      <c r="B63">
        <v>103</v>
      </c>
      <c r="C63" t="e">
        <v>#VALUE!</v>
      </c>
    </row>
    <row r="64" spans="2:3" x14ac:dyDescent="0.25">
      <c r="B64">
        <v>104</v>
      </c>
      <c r="C64" t="s">
        <v>141</v>
      </c>
    </row>
    <row r="65" spans="1:60" x14ac:dyDescent="0.25">
      <c r="B65">
        <v>107</v>
      </c>
      <c r="C65" t="s">
        <v>231</v>
      </c>
    </row>
    <row r="66" spans="1:60" x14ac:dyDescent="0.25">
      <c r="B66">
        <v>108</v>
      </c>
      <c r="C66" t="s">
        <v>232</v>
      </c>
    </row>
    <row r="67" spans="1:60" x14ac:dyDescent="0.25">
      <c r="B67">
        <v>147</v>
      </c>
      <c r="C67" t="s">
        <v>142</v>
      </c>
    </row>
    <row r="68" spans="1:60" x14ac:dyDescent="0.25">
      <c r="B68">
        <v>148</v>
      </c>
      <c r="C68" t="s">
        <v>143</v>
      </c>
    </row>
    <row r="69" spans="1:60" x14ac:dyDescent="0.25">
      <c r="A69">
        <v>149</v>
      </c>
      <c r="B69">
        <v>149</v>
      </c>
      <c r="C69" t="s">
        <v>144</v>
      </c>
      <c r="D69" s="238">
        <v>10329610</v>
      </c>
      <c r="E69" s="238">
        <v>17512278</v>
      </c>
      <c r="F69" s="238">
        <v>10000000</v>
      </c>
      <c r="G69" s="238">
        <v>4361644</v>
      </c>
      <c r="H69" s="238">
        <v>18270288</v>
      </c>
      <c r="I69" s="238">
        <v>7764729</v>
      </c>
      <c r="J69" s="238">
        <v>2631120</v>
      </c>
      <c r="K69" s="238">
        <v>5790158</v>
      </c>
      <c r="L69" s="238">
        <v>8774408</v>
      </c>
      <c r="M69" s="238">
        <v>2266272</v>
      </c>
      <c r="N69" s="238">
        <v>5283849</v>
      </c>
      <c r="O69" s="238">
        <v>30341352</v>
      </c>
      <c r="P69" s="238">
        <v>10274850</v>
      </c>
      <c r="Q69" s="238">
        <v>1964660</v>
      </c>
      <c r="R69" s="238">
        <v>361934</v>
      </c>
      <c r="S69" s="238">
        <v>22971745</v>
      </c>
      <c r="T69" s="238">
        <v>75141652</v>
      </c>
      <c r="U69" s="238">
        <v>4840350</v>
      </c>
      <c r="V69" s="238">
        <v>3500000</v>
      </c>
      <c r="W69" s="238">
        <v>49264234</v>
      </c>
      <c r="X69" s="238">
        <v>33053226</v>
      </c>
      <c r="Y69" s="238">
        <v>3664710</v>
      </c>
      <c r="Z69" s="238">
        <v>14952460</v>
      </c>
      <c r="AA69" s="238">
        <v>2775000</v>
      </c>
      <c r="AB69" s="238">
        <v>9359614</v>
      </c>
      <c r="AC69" s="238">
        <v>38970807</v>
      </c>
      <c r="AD69" s="238">
        <v>5129788</v>
      </c>
      <c r="AE69" s="238">
        <v>18806987</v>
      </c>
      <c r="AF69" s="238">
        <v>7763448</v>
      </c>
      <c r="AG69" s="238">
        <v>2080892</v>
      </c>
      <c r="AH69" s="238">
        <v>13305000</v>
      </c>
      <c r="AI69" s="238">
        <v>15834840</v>
      </c>
      <c r="AJ69" s="238">
        <v>35116372</v>
      </c>
      <c r="AK69" s="238">
        <v>13852431</v>
      </c>
      <c r="AL69" s="238">
        <v>8676489</v>
      </c>
      <c r="AM69" s="238">
        <v>10344897</v>
      </c>
      <c r="AN69" s="238">
        <v>11018253</v>
      </c>
      <c r="AO69" s="238">
        <v>11016024</v>
      </c>
      <c r="AP69" s="238">
        <v>9698480</v>
      </c>
      <c r="AQ69" s="238">
        <v>877215</v>
      </c>
      <c r="AR69" s="238">
        <v>2801325</v>
      </c>
      <c r="AS69" s="238">
        <v>11592443</v>
      </c>
      <c r="AT69" s="238">
        <v>567595</v>
      </c>
      <c r="AU69" s="238">
        <v>96916459</v>
      </c>
      <c r="AV69" s="238">
        <v>7202442</v>
      </c>
      <c r="AW69" s="238">
        <v>428820317</v>
      </c>
      <c r="AX69" s="238">
        <v>4837249</v>
      </c>
      <c r="AY69" s="238">
        <v>1603000</v>
      </c>
      <c r="AZ69" s="238">
        <v>13156954</v>
      </c>
      <c r="BA69" s="238">
        <v>18939885</v>
      </c>
      <c r="BB69" s="238">
        <v>759526</v>
      </c>
      <c r="BC69" s="238">
        <v>2276022</v>
      </c>
      <c r="BD69" s="238">
        <v>12786320</v>
      </c>
      <c r="BE69" s="238">
        <v>20456543</v>
      </c>
      <c r="BF69" s="238">
        <v>115827688</v>
      </c>
      <c r="BG69" s="238">
        <v>6356987</v>
      </c>
      <c r="BH69" s="238">
        <v>2940000</v>
      </c>
    </row>
    <row r="70" spans="1:60" x14ac:dyDescent="0.25">
      <c r="A70">
        <v>150</v>
      </c>
      <c r="B70">
        <v>150</v>
      </c>
      <c r="C70" t="s">
        <v>145</v>
      </c>
      <c r="D70" s="238">
        <v>14212059</v>
      </c>
      <c r="E70" s="238">
        <v>5779806</v>
      </c>
      <c r="F70" s="238">
        <v>680721</v>
      </c>
      <c r="G70" s="238">
        <v>755339</v>
      </c>
      <c r="H70" s="238">
        <v>3204084</v>
      </c>
      <c r="I70" s="238">
        <v>741615</v>
      </c>
      <c r="J70" s="238">
        <v>2014227</v>
      </c>
      <c r="K70" s="238">
        <v>539872</v>
      </c>
      <c r="L70" s="238">
        <v>1737830</v>
      </c>
      <c r="M70" s="238">
        <v>984203</v>
      </c>
      <c r="N70" s="238">
        <v>1283693</v>
      </c>
      <c r="O70" s="238">
        <v>5399014</v>
      </c>
      <c r="P70" s="238">
        <v>7820573</v>
      </c>
      <c r="Q70" s="238">
        <v>628080</v>
      </c>
      <c r="R70">
        <v>0</v>
      </c>
      <c r="S70" s="238">
        <v>1578797</v>
      </c>
      <c r="T70" s="238">
        <v>33815148</v>
      </c>
      <c r="U70" s="238">
        <v>747208</v>
      </c>
      <c r="V70" s="238">
        <v>756830</v>
      </c>
      <c r="W70" s="238">
        <v>19508288</v>
      </c>
      <c r="X70" s="238">
        <v>4346087</v>
      </c>
      <c r="Y70" s="238">
        <v>535769</v>
      </c>
      <c r="Z70" s="238">
        <v>44462213</v>
      </c>
      <c r="AA70" s="238">
        <v>1065627</v>
      </c>
      <c r="AB70" s="238">
        <v>1411886</v>
      </c>
      <c r="AC70" s="238">
        <v>11791755</v>
      </c>
      <c r="AD70" s="238">
        <v>312000</v>
      </c>
      <c r="AE70" s="238">
        <v>3298543</v>
      </c>
      <c r="AF70" s="238">
        <v>2399680</v>
      </c>
      <c r="AG70" s="238">
        <v>16871536</v>
      </c>
      <c r="AH70" s="238">
        <v>1215238</v>
      </c>
      <c r="AI70" s="238">
        <v>882525</v>
      </c>
      <c r="AJ70" s="238">
        <v>21439455</v>
      </c>
      <c r="AK70" s="238">
        <v>1355802</v>
      </c>
      <c r="AL70" s="238">
        <v>456091</v>
      </c>
      <c r="AM70" s="238">
        <v>8966416</v>
      </c>
      <c r="AN70" s="238">
        <v>2555000</v>
      </c>
      <c r="AO70" s="238">
        <v>1612509</v>
      </c>
      <c r="AP70" s="238">
        <v>1535551</v>
      </c>
      <c r="AQ70" s="238">
        <v>2069450</v>
      </c>
      <c r="AR70" s="238">
        <v>1128739</v>
      </c>
      <c r="AS70" s="238">
        <v>1800000</v>
      </c>
      <c r="AT70" s="238">
        <v>97675</v>
      </c>
      <c r="AU70" s="238">
        <v>16934107</v>
      </c>
      <c r="AV70" s="238">
        <v>1464998</v>
      </c>
      <c r="AW70" s="238">
        <v>305195784</v>
      </c>
      <c r="AX70" s="238">
        <v>175000</v>
      </c>
      <c r="AY70" s="238">
        <v>400000</v>
      </c>
      <c r="AZ70" s="238">
        <v>1002868</v>
      </c>
      <c r="BA70" s="238">
        <v>3204688</v>
      </c>
      <c r="BB70" s="238">
        <v>236873</v>
      </c>
      <c r="BC70" s="238">
        <v>736539</v>
      </c>
      <c r="BD70" s="238">
        <v>2321555</v>
      </c>
      <c r="BE70" s="238">
        <v>5692777</v>
      </c>
      <c r="BF70" s="238">
        <v>39666112</v>
      </c>
      <c r="BG70" s="238">
        <v>454400</v>
      </c>
      <c r="BH70" s="238">
        <v>3911052</v>
      </c>
    </row>
    <row r="71" spans="1:60" x14ac:dyDescent="0.25">
      <c r="B71">
        <v>171</v>
      </c>
      <c r="C71" t="e">
        <v>#VALUE!</v>
      </c>
    </row>
    <row r="72" spans="1:60" x14ac:dyDescent="0.25">
      <c r="B72">
        <v>191</v>
      </c>
      <c r="C72" t="e">
        <v>#VALUE!</v>
      </c>
    </row>
    <row r="73" spans="1:60" x14ac:dyDescent="0.25">
      <c r="B73">
        <v>192</v>
      </c>
      <c r="C73" t="s">
        <v>207</v>
      </c>
    </row>
    <row r="74" spans="1:60" x14ac:dyDescent="0.25">
      <c r="B74">
        <v>193</v>
      </c>
      <c r="C74" t="s">
        <v>146</v>
      </c>
    </row>
    <row r="75" spans="1:60" x14ac:dyDescent="0.25">
      <c r="B75">
        <v>194</v>
      </c>
      <c r="C75" t="s">
        <v>147</v>
      </c>
    </row>
    <row r="76" spans="1:60" x14ac:dyDescent="0.25">
      <c r="B76">
        <v>231</v>
      </c>
      <c r="C76" t="s">
        <v>148</v>
      </c>
    </row>
    <row r="77" spans="1:60" x14ac:dyDescent="0.25">
      <c r="B77">
        <v>251</v>
      </c>
      <c r="C77" t="s">
        <v>149</v>
      </c>
    </row>
    <row r="78" spans="1:60" x14ac:dyDescent="0.25">
      <c r="A78">
        <v>252</v>
      </c>
      <c r="B78">
        <v>252</v>
      </c>
      <c r="C78" t="s">
        <v>44</v>
      </c>
      <c r="D78" s="238">
        <v>83669452</v>
      </c>
      <c r="E78" s="238">
        <v>96676818</v>
      </c>
      <c r="F78" s="238">
        <v>80428453</v>
      </c>
      <c r="G78" s="238">
        <v>21885552</v>
      </c>
      <c r="H78" s="238">
        <v>112830956</v>
      </c>
      <c r="I78" s="238">
        <v>64539612</v>
      </c>
      <c r="J78" s="238">
        <v>28709000</v>
      </c>
      <c r="K78" s="238">
        <v>24798166</v>
      </c>
      <c r="L78" s="238">
        <v>63195817</v>
      </c>
      <c r="M78" s="238">
        <v>21100277</v>
      </c>
      <c r="N78" s="238">
        <v>37788564</v>
      </c>
      <c r="O78" s="238">
        <v>99445548</v>
      </c>
      <c r="P78" s="238">
        <v>55712039</v>
      </c>
      <c r="Q78" s="238">
        <v>26402855</v>
      </c>
      <c r="R78" s="238">
        <v>152702</v>
      </c>
      <c r="S78" s="238">
        <v>145123434</v>
      </c>
      <c r="T78" s="238">
        <v>269442267</v>
      </c>
      <c r="U78" s="238">
        <v>46726557</v>
      </c>
      <c r="V78" s="238">
        <v>21917539</v>
      </c>
      <c r="W78" s="238">
        <v>233307125</v>
      </c>
      <c r="X78" s="238">
        <v>66443034</v>
      </c>
      <c r="Y78" s="238">
        <v>6218148</v>
      </c>
      <c r="Z78" s="238">
        <v>173964337</v>
      </c>
      <c r="AA78" s="238">
        <v>22698391</v>
      </c>
      <c r="AB78" s="238">
        <v>22671407</v>
      </c>
      <c r="AC78" s="238">
        <v>201690551</v>
      </c>
      <c r="AD78" s="238">
        <v>15110782</v>
      </c>
      <c r="AE78" s="238">
        <v>141108032</v>
      </c>
      <c r="AF78" s="238">
        <v>54426568</v>
      </c>
      <c r="AG78" s="238">
        <v>31724193</v>
      </c>
      <c r="AH78" s="238">
        <v>119992002</v>
      </c>
      <c r="AI78" s="238">
        <v>74293100</v>
      </c>
      <c r="AJ78" s="238">
        <v>125152292</v>
      </c>
      <c r="AK78" s="238">
        <v>84255514</v>
      </c>
      <c r="AL78" s="238">
        <v>104505899</v>
      </c>
      <c r="AM78" s="238">
        <v>39127403</v>
      </c>
      <c r="AN78" s="238">
        <v>54579928</v>
      </c>
      <c r="AO78" s="238">
        <v>75623543</v>
      </c>
      <c r="AP78" s="238">
        <v>72550128</v>
      </c>
      <c r="AQ78" s="238">
        <v>21524594</v>
      </c>
      <c r="AR78" s="238">
        <v>19220245</v>
      </c>
      <c r="AS78" s="238">
        <v>37818975</v>
      </c>
      <c r="AT78" s="238">
        <v>7063811</v>
      </c>
      <c r="AU78" s="238">
        <v>608109615</v>
      </c>
      <c r="AV78" s="238">
        <v>36549684</v>
      </c>
      <c r="AW78" s="238">
        <v>3329761944</v>
      </c>
      <c r="AX78" s="238">
        <v>15401659</v>
      </c>
      <c r="AY78" s="238">
        <v>14727659</v>
      </c>
      <c r="AZ78" s="238">
        <v>20634328</v>
      </c>
      <c r="BA78" s="238">
        <v>93919772</v>
      </c>
      <c r="BB78" s="238">
        <v>3406230</v>
      </c>
      <c r="BC78" s="238">
        <v>10080643</v>
      </c>
      <c r="BD78" s="238">
        <v>70907295</v>
      </c>
      <c r="BE78" s="238">
        <v>80442766</v>
      </c>
      <c r="BF78" s="238">
        <v>605627010</v>
      </c>
      <c r="BG78" s="238">
        <v>41005029</v>
      </c>
      <c r="BH78" s="238">
        <v>19543795</v>
      </c>
    </row>
    <row r="79" spans="1:60" x14ac:dyDescent="0.25">
      <c r="A79">
        <v>253</v>
      </c>
      <c r="B79">
        <v>253</v>
      </c>
      <c r="C79" t="s">
        <v>45</v>
      </c>
      <c r="D79" s="238">
        <v>303434</v>
      </c>
      <c r="E79" s="238">
        <v>2193606</v>
      </c>
      <c r="F79" s="238">
        <v>3091567</v>
      </c>
      <c r="G79" s="238">
        <v>770462</v>
      </c>
      <c r="H79" s="238">
        <v>5418083</v>
      </c>
      <c r="I79" s="238">
        <v>1119741</v>
      </c>
      <c r="J79" s="238">
        <v>1136732</v>
      </c>
      <c r="K79" s="238">
        <v>3388631</v>
      </c>
      <c r="L79" s="238">
        <v>1327629</v>
      </c>
      <c r="M79" s="238">
        <v>1790512</v>
      </c>
      <c r="N79" s="238">
        <v>1014022</v>
      </c>
      <c r="O79" s="238">
        <v>4622632</v>
      </c>
      <c r="P79" s="238">
        <v>3589160</v>
      </c>
      <c r="Q79" s="238">
        <v>547893</v>
      </c>
      <c r="R79" s="238">
        <v>87036</v>
      </c>
      <c r="S79" s="238">
        <v>3495728</v>
      </c>
      <c r="T79" s="238">
        <v>8015351</v>
      </c>
      <c r="U79" s="238">
        <v>3181427</v>
      </c>
      <c r="V79" s="238">
        <v>511838</v>
      </c>
      <c r="W79" s="238">
        <v>19260978</v>
      </c>
      <c r="X79" s="238">
        <v>3000873</v>
      </c>
      <c r="Y79" s="238">
        <v>660555</v>
      </c>
      <c r="Z79" s="238">
        <v>2883678</v>
      </c>
      <c r="AA79" s="238">
        <v>1127677</v>
      </c>
      <c r="AB79" s="238">
        <v>966742</v>
      </c>
      <c r="AC79" s="238">
        <v>7638711</v>
      </c>
      <c r="AD79" s="238">
        <v>741341</v>
      </c>
      <c r="AE79" s="238">
        <v>4163895</v>
      </c>
      <c r="AF79" s="238">
        <v>3940616</v>
      </c>
      <c r="AG79" s="238">
        <v>826601</v>
      </c>
      <c r="AH79" s="238">
        <v>12436828</v>
      </c>
      <c r="AI79" s="238">
        <v>7913267</v>
      </c>
      <c r="AJ79" s="238">
        <v>8693245</v>
      </c>
      <c r="AK79" s="238">
        <v>7050415</v>
      </c>
      <c r="AL79" s="238">
        <v>1565675</v>
      </c>
      <c r="AM79" s="238">
        <v>709402</v>
      </c>
      <c r="AN79" s="238">
        <v>2554385</v>
      </c>
      <c r="AO79" s="238">
        <v>1446335</v>
      </c>
      <c r="AP79" s="238">
        <v>1976598</v>
      </c>
      <c r="AQ79" s="238">
        <v>336216</v>
      </c>
      <c r="AR79" s="238">
        <v>414850</v>
      </c>
      <c r="AS79" s="238">
        <v>1082848</v>
      </c>
      <c r="AT79" s="238">
        <v>502972</v>
      </c>
      <c r="AU79" s="238">
        <v>13144504</v>
      </c>
      <c r="AV79" s="238">
        <v>2093229</v>
      </c>
      <c r="AW79" s="238">
        <v>21429835</v>
      </c>
      <c r="AX79" s="238">
        <v>906848</v>
      </c>
      <c r="AY79" s="238">
        <v>686548</v>
      </c>
      <c r="AZ79" s="238">
        <v>1397408</v>
      </c>
      <c r="BA79" s="238">
        <v>189215388</v>
      </c>
      <c r="BB79" s="238">
        <v>545736</v>
      </c>
      <c r="BC79" s="238">
        <v>1526052</v>
      </c>
      <c r="BD79" s="238">
        <v>5135525</v>
      </c>
      <c r="BE79" s="238">
        <v>2748814</v>
      </c>
      <c r="BF79" s="238">
        <v>9012539</v>
      </c>
      <c r="BG79" s="238">
        <v>1756603</v>
      </c>
      <c r="BH79" s="238">
        <v>1950026</v>
      </c>
    </row>
    <row r="80" spans="1:60" x14ac:dyDescent="0.25">
      <c r="A80">
        <v>254</v>
      </c>
      <c r="B80">
        <v>254</v>
      </c>
      <c r="C80" t="s">
        <v>46</v>
      </c>
      <c r="D80" s="238">
        <v>-93652338</v>
      </c>
      <c r="E80" s="238">
        <v>-162833579</v>
      </c>
      <c r="F80" s="238">
        <v>-131007762</v>
      </c>
      <c r="G80" s="238">
        <v>-49473562</v>
      </c>
      <c r="H80" s="238">
        <v>-184552912</v>
      </c>
      <c r="I80" s="238">
        <v>-70681417</v>
      </c>
      <c r="J80" s="238">
        <v>-37212413</v>
      </c>
      <c r="K80" s="238">
        <v>-53667533</v>
      </c>
      <c r="L80" s="238">
        <v>-100507579</v>
      </c>
      <c r="M80" s="238">
        <v>-32366461</v>
      </c>
      <c r="N80" s="238">
        <v>-63350793</v>
      </c>
      <c r="O80" s="238">
        <v>-207988313</v>
      </c>
      <c r="P80" s="238">
        <v>-91301882</v>
      </c>
      <c r="Q80" s="238">
        <v>-24658407</v>
      </c>
      <c r="R80" s="238">
        <v>-2430952</v>
      </c>
      <c r="S80" s="238">
        <v>-229196694</v>
      </c>
      <c r="T80" s="238">
        <v>-432751896</v>
      </c>
      <c r="U80" s="238">
        <v>-54492541</v>
      </c>
      <c r="V80" s="238">
        <v>-29448901</v>
      </c>
      <c r="W80" s="238">
        <v>-378202009</v>
      </c>
      <c r="X80" s="238">
        <v>-142540299</v>
      </c>
      <c r="Y80" s="238">
        <v>-27320602</v>
      </c>
      <c r="Z80" s="238">
        <v>-134210673</v>
      </c>
      <c r="AA80" s="238">
        <v>-29489751</v>
      </c>
      <c r="AB80" s="238">
        <v>-78341822</v>
      </c>
      <c r="AC80" s="238">
        <v>-382041091</v>
      </c>
      <c r="AD80" s="238">
        <v>-43399953</v>
      </c>
      <c r="AE80" s="238">
        <v>-267315931</v>
      </c>
      <c r="AF80" s="238">
        <v>-110685166</v>
      </c>
      <c r="AG80" s="238">
        <v>-42391016</v>
      </c>
      <c r="AH80" s="238">
        <v>-321794698</v>
      </c>
      <c r="AI80" s="238">
        <v>-175466118</v>
      </c>
      <c r="AJ80" s="238">
        <v>-293533659</v>
      </c>
      <c r="AK80" s="238">
        <v>-136252626</v>
      </c>
      <c r="AL80" s="238">
        <v>-131919132</v>
      </c>
      <c r="AM80" s="238">
        <v>-102353074</v>
      </c>
      <c r="AN80" s="238">
        <v>-130457448</v>
      </c>
      <c r="AO80" s="238">
        <v>-107283565</v>
      </c>
      <c r="AP80" s="238">
        <v>-123226040</v>
      </c>
      <c r="AQ80" s="238">
        <v>-35258733</v>
      </c>
      <c r="AR80" s="238">
        <v>-41536049</v>
      </c>
      <c r="AS80" s="238">
        <v>-65024161</v>
      </c>
      <c r="AT80" s="238">
        <v>-14104671</v>
      </c>
      <c r="AU80" s="238">
        <v>-667363653</v>
      </c>
      <c r="AV80" s="238">
        <v>-98120980</v>
      </c>
      <c r="AW80" s="238">
        <v>-2720230222</v>
      </c>
      <c r="AX80" s="238">
        <v>-38335308</v>
      </c>
      <c r="AY80" s="238">
        <v>-25833691</v>
      </c>
      <c r="AZ80" s="238">
        <v>-80053187</v>
      </c>
      <c r="BA80" s="238">
        <v>-460751961</v>
      </c>
      <c r="BB80" s="238">
        <v>-20187088</v>
      </c>
      <c r="BC80" s="238">
        <v>-35455657</v>
      </c>
      <c r="BD80" s="238">
        <v>-160869672</v>
      </c>
      <c r="BE80" s="238">
        <v>-175075130</v>
      </c>
      <c r="BF80" s="238">
        <v>-901378272</v>
      </c>
      <c r="BG80" s="238">
        <v>-86539313</v>
      </c>
      <c r="BH80" s="238">
        <v>-42608157</v>
      </c>
    </row>
    <row r="81" spans="1:60" x14ac:dyDescent="0.25">
      <c r="A81">
        <v>255</v>
      </c>
      <c r="B81">
        <v>255</v>
      </c>
      <c r="C81" t="s">
        <v>114</v>
      </c>
      <c r="D81" s="238">
        <v>8265401</v>
      </c>
      <c r="E81" s="238">
        <v>-7151053</v>
      </c>
      <c r="F81" s="238">
        <v>-5842879</v>
      </c>
      <c r="G81" s="238">
        <v>-2619110</v>
      </c>
      <c r="H81" s="238">
        <v>-10932297</v>
      </c>
      <c r="I81" s="238">
        <v>-4743119</v>
      </c>
      <c r="J81" s="238">
        <v>-1271645</v>
      </c>
      <c r="K81" s="238">
        <v>-1080899</v>
      </c>
      <c r="L81" s="238">
        <v>-2243232</v>
      </c>
      <c r="M81" s="238">
        <v>-974017</v>
      </c>
      <c r="N81" s="238">
        <v>-2162276</v>
      </c>
      <c r="O81" s="238">
        <v>-7285340</v>
      </c>
      <c r="P81" s="238">
        <v>-4413702</v>
      </c>
      <c r="Q81" s="238">
        <v>-828618</v>
      </c>
      <c r="R81" s="238">
        <v>-16956</v>
      </c>
      <c r="S81" s="238">
        <v>-10423829</v>
      </c>
      <c r="T81" s="238">
        <v>-3390845</v>
      </c>
      <c r="U81" s="238">
        <v>-3696641</v>
      </c>
      <c r="V81" s="238">
        <v>-743856</v>
      </c>
      <c r="W81" s="238">
        <v>-1497178</v>
      </c>
      <c r="X81" s="238">
        <v>-5811905</v>
      </c>
      <c r="Y81" s="238">
        <v>-1364729</v>
      </c>
      <c r="Z81" s="238">
        <v>35448031</v>
      </c>
      <c r="AA81" s="238">
        <v>-1605231</v>
      </c>
      <c r="AB81" s="238">
        <v>-3623236</v>
      </c>
      <c r="AC81" s="238">
        <v>-6843701</v>
      </c>
      <c r="AD81" s="238">
        <v>-2091453</v>
      </c>
      <c r="AE81" s="238">
        <v>-14174383</v>
      </c>
      <c r="AF81" s="238">
        <v>-5193395</v>
      </c>
      <c r="AG81" s="238">
        <v>13875454</v>
      </c>
      <c r="AH81" s="238">
        <v>-70114</v>
      </c>
      <c r="AI81" s="238">
        <v>-5485313</v>
      </c>
      <c r="AJ81" s="238">
        <v>9967838</v>
      </c>
      <c r="AK81" s="238">
        <v>-6058339</v>
      </c>
      <c r="AL81" s="238">
        <v>-6175668</v>
      </c>
      <c r="AM81" s="238">
        <v>5169484</v>
      </c>
      <c r="AN81" s="238">
        <v>-2624088</v>
      </c>
      <c r="AO81" s="238">
        <v>-3606954</v>
      </c>
      <c r="AP81" s="238">
        <v>-6032360</v>
      </c>
      <c r="AQ81" s="238">
        <v>285282</v>
      </c>
      <c r="AR81" s="238">
        <v>-2681501</v>
      </c>
      <c r="AS81" s="238">
        <v>-2287036</v>
      </c>
      <c r="AT81" s="238">
        <v>-694201</v>
      </c>
      <c r="AU81" s="238">
        <v>-26199604</v>
      </c>
      <c r="AV81" s="238">
        <v>-4172056</v>
      </c>
      <c r="AW81" s="238">
        <v>86994662</v>
      </c>
      <c r="AX81" s="238">
        <v>-2184954</v>
      </c>
      <c r="AY81" s="238">
        <v>-509240</v>
      </c>
      <c r="AZ81" s="238">
        <v>-3452541</v>
      </c>
      <c r="BA81" s="238">
        <v>-12117291</v>
      </c>
      <c r="BB81" s="238">
        <v>-586735</v>
      </c>
      <c r="BC81" s="238">
        <v>-333852</v>
      </c>
      <c r="BD81" s="238">
        <v>-7045689</v>
      </c>
      <c r="BE81" s="238">
        <v>-7954267</v>
      </c>
      <c r="BF81" s="238">
        <v>-32311497</v>
      </c>
      <c r="BG81" s="238">
        <v>-2205627</v>
      </c>
      <c r="BH81" s="238">
        <v>2206411</v>
      </c>
    </row>
    <row r="82" spans="1:60" x14ac:dyDescent="0.25">
      <c r="B82">
        <v>274</v>
      </c>
      <c r="C82" t="s">
        <v>150</v>
      </c>
    </row>
    <row r="83" spans="1:60" x14ac:dyDescent="0.25">
      <c r="B83">
        <v>294</v>
      </c>
      <c r="C83" t="s">
        <v>233</v>
      </c>
    </row>
    <row r="84" spans="1:60" x14ac:dyDescent="0.25">
      <c r="B84">
        <v>314</v>
      </c>
      <c r="C84" t="s">
        <v>151</v>
      </c>
    </row>
    <row r="85" spans="1:60" x14ac:dyDescent="0.25">
      <c r="B85">
        <v>315</v>
      </c>
      <c r="C85" t="s">
        <v>152</v>
      </c>
    </row>
    <row r="86" spans="1:60" x14ac:dyDescent="0.25">
      <c r="B86">
        <v>316</v>
      </c>
      <c r="C86" t="s">
        <v>153</v>
      </c>
    </row>
    <row r="87" spans="1:60" x14ac:dyDescent="0.25">
      <c r="B87">
        <v>320</v>
      </c>
      <c r="C87" t="s">
        <v>234</v>
      </c>
    </row>
    <row r="88" spans="1:60" x14ac:dyDescent="0.25">
      <c r="B88">
        <v>321</v>
      </c>
      <c r="C88" t="s">
        <v>235</v>
      </c>
    </row>
    <row r="89" spans="1:60" x14ac:dyDescent="0.25">
      <c r="B89">
        <v>322</v>
      </c>
      <c r="C89" t="s">
        <v>236</v>
      </c>
    </row>
    <row r="90" spans="1:60" x14ac:dyDescent="0.25">
      <c r="B90">
        <v>323</v>
      </c>
      <c r="C90" t="s">
        <v>128</v>
      </c>
    </row>
    <row r="91" spans="1:60" x14ac:dyDescent="0.25">
      <c r="B91">
        <v>324</v>
      </c>
      <c r="C91" t="s">
        <v>237</v>
      </c>
    </row>
    <row r="92" spans="1:60" x14ac:dyDescent="0.25">
      <c r="B92">
        <v>325</v>
      </c>
      <c r="C92" t="s">
        <v>238</v>
      </c>
    </row>
    <row r="93" spans="1:60" x14ac:dyDescent="0.25">
      <c r="B93">
        <v>326</v>
      </c>
      <c r="C93" t="s">
        <v>208</v>
      </c>
    </row>
    <row r="94" spans="1:60" x14ac:dyDescent="0.25">
      <c r="B94">
        <v>327</v>
      </c>
      <c r="C94" t="e">
        <v>#VALUE!</v>
      </c>
    </row>
    <row r="95" spans="1:60" x14ac:dyDescent="0.25">
      <c r="B95">
        <v>328</v>
      </c>
      <c r="C95" t="e">
        <v>#VALUE!</v>
      </c>
    </row>
    <row r="96" spans="1:60" x14ac:dyDescent="0.25">
      <c r="B96">
        <v>330</v>
      </c>
      <c r="C96" t="e">
        <v>#VALUE!</v>
      </c>
    </row>
    <row r="97" spans="1:60" x14ac:dyDescent="0.25">
      <c r="B97">
        <v>331</v>
      </c>
      <c r="C97" t="e">
        <v>#VALUE!</v>
      </c>
    </row>
    <row r="98" spans="1:60" x14ac:dyDescent="0.25">
      <c r="B98">
        <v>332</v>
      </c>
      <c r="C98" t="e">
        <v>#VALUE!</v>
      </c>
    </row>
    <row r="99" spans="1:60" x14ac:dyDescent="0.25">
      <c r="A99">
        <v>333</v>
      </c>
      <c r="B99">
        <v>333</v>
      </c>
      <c r="C99" t="s">
        <v>103</v>
      </c>
      <c r="D99" s="238">
        <v>1228320</v>
      </c>
      <c r="E99" s="238">
        <v>4343977</v>
      </c>
      <c r="F99" s="238">
        <v>4664501</v>
      </c>
      <c r="G99" s="238">
        <v>2728646</v>
      </c>
      <c r="H99" s="238">
        <v>6445194</v>
      </c>
      <c r="I99" s="238">
        <v>2317284</v>
      </c>
      <c r="J99" s="238">
        <v>2649138</v>
      </c>
      <c r="K99" s="238">
        <v>7576577</v>
      </c>
      <c r="L99" s="238">
        <v>8564741</v>
      </c>
      <c r="M99" s="238">
        <v>1910809</v>
      </c>
      <c r="N99" s="238">
        <v>4299942</v>
      </c>
      <c r="O99" s="238">
        <v>12585644</v>
      </c>
      <c r="P99" s="238">
        <v>9985137</v>
      </c>
      <c r="Q99" s="238">
        <v>2459548</v>
      </c>
      <c r="R99" s="238">
        <v>630411</v>
      </c>
      <c r="S99" s="238">
        <v>6666974</v>
      </c>
      <c r="T99" s="238">
        <v>32862287</v>
      </c>
      <c r="U99" s="238">
        <v>3046820</v>
      </c>
      <c r="V99" s="238">
        <v>3819492</v>
      </c>
      <c r="W99" s="238">
        <v>32776235</v>
      </c>
      <c r="X99" s="238">
        <v>10016732</v>
      </c>
      <c r="Y99" s="238">
        <v>1073481</v>
      </c>
      <c r="Z99" s="238">
        <v>5990494</v>
      </c>
      <c r="AA99" s="238">
        <v>1479361</v>
      </c>
      <c r="AB99" s="238">
        <v>1641839</v>
      </c>
      <c r="AC99" s="238">
        <v>20193991</v>
      </c>
      <c r="AD99" s="238">
        <v>1633859</v>
      </c>
      <c r="AE99" s="238">
        <v>7362297</v>
      </c>
      <c r="AF99" s="238">
        <v>7064995</v>
      </c>
      <c r="AG99" s="238">
        <v>2824914</v>
      </c>
      <c r="AH99" s="238">
        <v>17780916</v>
      </c>
      <c r="AI99" s="238">
        <v>22064186</v>
      </c>
      <c r="AJ99" s="238">
        <v>19679972</v>
      </c>
      <c r="AK99" s="238">
        <v>9032389</v>
      </c>
      <c r="AL99" s="238">
        <v>4227089</v>
      </c>
      <c r="AM99" s="238">
        <v>4434864</v>
      </c>
      <c r="AN99" s="238">
        <v>4472707</v>
      </c>
      <c r="AO99" s="238">
        <v>2377805</v>
      </c>
      <c r="AP99" s="238">
        <v>7388417</v>
      </c>
      <c r="AQ99" s="238">
        <v>2884577</v>
      </c>
      <c r="AR99" s="238">
        <v>201424</v>
      </c>
      <c r="AS99" s="238">
        <v>2288918</v>
      </c>
      <c r="AT99" s="238">
        <v>814668</v>
      </c>
      <c r="AU99" s="238">
        <v>23812943</v>
      </c>
      <c r="AV99" s="238">
        <v>4066508</v>
      </c>
      <c r="AW99" s="238">
        <v>89310762</v>
      </c>
      <c r="AX99" s="238">
        <v>2477015</v>
      </c>
      <c r="AY99" s="238">
        <v>1399939</v>
      </c>
      <c r="AZ99" s="238">
        <v>4767495</v>
      </c>
      <c r="BA99" s="238">
        <v>6550369</v>
      </c>
      <c r="BB99" s="238">
        <v>766270</v>
      </c>
      <c r="BC99" s="238">
        <v>2784647</v>
      </c>
      <c r="BD99" s="238">
        <v>9818106</v>
      </c>
      <c r="BE99" s="238">
        <v>8016430</v>
      </c>
      <c r="BF99" s="238">
        <v>27561369</v>
      </c>
      <c r="BG99" s="238">
        <v>3466414</v>
      </c>
      <c r="BH99" s="238">
        <v>2308578</v>
      </c>
    </row>
    <row r="100" spans="1:60" x14ac:dyDescent="0.25">
      <c r="B100">
        <v>334</v>
      </c>
      <c r="C100" t="s">
        <v>239</v>
      </c>
    </row>
    <row r="101" spans="1:60" x14ac:dyDescent="0.25">
      <c r="A101">
        <v>335</v>
      </c>
      <c r="B101">
        <v>335</v>
      </c>
      <c r="C101" t="s">
        <v>52</v>
      </c>
      <c r="D101">
        <v>0</v>
      </c>
      <c r="E101">
        <v>0</v>
      </c>
      <c r="F101">
        <v>0</v>
      </c>
      <c r="G101">
        <v>0</v>
      </c>
      <c r="H101" s="238">
        <v>121302</v>
      </c>
      <c r="I101">
        <v>0</v>
      </c>
      <c r="J101">
        <v>0</v>
      </c>
      <c r="K101">
        <v>0</v>
      </c>
      <c r="L101">
        <v>0</v>
      </c>
      <c r="M101">
        <v>0</v>
      </c>
      <c r="N101">
        <v>0</v>
      </c>
      <c r="O101">
        <v>0</v>
      </c>
      <c r="P101">
        <v>0</v>
      </c>
      <c r="Q101" s="238">
        <v>6513</v>
      </c>
      <c r="R101">
        <v>0</v>
      </c>
      <c r="S101" s="238">
        <v>556285</v>
      </c>
      <c r="T101">
        <v>0</v>
      </c>
      <c r="U101">
        <v>0</v>
      </c>
      <c r="V101">
        <v>0</v>
      </c>
      <c r="W101">
        <v>0</v>
      </c>
      <c r="X101" s="238">
        <v>39910</v>
      </c>
      <c r="Y101">
        <v>0</v>
      </c>
      <c r="Z101">
        <v>0</v>
      </c>
      <c r="AA101">
        <v>610</v>
      </c>
      <c r="AB101">
        <v>0</v>
      </c>
      <c r="AC101">
        <v>0</v>
      </c>
      <c r="AD101" s="238">
        <v>44224</v>
      </c>
      <c r="AE101" s="238">
        <v>49765</v>
      </c>
      <c r="AF101">
        <v>0</v>
      </c>
      <c r="AG101">
        <v>900</v>
      </c>
      <c r="AH101">
        <v>0</v>
      </c>
      <c r="AI101">
        <v>0</v>
      </c>
      <c r="AJ101" s="238">
        <v>27671</v>
      </c>
      <c r="AK101" s="238">
        <v>317846</v>
      </c>
      <c r="AL101" s="238">
        <v>56971</v>
      </c>
      <c r="AM101">
        <v>0</v>
      </c>
      <c r="AN101">
        <v>0</v>
      </c>
      <c r="AO101" s="238">
        <v>173290</v>
      </c>
      <c r="AP101">
        <v>0</v>
      </c>
      <c r="AQ101">
        <v>0</v>
      </c>
      <c r="AR101">
        <v>0</v>
      </c>
      <c r="AS101">
        <v>0</v>
      </c>
      <c r="AT101">
        <v>0</v>
      </c>
      <c r="AU101">
        <v>0</v>
      </c>
      <c r="AV101">
        <v>0</v>
      </c>
      <c r="AW101">
        <v>0</v>
      </c>
      <c r="AX101">
        <v>0</v>
      </c>
      <c r="AY101">
        <v>0</v>
      </c>
      <c r="AZ101">
        <v>0</v>
      </c>
      <c r="BA101">
        <v>0</v>
      </c>
      <c r="BB101">
        <v>0</v>
      </c>
      <c r="BC101">
        <v>0</v>
      </c>
      <c r="BD101" s="238">
        <v>10669</v>
      </c>
      <c r="BE101">
        <v>0</v>
      </c>
      <c r="BF101" s="238">
        <v>6298684</v>
      </c>
      <c r="BG101" s="238">
        <v>182329</v>
      </c>
      <c r="BH101">
        <v>0</v>
      </c>
    </row>
    <row r="102" spans="1:60" x14ac:dyDescent="0.25">
      <c r="A102">
        <v>336</v>
      </c>
      <c r="B102">
        <v>336</v>
      </c>
      <c r="C102" t="s">
        <v>240</v>
      </c>
      <c r="D102" s="238">
        <v>460343</v>
      </c>
      <c r="E102" s="238">
        <v>5188452</v>
      </c>
      <c r="F102" s="238">
        <v>3592278</v>
      </c>
      <c r="G102" s="238">
        <v>1091027</v>
      </c>
      <c r="H102" s="238">
        <v>5101746</v>
      </c>
      <c r="I102" s="238">
        <v>1602405</v>
      </c>
      <c r="J102" s="238">
        <v>743810</v>
      </c>
      <c r="K102" s="238">
        <v>1710960</v>
      </c>
      <c r="L102" s="238">
        <v>2703709</v>
      </c>
      <c r="M102" s="238">
        <v>1052797</v>
      </c>
      <c r="N102" s="238">
        <v>1021121</v>
      </c>
      <c r="O102" s="238">
        <v>3306655</v>
      </c>
      <c r="P102" s="238">
        <v>4201032</v>
      </c>
      <c r="Q102" s="238">
        <v>797181</v>
      </c>
      <c r="R102" s="238">
        <v>42806</v>
      </c>
      <c r="S102" s="238">
        <v>6769681</v>
      </c>
      <c r="T102" s="238">
        <v>19319751</v>
      </c>
      <c r="U102" s="238">
        <v>1281602</v>
      </c>
      <c r="V102" s="238">
        <v>959936</v>
      </c>
      <c r="W102" s="238">
        <v>3075285</v>
      </c>
      <c r="X102" s="238">
        <v>5313381</v>
      </c>
      <c r="Y102" s="238">
        <v>665143</v>
      </c>
      <c r="Z102" s="238">
        <v>2533142</v>
      </c>
      <c r="AA102" s="238">
        <v>710494</v>
      </c>
      <c r="AB102" s="238">
        <v>1779497</v>
      </c>
      <c r="AC102" s="238">
        <v>8793334</v>
      </c>
      <c r="AD102" s="238">
        <v>824514</v>
      </c>
      <c r="AE102" s="238">
        <v>5755553</v>
      </c>
      <c r="AF102" s="238">
        <v>3019599</v>
      </c>
      <c r="AG102" s="238">
        <v>803613</v>
      </c>
      <c r="AH102" s="238">
        <v>8518366</v>
      </c>
      <c r="AI102" s="238">
        <v>5071304</v>
      </c>
      <c r="AJ102" s="238">
        <v>11266188</v>
      </c>
      <c r="AK102" s="238">
        <v>945123</v>
      </c>
      <c r="AL102" s="238">
        <v>3847126</v>
      </c>
      <c r="AM102" s="238">
        <v>4682012</v>
      </c>
      <c r="AN102" s="238">
        <v>3621347</v>
      </c>
      <c r="AO102" s="238">
        <v>2937581</v>
      </c>
      <c r="AP102" s="238">
        <v>4579827</v>
      </c>
      <c r="AQ102" s="238">
        <v>710124</v>
      </c>
      <c r="AR102" s="238">
        <v>649827</v>
      </c>
      <c r="AS102" s="238">
        <v>1645685</v>
      </c>
      <c r="AT102" s="238">
        <v>276562</v>
      </c>
      <c r="AU102" s="238">
        <v>17873456</v>
      </c>
      <c r="AV102" s="238">
        <v>2046093</v>
      </c>
      <c r="AW102" s="238">
        <v>92557778</v>
      </c>
      <c r="AX102" s="238">
        <v>624498</v>
      </c>
      <c r="AY102" s="238">
        <v>962565</v>
      </c>
      <c r="AZ102" s="238">
        <v>1977345</v>
      </c>
      <c r="BA102" s="238">
        <v>9108364</v>
      </c>
      <c r="BB102" s="238">
        <v>336793</v>
      </c>
      <c r="BC102" s="238">
        <v>1017805</v>
      </c>
      <c r="BD102" s="238">
        <v>4172850</v>
      </c>
      <c r="BE102" s="238">
        <v>4519743</v>
      </c>
      <c r="BF102" s="238">
        <v>35163276</v>
      </c>
      <c r="BG102" s="238">
        <v>2307617</v>
      </c>
      <c r="BH102" s="238">
        <v>518088</v>
      </c>
    </row>
    <row r="103" spans="1:60" x14ac:dyDescent="0.25">
      <c r="B103">
        <v>337</v>
      </c>
      <c r="C103" t="s">
        <v>241</v>
      </c>
    </row>
    <row r="104" spans="1:60" x14ac:dyDescent="0.25">
      <c r="A104">
        <v>338</v>
      </c>
      <c r="B104">
        <v>338</v>
      </c>
      <c r="C104" t="s">
        <v>51</v>
      </c>
      <c r="D104" s="238">
        <v>106681921</v>
      </c>
      <c r="E104" s="238">
        <v>199172278</v>
      </c>
      <c r="F104" s="238">
        <v>151631085</v>
      </c>
      <c r="G104" s="238">
        <v>60232396</v>
      </c>
      <c r="H104" s="238">
        <v>209654622</v>
      </c>
      <c r="I104" s="238">
        <v>85262859</v>
      </c>
      <c r="J104" s="238">
        <v>48939938</v>
      </c>
      <c r="K104" s="238">
        <v>66777151</v>
      </c>
      <c r="L104" s="238">
        <v>122068124</v>
      </c>
      <c r="M104" s="238">
        <v>38698008</v>
      </c>
      <c r="N104" s="238">
        <v>77791133</v>
      </c>
      <c r="O104" s="238">
        <v>252898174</v>
      </c>
      <c r="P104" s="238">
        <v>116792646</v>
      </c>
      <c r="Q104" s="238">
        <v>30289768</v>
      </c>
      <c r="R104" s="238">
        <v>3721942</v>
      </c>
      <c r="S104" s="238">
        <v>281073224</v>
      </c>
      <c r="T104" s="238">
        <v>548992800</v>
      </c>
      <c r="U104" s="238">
        <v>63735448</v>
      </c>
      <c r="V104" s="238">
        <v>38093503</v>
      </c>
      <c r="W104" s="238">
        <v>453373444</v>
      </c>
      <c r="X104" s="238">
        <v>176827225</v>
      </c>
      <c r="Y104" s="238">
        <v>32811782</v>
      </c>
      <c r="Z104" s="238">
        <v>163202988</v>
      </c>
      <c r="AA104" s="238">
        <v>35434008</v>
      </c>
      <c r="AB104" s="238">
        <v>94147420</v>
      </c>
      <c r="AC104" s="238">
        <v>452282108</v>
      </c>
      <c r="AD104" s="238">
        <v>50831783</v>
      </c>
      <c r="AE104" s="238">
        <v>316592395</v>
      </c>
      <c r="AF104" s="238">
        <v>131638121</v>
      </c>
      <c r="AG104" s="238">
        <v>53542891</v>
      </c>
      <c r="AH104" s="238">
        <v>392267207</v>
      </c>
      <c r="AI104" s="238">
        <v>218333603</v>
      </c>
      <c r="AJ104" s="238">
        <v>367134389</v>
      </c>
      <c r="AK104" s="238">
        <v>156130665</v>
      </c>
      <c r="AL104" s="238">
        <v>155082698</v>
      </c>
      <c r="AM104" s="238">
        <v>122970329</v>
      </c>
      <c r="AN104" s="238">
        <v>151448229</v>
      </c>
      <c r="AO104" s="238">
        <v>122122750</v>
      </c>
      <c r="AP104" s="238">
        <v>151411406</v>
      </c>
      <c r="AQ104" s="238">
        <v>43991931</v>
      </c>
      <c r="AR104" s="238">
        <v>49375300</v>
      </c>
      <c r="AS104" s="238">
        <v>75964410</v>
      </c>
      <c r="AT104" s="238">
        <v>16395543</v>
      </c>
      <c r="AU104" s="238">
        <v>792162779</v>
      </c>
      <c r="AV104" s="238">
        <v>119697086</v>
      </c>
      <c r="AW104" s="238">
        <v>3311224138</v>
      </c>
      <c r="AX104" s="238">
        <v>44864649</v>
      </c>
      <c r="AY104" s="238">
        <v>31198342</v>
      </c>
      <c r="AZ104" s="238">
        <v>97597413</v>
      </c>
      <c r="BA104" s="238">
        <v>328802351</v>
      </c>
      <c r="BB104" s="238">
        <v>22892097</v>
      </c>
      <c r="BC104" s="238">
        <v>42356538</v>
      </c>
      <c r="BD104" s="238">
        <v>189608010</v>
      </c>
      <c r="BE104" s="238">
        <v>208398446</v>
      </c>
      <c r="BF104" s="238">
        <v>1086922393</v>
      </c>
      <c r="BG104" s="238">
        <v>103202087</v>
      </c>
      <c r="BH104" s="238">
        <v>49444553</v>
      </c>
    </row>
    <row r="105" spans="1:60" x14ac:dyDescent="0.25">
      <c r="A105">
        <v>339</v>
      </c>
      <c r="B105">
        <v>339</v>
      </c>
      <c r="C105" t="s">
        <v>107</v>
      </c>
      <c r="D105" s="238">
        <v>63431</v>
      </c>
      <c r="E105" s="238">
        <v>100943</v>
      </c>
      <c r="F105" s="238">
        <v>1594384</v>
      </c>
      <c r="G105" s="238">
        <v>456901</v>
      </c>
      <c r="H105" s="238">
        <v>3678603</v>
      </c>
      <c r="I105" s="238">
        <v>351402</v>
      </c>
      <c r="J105" s="238">
        <v>994825</v>
      </c>
      <c r="K105" s="238">
        <v>62221</v>
      </c>
      <c r="L105" s="238">
        <v>443856</v>
      </c>
      <c r="M105" s="238">
        <v>1192176</v>
      </c>
      <c r="N105" s="238">
        <v>1002059</v>
      </c>
      <c r="O105" s="238">
        <v>5346752</v>
      </c>
      <c r="P105" s="238">
        <v>41516</v>
      </c>
      <c r="Q105" s="238">
        <v>43099</v>
      </c>
      <c r="R105">
        <v>0</v>
      </c>
      <c r="S105" s="238">
        <v>3011705</v>
      </c>
      <c r="T105" s="238">
        <v>134892</v>
      </c>
      <c r="U105" s="238">
        <v>1000695</v>
      </c>
      <c r="V105" s="238">
        <v>275613</v>
      </c>
      <c r="W105" s="238">
        <v>6520363</v>
      </c>
      <c r="X105" s="238">
        <v>2046404</v>
      </c>
      <c r="Y105" s="238">
        <v>561553</v>
      </c>
      <c r="Z105" s="238">
        <v>1821766</v>
      </c>
      <c r="AA105" s="238">
        <v>373820</v>
      </c>
      <c r="AB105" s="238">
        <v>117965</v>
      </c>
      <c r="AC105">
        <v>0</v>
      </c>
      <c r="AD105">
        <v>0</v>
      </c>
      <c r="AE105" s="238">
        <v>2562077</v>
      </c>
      <c r="AF105" s="238">
        <v>2007130</v>
      </c>
      <c r="AG105" s="238">
        <v>456917</v>
      </c>
      <c r="AH105" s="238">
        <v>12320497</v>
      </c>
      <c r="AI105" s="238">
        <v>1339457</v>
      </c>
      <c r="AJ105" s="238">
        <v>1170507</v>
      </c>
      <c r="AK105" s="238">
        <v>236984</v>
      </c>
      <c r="AL105" s="238">
        <v>3519580</v>
      </c>
      <c r="AM105" s="238">
        <v>1210344</v>
      </c>
      <c r="AN105" s="238">
        <v>124171</v>
      </c>
      <c r="AO105" s="238">
        <v>34160</v>
      </c>
      <c r="AP105" s="238">
        <v>33696</v>
      </c>
      <c r="AQ105" s="238">
        <v>252642</v>
      </c>
      <c r="AR105" s="238">
        <v>333432</v>
      </c>
      <c r="AS105" s="238">
        <v>1445352</v>
      </c>
      <c r="AT105" s="238">
        <v>91981</v>
      </c>
      <c r="AU105" s="238">
        <v>13264197</v>
      </c>
      <c r="AV105" s="238">
        <v>467859</v>
      </c>
      <c r="AW105" s="238">
        <v>1400194</v>
      </c>
      <c r="AX105" s="238">
        <v>8000</v>
      </c>
      <c r="AY105" s="238">
        <v>226717</v>
      </c>
      <c r="AZ105" s="238">
        <v>1820171</v>
      </c>
      <c r="BA105">
        <v>0</v>
      </c>
      <c r="BB105" s="238">
        <v>209272</v>
      </c>
      <c r="BC105" s="238">
        <v>733608</v>
      </c>
      <c r="BD105" s="238">
        <v>278851</v>
      </c>
      <c r="BE105">
        <v>0</v>
      </c>
      <c r="BF105" s="238">
        <v>1079201</v>
      </c>
      <c r="BG105" s="238">
        <v>2173213</v>
      </c>
      <c r="BH105" s="238">
        <v>942762</v>
      </c>
    </row>
    <row r="106" spans="1:60" x14ac:dyDescent="0.25">
      <c r="B106">
        <v>340</v>
      </c>
      <c r="C106" t="s">
        <v>242</v>
      </c>
    </row>
    <row r="107" spans="1:60" x14ac:dyDescent="0.25">
      <c r="A107">
        <v>341</v>
      </c>
      <c r="B107">
        <v>341</v>
      </c>
      <c r="C107" t="s">
        <v>110</v>
      </c>
      <c r="D107" s="238">
        <v>27330803</v>
      </c>
      <c r="E107" s="238">
        <v>28093070</v>
      </c>
      <c r="F107" s="238">
        <v>15063971</v>
      </c>
      <c r="G107" s="238">
        <v>7749605</v>
      </c>
      <c r="H107" s="238">
        <v>22478536</v>
      </c>
      <c r="I107" s="238">
        <v>11529852</v>
      </c>
      <c r="J107" s="238">
        <v>5801707</v>
      </c>
      <c r="K107" s="238">
        <v>8373854</v>
      </c>
      <c r="L107" s="238">
        <v>14315404</v>
      </c>
      <c r="M107" s="238">
        <v>5412914</v>
      </c>
      <c r="N107" s="238">
        <v>8170553</v>
      </c>
      <c r="O107" s="238">
        <v>38160916</v>
      </c>
      <c r="P107" s="238">
        <v>23372384</v>
      </c>
      <c r="Q107" s="238">
        <v>3647436</v>
      </c>
      <c r="R107" s="238">
        <v>365596</v>
      </c>
      <c r="S107" s="238">
        <v>34463292</v>
      </c>
      <c r="T107" s="238">
        <v>115523176</v>
      </c>
      <c r="U107" s="238">
        <v>5788567</v>
      </c>
      <c r="V107" s="238">
        <v>6734676</v>
      </c>
      <c r="W107" s="238">
        <v>82318663</v>
      </c>
      <c r="X107" s="238">
        <v>39150524</v>
      </c>
      <c r="Y107" s="238">
        <v>4404507</v>
      </c>
      <c r="Z107" s="238">
        <v>60348215</v>
      </c>
      <c r="AA107" s="238">
        <v>5623921</v>
      </c>
      <c r="AB107" s="238">
        <v>13033525</v>
      </c>
      <c r="AC107" s="238">
        <v>57958114</v>
      </c>
      <c r="AD107" s="238">
        <v>7584032</v>
      </c>
      <c r="AE107" s="238">
        <v>28489193</v>
      </c>
      <c r="AF107" s="238">
        <v>15146431</v>
      </c>
      <c r="AG107" s="238">
        <v>23127032</v>
      </c>
      <c r="AH107" s="238">
        <v>20704108</v>
      </c>
      <c r="AI107" s="238">
        <v>17735356</v>
      </c>
      <c r="AJ107" s="238">
        <v>59451342</v>
      </c>
      <c r="AK107" s="238">
        <v>15162429</v>
      </c>
      <c r="AL107" s="238">
        <v>14501684</v>
      </c>
      <c r="AM107" s="238">
        <v>23465806</v>
      </c>
      <c r="AN107" s="238">
        <v>16962306</v>
      </c>
      <c r="AO107" s="238">
        <v>13057085</v>
      </c>
      <c r="AP107" s="238">
        <v>17467116</v>
      </c>
      <c r="AQ107" s="238">
        <v>8190730</v>
      </c>
      <c r="AR107" s="238">
        <v>5532412</v>
      </c>
      <c r="AS107" s="238">
        <v>13625028</v>
      </c>
      <c r="AT107" s="238">
        <v>2896066</v>
      </c>
      <c r="AU107" s="238">
        <v>117642888</v>
      </c>
      <c r="AV107" s="238">
        <v>14786040</v>
      </c>
      <c r="AW107" s="238">
        <v>741728605</v>
      </c>
      <c r="AX107" s="238">
        <v>6030613</v>
      </c>
      <c r="AY107" s="238">
        <v>4337742</v>
      </c>
      <c r="AZ107" s="238">
        <v>15422254</v>
      </c>
      <c r="BA107" s="238">
        <v>30622893</v>
      </c>
      <c r="BB107" s="238">
        <v>3070605</v>
      </c>
      <c r="BC107" s="238">
        <v>3122364</v>
      </c>
      <c r="BD107" s="238">
        <v>20071940</v>
      </c>
      <c r="BE107" s="238">
        <v>28742771</v>
      </c>
      <c r="BF107" s="238">
        <v>162955518</v>
      </c>
      <c r="BG107" s="238">
        <v>9709973</v>
      </c>
      <c r="BH107" s="238">
        <v>8811274</v>
      </c>
    </row>
    <row r="108" spans="1:60" x14ac:dyDescent="0.25">
      <c r="B108">
        <v>342</v>
      </c>
      <c r="C108" t="s">
        <v>412</v>
      </c>
    </row>
    <row r="109" spans="1:60" x14ac:dyDescent="0.25">
      <c r="B109">
        <v>343</v>
      </c>
      <c r="C109" t="s">
        <v>413</v>
      </c>
    </row>
    <row r="110" spans="1:60" x14ac:dyDescent="0.25">
      <c r="B110">
        <v>344</v>
      </c>
      <c r="C110" t="s">
        <v>414</v>
      </c>
    </row>
    <row r="111" spans="1:60" x14ac:dyDescent="0.25">
      <c r="B111">
        <v>346</v>
      </c>
      <c r="C111" t="s">
        <v>415</v>
      </c>
    </row>
    <row r="112" spans="1:60" x14ac:dyDescent="0.25">
      <c r="B112">
        <v>347</v>
      </c>
      <c r="C112" t="s">
        <v>416</v>
      </c>
    </row>
    <row r="113" spans="2:3" x14ac:dyDescent="0.25">
      <c r="B113">
        <v>349</v>
      </c>
      <c r="C113" t="s">
        <v>417</v>
      </c>
    </row>
    <row r="114" spans="2:3" x14ac:dyDescent="0.25">
      <c r="B114">
        <v>350</v>
      </c>
      <c r="C114" t="s">
        <v>418</v>
      </c>
    </row>
    <row r="115" spans="2:3" x14ac:dyDescent="0.25">
      <c r="B115">
        <v>351</v>
      </c>
      <c r="C115" t="s">
        <v>419</v>
      </c>
    </row>
    <row r="116" spans="2:3" x14ac:dyDescent="0.25">
      <c r="B116">
        <v>352</v>
      </c>
      <c r="C116" t="s">
        <v>420</v>
      </c>
    </row>
    <row r="117" spans="2:3" x14ac:dyDescent="0.25">
      <c r="B117">
        <v>353</v>
      </c>
      <c r="C117" t="s">
        <v>421</v>
      </c>
    </row>
    <row r="118" spans="2:3" x14ac:dyDescent="0.25">
      <c r="B118">
        <v>356</v>
      </c>
      <c r="C118" t="s">
        <v>422</v>
      </c>
    </row>
    <row r="119" spans="2:3" x14ac:dyDescent="0.25">
      <c r="B119">
        <v>357</v>
      </c>
      <c r="C119" t="s">
        <v>423</v>
      </c>
    </row>
    <row r="120" spans="2:3" x14ac:dyDescent="0.25">
      <c r="B120">
        <v>359</v>
      </c>
      <c r="C120" t="s">
        <v>424</v>
      </c>
    </row>
    <row r="121" spans="2:3" x14ac:dyDescent="0.25">
      <c r="B121">
        <v>360</v>
      </c>
      <c r="C121" t="s">
        <v>425</v>
      </c>
    </row>
    <row r="122" spans="2:3" x14ac:dyDescent="0.25">
      <c r="B122">
        <v>361</v>
      </c>
      <c r="C122" t="s">
        <v>426</v>
      </c>
    </row>
    <row r="123" spans="2:3" x14ac:dyDescent="0.25">
      <c r="B123">
        <v>362</v>
      </c>
      <c r="C123" t="s">
        <v>427</v>
      </c>
    </row>
    <row r="124" spans="2:3" x14ac:dyDescent="0.25">
      <c r="B124">
        <v>363</v>
      </c>
      <c r="C124" t="s">
        <v>428</v>
      </c>
    </row>
    <row r="125" spans="2:3" x14ac:dyDescent="0.25">
      <c r="B125">
        <v>364</v>
      </c>
      <c r="C125" t="s">
        <v>429</v>
      </c>
    </row>
    <row r="126" spans="2:3" x14ac:dyDescent="0.25">
      <c r="B126">
        <v>365</v>
      </c>
      <c r="C126" t="s">
        <v>430</v>
      </c>
    </row>
    <row r="127" spans="2:3" x14ac:dyDescent="0.25">
      <c r="B127">
        <v>366</v>
      </c>
      <c r="C127" t="s">
        <v>431</v>
      </c>
    </row>
    <row r="128" spans="2:3" x14ac:dyDescent="0.25">
      <c r="B128">
        <v>367</v>
      </c>
      <c r="C128" t="s">
        <v>432</v>
      </c>
    </row>
    <row r="129" spans="1:60" x14ac:dyDescent="0.25">
      <c r="B129">
        <v>368</v>
      </c>
      <c r="C129" t="s">
        <v>433</v>
      </c>
    </row>
    <row r="130" spans="1:60" x14ac:dyDescent="0.25">
      <c r="B130">
        <v>369</v>
      </c>
      <c r="C130" t="s">
        <v>434</v>
      </c>
    </row>
    <row r="131" spans="1:60" x14ac:dyDescent="0.25">
      <c r="B131">
        <v>370</v>
      </c>
      <c r="C131" t="s">
        <v>435</v>
      </c>
    </row>
    <row r="132" spans="1:60" x14ac:dyDescent="0.25">
      <c r="B132">
        <v>371</v>
      </c>
      <c r="C132" t="s">
        <v>436</v>
      </c>
    </row>
    <row r="133" spans="1:60" x14ac:dyDescent="0.25">
      <c r="B133">
        <v>373</v>
      </c>
      <c r="C133" t="s">
        <v>437</v>
      </c>
    </row>
    <row r="134" spans="1:60" x14ac:dyDescent="0.25">
      <c r="B134">
        <v>375</v>
      </c>
      <c r="C134" t="s">
        <v>438</v>
      </c>
    </row>
    <row r="135" spans="1:60" x14ac:dyDescent="0.25">
      <c r="A135">
        <v>376</v>
      </c>
      <c r="B135">
        <v>376</v>
      </c>
      <c r="C135" t="s">
        <v>47</v>
      </c>
      <c r="D135" s="238">
        <v>-80080509</v>
      </c>
      <c r="E135" s="238">
        <v>-137798797</v>
      </c>
      <c r="F135" s="238">
        <v>-110464319</v>
      </c>
      <c r="G135" s="238">
        <v>-43040049</v>
      </c>
      <c r="H135" s="238">
        <v>-157352192</v>
      </c>
      <c r="I135" s="238">
        <v>-60392460</v>
      </c>
      <c r="J135" s="238">
        <v>-33207161</v>
      </c>
      <c r="K135" s="238">
        <v>-48968996</v>
      </c>
      <c r="L135" s="238">
        <v>-91607469</v>
      </c>
      <c r="M135" s="238">
        <v>-27662776</v>
      </c>
      <c r="N135" s="238">
        <v>-56448008</v>
      </c>
      <c r="O135" s="238">
        <v>-181397647</v>
      </c>
      <c r="P135" s="238">
        <v>-83080922</v>
      </c>
      <c r="Q135" s="238">
        <v>-22521671</v>
      </c>
      <c r="R135" s="238">
        <v>-2524014</v>
      </c>
      <c r="S135" s="238">
        <v>-192729671</v>
      </c>
      <c r="T135" s="238">
        <v>-387224413</v>
      </c>
      <c r="U135" s="238">
        <v>-47874618</v>
      </c>
      <c r="V135" s="238">
        <v>-28122028</v>
      </c>
      <c r="W135" s="238">
        <v>-333772608</v>
      </c>
      <c r="X135" s="238">
        <v>-125163086</v>
      </c>
      <c r="Y135" s="238">
        <v>-23563134</v>
      </c>
      <c r="Z135" s="238">
        <v>-116164442</v>
      </c>
      <c r="AA135" s="238">
        <v>-25372535</v>
      </c>
      <c r="AB135" s="238">
        <v>-66708597</v>
      </c>
      <c r="AC135" s="238">
        <v>-333835393</v>
      </c>
      <c r="AD135" s="238">
        <v>-37824634</v>
      </c>
      <c r="AE135" s="238">
        <v>-228761129</v>
      </c>
      <c r="AF135" s="238">
        <v>-97142674</v>
      </c>
      <c r="AG135" s="238">
        <v>-37486674</v>
      </c>
      <c r="AH135" s="238">
        <v>-284893422</v>
      </c>
      <c r="AI135" s="238">
        <v>-160828216</v>
      </c>
      <c r="AJ135" s="238">
        <v>-255155325</v>
      </c>
      <c r="AK135" s="238">
        <v>-116248347</v>
      </c>
      <c r="AL135" s="238">
        <v>-114462444</v>
      </c>
      <c r="AM135" s="238">
        <v>-89245477</v>
      </c>
      <c r="AN135" s="238">
        <v>-111142867</v>
      </c>
      <c r="AO135" s="238">
        <v>-89085349</v>
      </c>
      <c r="AP135" s="238">
        <v>-107936746</v>
      </c>
      <c r="AQ135" s="238">
        <v>-32287559</v>
      </c>
      <c r="AR135" s="238">
        <v>-34723743</v>
      </c>
      <c r="AS135" s="238">
        <v>-56200444</v>
      </c>
      <c r="AT135" s="238">
        <v>-12505991</v>
      </c>
      <c r="AU135" s="238">
        <v>-575943985</v>
      </c>
      <c r="AV135" s="238">
        <v>-86737471</v>
      </c>
      <c r="AW135" s="238">
        <v>-2328387668</v>
      </c>
      <c r="AX135" s="238">
        <v>-34836910</v>
      </c>
      <c r="AY135" s="238">
        <v>-23208335</v>
      </c>
      <c r="AZ135" s="238">
        <v>-71484031</v>
      </c>
      <c r="BA135" s="238">
        <v>-230147195</v>
      </c>
      <c r="BB135" s="238">
        <v>-17519044</v>
      </c>
      <c r="BC135" s="238">
        <v>-31569046</v>
      </c>
      <c r="BD135" s="238">
        <v>-139603389</v>
      </c>
      <c r="BE135" s="238">
        <v>-154436849</v>
      </c>
      <c r="BF135" s="238">
        <v>-766960545</v>
      </c>
      <c r="BG135" s="238">
        <v>-73113180</v>
      </c>
      <c r="BH135" s="238">
        <v>-36240857</v>
      </c>
    </row>
    <row r="136" spans="1:60" x14ac:dyDescent="0.25">
      <c r="B136">
        <v>377</v>
      </c>
      <c r="C136" t="e">
        <v>#VALUE!</v>
      </c>
    </row>
    <row r="137" spans="1:60" x14ac:dyDescent="0.25">
      <c r="B137">
        <v>378</v>
      </c>
      <c r="C137" t="s">
        <v>243</v>
      </c>
    </row>
    <row r="138" spans="1:60" x14ac:dyDescent="0.25">
      <c r="A138">
        <v>379</v>
      </c>
      <c r="B138">
        <v>379</v>
      </c>
      <c r="C138" t="s">
        <v>53</v>
      </c>
      <c r="D138" s="238">
        <v>908709</v>
      </c>
      <c r="E138" s="238">
        <v>3071524</v>
      </c>
      <c r="F138" s="238">
        <v>3689721</v>
      </c>
      <c r="G138" s="238">
        <v>2531765</v>
      </c>
      <c r="H138" s="238">
        <v>2874757</v>
      </c>
      <c r="I138" s="238">
        <v>1328193</v>
      </c>
      <c r="J138" s="238">
        <v>1066278</v>
      </c>
      <c r="K138" s="238">
        <v>4184968</v>
      </c>
      <c r="L138" s="238">
        <v>6951610</v>
      </c>
      <c r="M138" s="238">
        <v>732992</v>
      </c>
      <c r="N138" s="238">
        <v>3155620</v>
      </c>
      <c r="O138" s="238">
        <v>5223281</v>
      </c>
      <c r="P138" s="238">
        <v>1054690</v>
      </c>
      <c r="Q138" s="238">
        <v>1438528</v>
      </c>
      <c r="R138" s="238">
        <v>630803</v>
      </c>
      <c r="S138" s="238">
        <v>2365801</v>
      </c>
      <c r="T138" s="238">
        <v>28265670</v>
      </c>
      <c r="U138" s="238">
        <v>2315100</v>
      </c>
      <c r="V138" s="238">
        <v>1724590</v>
      </c>
      <c r="W138" s="238">
        <v>15952647</v>
      </c>
      <c r="X138" s="238">
        <v>6203221</v>
      </c>
      <c r="Y138" s="238">
        <v>433923</v>
      </c>
      <c r="Z138" s="238">
        <v>2791970</v>
      </c>
      <c r="AA138" s="238">
        <v>410918</v>
      </c>
      <c r="AB138" s="238">
        <v>1071655</v>
      </c>
      <c r="AC138" s="238">
        <v>7468951</v>
      </c>
      <c r="AD138" s="238">
        <v>1337986</v>
      </c>
      <c r="AE138" s="238">
        <v>7956473</v>
      </c>
      <c r="AF138" s="238">
        <v>3570979</v>
      </c>
      <c r="AG138" s="238">
        <v>1319065</v>
      </c>
      <c r="AH138" s="238">
        <v>12383151</v>
      </c>
      <c r="AI138" s="238">
        <v>13351100</v>
      </c>
      <c r="AJ138" s="238">
        <v>9310739</v>
      </c>
      <c r="AK138" s="238">
        <v>2304565</v>
      </c>
      <c r="AL138" s="238">
        <v>3759586</v>
      </c>
      <c r="AM138" s="238">
        <v>4230045</v>
      </c>
      <c r="AN138" s="238">
        <v>2083985</v>
      </c>
      <c r="AO138" s="238">
        <v>757619</v>
      </c>
      <c r="AP138" s="238">
        <v>5248173</v>
      </c>
      <c r="AQ138" s="238">
        <v>43880</v>
      </c>
      <c r="AR138" s="238">
        <v>402439</v>
      </c>
      <c r="AS138" s="238">
        <v>746199</v>
      </c>
      <c r="AT138" s="238">
        <v>304887</v>
      </c>
      <c r="AU138" s="238">
        <v>10375143</v>
      </c>
      <c r="AV138" s="238">
        <v>875391</v>
      </c>
      <c r="AW138" s="238">
        <v>75256068</v>
      </c>
      <c r="AX138" s="238">
        <v>1408509</v>
      </c>
      <c r="AY138" s="238">
        <v>1482296</v>
      </c>
      <c r="AZ138" s="238">
        <v>3965541</v>
      </c>
      <c r="BA138" s="238">
        <v>5078558</v>
      </c>
      <c r="BB138" s="238">
        <v>312138</v>
      </c>
      <c r="BC138" s="238">
        <v>1070580</v>
      </c>
      <c r="BD138" s="238">
        <v>8414597</v>
      </c>
      <c r="BE138" s="238">
        <v>5933666</v>
      </c>
      <c r="BF138" s="238">
        <v>18655578</v>
      </c>
      <c r="BG138" s="238">
        <v>1116558</v>
      </c>
      <c r="BH138" s="238">
        <v>962513</v>
      </c>
    </row>
    <row r="139" spans="1:60" x14ac:dyDescent="0.25">
      <c r="A139">
        <v>380</v>
      </c>
      <c r="B139">
        <v>380</v>
      </c>
      <c r="C139" t="s">
        <v>56</v>
      </c>
      <c r="D139">
        <v>0</v>
      </c>
      <c r="E139">
        <v>0</v>
      </c>
      <c r="F139" s="238">
        <v>23812</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s="238">
        <v>27748</v>
      </c>
      <c r="AF139">
        <v>0</v>
      </c>
      <c r="AG139" s="238">
        <v>62191</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row>
    <row r="140" spans="1:60" x14ac:dyDescent="0.25">
      <c r="B140">
        <v>381</v>
      </c>
      <c r="C140" t="e">
        <v>#VALUE!</v>
      </c>
    </row>
    <row r="141" spans="1:60" x14ac:dyDescent="0.25">
      <c r="B141">
        <v>382</v>
      </c>
      <c r="C141" t="s">
        <v>244</v>
      </c>
    </row>
    <row r="142" spans="1:60" x14ac:dyDescent="0.25">
      <c r="B142">
        <v>383</v>
      </c>
      <c r="C142" t="e">
        <v>#VALUE!</v>
      </c>
    </row>
    <row r="143" spans="1:60" x14ac:dyDescent="0.25">
      <c r="B143">
        <v>384</v>
      </c>
      <c r="C143" t="s">
        <v>58</v>
      </c>
    </row>
    <row r="144" spans="1:60" x14ac:dyDescent="0.25">
      <c r="A144">
        <v>385</v>
      </c>
      <c r="B144">
        <v>385</v>
      </c>
      <c r="C144" t="s">
        <v>50</v>
      </c>
      <c r="D144" s="238">
        <v>97002469</v>
      </c>
      <c r="E144" s="238">
        <v>135209123</v>
      </c>
      <c r="F144" s="238">
        <v>104143343</v>
      </c>
      <c r="G144" s="238">
        <v>33414848</v>
      </c>
      <c r="H144" s="238">
        <v>143350749</v>
      </c>
      <c r="I144" s="238">
        <v>80240795</v>
      </c>
      <c r="J144" s="238">
        <v>41573257</v>
      </c>
      <c r="K144" s="238">
        <v>41296415</v>
      </c>
      <c r="L144" s="238">
        <v>86083991</v>
      </c>
      <c r="M144" s="238">
        <v>29222336</v>
      </c>
      <c r="N144" s="238">
        <v>53242926</v>
      </c>
      <c r="O144" s="238">
        <v>148978041</v>
      </c>
      <c r="P144" s="238">
        <v>84791963</v>
      </c>
      <c r="Q144" s="238">
        <v>32582109</v>
      </c>
      <c r="R144" s="238">
        <v>1530728</v>
      </c>
      <c r="S144" s="238">
        <v>200495692</v>
      </c>
      <c r="T144" s="238">
        <v>393698522</v>
      </c>
      <c r="U144" s="238">
        <v>59150891</v>
      </c>
      <c r="V144" s="238">
        <v>31073979</v>
      </c>
      <c r="W144" s="238">
        <v>327739538</v>
      </c>
      <c r="X144" s="238">
        <v>103730833</v>
      </c>
      <c r="Y144" s="238">
        <v>12369883</v>
      </c>
      <c r="Z144" s="238">
        <v>205840330</v>
      </c>
      <c r="AA144" s="238">
        <v>29770325</v>
      </c>
      <c r="AB144" s="238">
        <v>39443747</v>
      </c>
      <c r="AC144" s="238">
        <v>279570279</v>
      </c>
      <c r="AD144" s="238">
        <v>23283953</v>
      </c>
      <c r="AE144" s="238">
        <v>194548391</v>
      </c>
      <c r="AF144" s="238">
        <v>79320139</v>
      </c>
      <c r="AG144" s="238">
        <v>43702669</v>
      </c>
      <c r="AH144" s="238">
        <v>202901339</v>
      </c>
      <c r="AI144" s="238">
        <v>125073852</v>
      </c>
      <c r="AJ144" s="238">
        <v>207446267</v>
      </c>
      <c r="AK144" s="238">
        <v>111183968</v>
      </c>
      <c r="AL144" s="238">
        <v>129235140</v>
      </c>
      <c r="AM144" s="238">
        <v>60454060</v>
      </c>
      <c r="AN144" s="238">
        <v>78125094</v>
      </c>
      <c r="AO144" s="238">
        <v>91909063</v>
      </c>
      <c r="AP144" s="238">
        <v>102712092</v>
      </c>
      <c r="AQ144" s="238">
        <v>30594008</v>
      </c>
      <c r="AR144" s="238">
        <v>27474346</v>
      </c>
      <c r="AS144" s="238">
        <v>49842072</v>
      </c>
      <c r="AT144" s="238">
        <v>9857655</v>
      </c>
      <c r="AU144" s="238">
        <v>746053245</v>
      </c>
      <c r="AV144" s="238">
        <v>60219019</v>
      </c>
      <c r="AW144" s="238">
        <v>3942185695</v>
      </c>
      <c r="AX144" s="238">
        <v>22837848</v>
      </c>
      <c r="AY144" s="238">
        <v>20778858</v>
      </c>
      <c r="AZ144" s="238">
        <v>39575962</v>
      </c>
      <c r="BA144" s="238">
        <v>151185550</v>
      </c>
      <c r="BB144" s="238">
        <v>6656975</v>
      </c>
      <c r="BC144" s="238">
        <v>18507576</v>
      </c>
      <c r="BD144" s="238">
        <v>104781158</v>
      </c>
      <c r="BE144" s="238">
        <v>116514896</v>
      </c>
      <c r="BF144" s="238">
        <v>800183670</v>
      </c>
      <c r="BG144" s="238">
        <v>59424406</v>
      </c>
      <c r="BH144" s="238">
        <v>28330217</v>
      </c>
    </row>
    <row r="145" spans="1:60" x14ac:dyDescent="0.25">
      <c r="A145">
        <v>386</v>
      </c>
      <c r="B145">
        <v>386</v>
      </c>
      <c r="C145" t="s">
        <v>111</v>
      </c>
      <c r="D145">
        <v>0</v>
      </c>
      <c r="E145">
        <v>0</v>
      </c>
      <c r="F145">
        <v>0</v>
      </c>
      <c r="G145">
        <v>0</v>
      </c>
      <c r="H145">
        <v>0</v>
      </c>
      <c r="I145">
        <v>0</v>
      </c>
      <c r="J145">
        <v>0</v>
      </c>
      <c r="K145">
        <v>0</v>
      </c>
      <c r="L145">
        <v>0</v>
      </c>
      <c r="M145">
        <v>0</v>
      </c>
      <c r="N145">
        <v>0</v>
      </c>
      <c r="O145" s="238">
        <v>204126</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s="238">
        <v>34773</v>
      </c>
      <c r="AV145">
        <v>0</v>
      </c>
      <c r="AW145">
        <v>0</v>
      </c>
      <c r="AX145">
        <v>0</v>
      </c>
      <c r="AY145">
        <v>0</v>
      </c>
      <c r="AZ145">
        <v>0</v>
      </c>
      <c r="BA145">
        <v>0</v>
      </c>
      <c r="BB145">
        <v>0</v>
      </c>
      <c r="BC145">
        <v>0</v>
      </c>
      <c r="BD145">
        <v>0</v>
      </c>
      <c r="BE145" s="238">
        <v>53798</v>
      </c>
      <c r="BF145">
        <v>0</v>
      </c>
      <c r="BG145">
        <v>0</v>
      </c>
      <c r="BH145">
        <v>0</v>
      </c>
    </row>
    <row r="146" spans="1:60" x14ac:dyDescent="0.25">
      <c r="A146">
        <v>387</v>
      </c>
      <c r="B146">
        <v>387</v>
      </c>
      <c r="C146" t="s">
        <v>112</v>
      </c>
      <c r="D146" s="238">
        <v>47860</v>
      </c>
      <c r="E146" s="238">
        <v>44642</v>
      </c>
      <c r="F146" s="238">
        <v>45490</v>
      </c>
      <c r="G146" s="238">
        <v>45448</v>
      </c>
      <c r="H146" s="238">
        <v>75840</v>
      </c>
      <c r="I146" s="238">
        <v>45034</v>
      </c>
      <c r="J146" s="238">
        <v>56666</v>
      </c>
      <c r="K146">
        <v>0</v>
      </c>
      <c r="L146" s="238">
        <v>73666</v>
      </c>
      <c r="M146" s="238">
        <v>51164</v>
      </c>
      <c r="N146" s="238">
        <v>83782</v>
      </c>
      <c r="O146">
        <v>0</v>
      </c>
      <c r="P146" s="238">
        <v>178728</v>
      </c>
      <c r="Q146">
        <v>0</v>
      </c>
      <c r="R146">
        <v>0</v>
      </c>
      <c r="S146" s="238">
        <v>61893</v>
      </c>
      <c r="T146" s="238">
        <v>38246</v>
      </c>
      <c r="U146" s="238">
        <v>45000</v>
      </c>
      <c r="V146" s="238">
        <v>64653</v>
      </c>
      <c r="W146" s="238">
        <v>310561</v>
      </c>
      <c r="X146" s="238">
        <v>313127</v>
      </c>
      <c r="Y146">
        <v>0</v>
      </c>
      <c r="Z146" s="238">
        <v>45000</v>
      </c>
      <c r="AA146" s="238">
        <v>46163</v>
      </c>
      <c r="AB146" s="238">
        <v>51478</v>
      </c>
      <c r="AC146" s="238">
        <v>72428</v>
      </c>
      <c r="AD146" s="238">
        <v>100288</v>
      </c>
      <c r="AE146" s="238">
        <v>216640</v>
      </c>
      <c r="AF146" s="238">
        <v>45000</v>
      </c>
      <c r="AG146" s="238">
        <v>61333</v>
      </c>
      <c r="AH146">
        <v>0</v>
      </c>
      <c r="AI146" s="238">
        <v>19440</v>
      </c>
      <c r="AJ146" s="238">
        <v>21536</v>
      </c>
      <c r="AK146" s="238">
        <v>45000</v>
      </c>
      <c r="AL146" s="238">
        <v>56181</v>
      </c>
      <c r="AM146" s="238">
        <v>96747</v>
      </c>
      <c r="AN146" s="238">
        <v>109291</v>
      </c>
      <c r="AO146">
        <v>0</v>
      </c>
      <c r="AP146" s="238">
        <v>62818</v>
      </c>
      <c r="AQ146" s="238">
        <v>60127</v>
      </c>
      <c r="AR146" s="238">
        <v>45000</v>
      </c>
      <c r="AS146" s="238">
        <v>97706</v>
      </c>
      <c r="AT146" s="238">
        <v>45256</v>
      </c>
      <c r="AU146">
        <v>0</v>
      </c>
      <c r="AV146">
        <v>0</v>
      </c>
      <c r="AW146" s="238">
        <v>45012</v>
      </c>
      <c r="AX146" s="238">
        <v>45000</v>
      </c>
      <c r="AY146" s="238">
        <v>46086</v>
      </c>
      <c r="AZ146" s="238">
        <v>139035</v>
      </c>
      <c r="BA146">
        <v>0</v>
      </c>
      <c r="BB146" s="238">
        <v>46677</v>
      </c>
      <c r="BC146">
        <v>0</v>
      </c>
      <c r="BD146" s="238">
        <v>88549</v>
      </c>
      <c r="BE146" s="238">
        <v>101701</v>
      </c>
      <c r="BF146">
        <v>0</v>
      </c>
      <c r="BG146" s="238">
        <v>46146</v>
      </c>
      <c r="BH146" s="238">
        <v>56521</v>
      </c>
    </row>
    <row r="147" spans="1:60" x14ac:dyDescent="0.25">
      <c r="A147">
        <v>388</v>
      </c>
      <c r="B147">
        <v>388</v>
      </c>
      <c r="C147" t="s">
        <v>106</v>
      </c>
      <c r="D147" s="238">
        <v>55515749</v>
      </c>
      <c r="E147" s="238">
        <v>100777521</v>
      </c>
      <c r="F147" s="238">
        <v>84986243</v>
      </c>
      <c r="G147" s="238">
        <v>33353707</v>
      </c>
      <c r="H147" s="238">
        <v>107854415</v>
      </c>
      <c r="I147" s="238">
        <v>47561061</v>
      </c>
      <c r="J147" s="238">
        <v>27862386</v>
      </c>
      <c r="K147" s="238">
        <v>37997651</v>
      </c>
      <c r="L147" s="238">
        <v>64263377</v>
      </c>
      <c r="M147" s="238">
        <v>22354956</v>
      </c>
      <c r="N147" s="238">
        <v>43011636</v>
      </c>
      <c r="O147" s="238">
        <v>131985728</v>
      </c>
      <c r="P147" s="238">
        <v>63217418</v>
      </c>
      <c r="Q147" s="238">
        <v>18637529</v>
      </c>
      <c r="R147" s="238">
        <v>2417888</v>
      </c>
      <c r="S147" s="238">
        <v>150112367</v>
      </c>
      <c r="T147" s="238">
        <v>294855393</v>
      </c>
      <c r="U147" s="238">
        <v>31603802</v>
      </c>
      <c r="V147" s="238">
        <v>24982906</v>
      </c>
      <c r="W147" s="238">
        <v>254858322</v>
      </c>
      <c r="X147" s="238">
        <v>96803566</v>
      </c>
      <c r="Y147" s="238">
        <v>19112598</v>
      </c>
      <c r="Z147" s="238">
        <v>91895008</v>
      </c>
      <c r="AA147" s="238">
        <v>20246598</v>
      </c>
      <c r="AB147" s="238">
        <v>51333655</v>
      </c>
      <c r="AC147" s="238">
        <v>234945328</v>
      </c>
      <c r="AD147" s="238">
        <v>28030921</v>
      </c>
      <c r="AE147" s="238">
        <v>161639641</v>
      </c>
      <c r="AF147" s="238">
        <v>75036545</v>
      </c>
      <c r="AG147" s="238">
        <v>29946774</v>
      </c>
      <c r="AH147" s="238">
        <v>219539241</v>
      </c>
      <c r="AI147" s="238">
        <v>117075081</v>
      </c>
      <c r="AJ147" s="238">
        <v>193229833</v>
      </c>
      <c r="AK147" s="238">
        <v>87694757</v>
      </c>
      <c r="AL147" s="238">
        <v>80240182</v>
      </c>
      <c r="AM147" s="238">
        <v>65415597</v>
      </c>
      <c r="AN147" s="238">
        <v>78828549</v>
      </c>
      <c r="AO147" s="238">
        <v>63652774</v>
      </c>
      <c r="AP147" s="238">
        <v>79912818</v>
      </c>
      <c r="AQ147" s="238">
        <v>23538884</v>
      </c>
      <c r="AR147" s="238">
        <v>27011558</v>
      </c>
      <c r="AS147" s="238">
        <v>42062066</v>
      </c>
      <c r="AT147" s="238">
        <v>9639568</v>
      </c>
      <c r="AU147" s="238">
        <v>406640654</v>
      </c>
      <c r="AV147" s="238">
        <v>66471166</v>
      </c>
      <c r="AW147" s="238">
        <v>1657580993</v>
      </c>
      <c r="AX147" s="238">
        <v>27872108</v>
      </c>
      <c r="AY147" s="238">
        <v>18845233</v>
      </c>
      <c r="AZ147" s="238">
        <v>51450375</v>
      </c>
      <c r="BA147" s="238">
        <v>176014482</v>
      </c>
      <c r="BB147" s="238">
        <v>12969923</v>
      </c>
      <c r="BC147" s="238">
        <v>22954997</v>
      </c>
      <c r="BD147" s="238">
        <v>95084545</v>
      </c>
      <c r="BE147" s="238">
        <v>119054856</v>
      </c>
      <c r="BF147" s="238">
        <v>586012647</v>
      </c>
      <c r="BG147" s="238">
        <v>52502600</v>
      </c>
      <c r="BH147" s="238">
        <v>25409758</v>
      </c>
    </row>
    <row r="148" spans="1:60" x14ac:dyDescent="0.25">
      <c r="A148">
        <v>389</v>
      </c>
      <c r="B148">
        <v>389</v>
      </c>
      <c r="C148" t="s">
        <v>113</v>
      </c>
      <c r="D148">
        <v>0</v>
      </c>
      <c r="E148">
        <v>0</v>
      </c>
      <c r="F148" s="238">
        <v>769520</v>
      </c>
      <c r="G148">
        <v>0</v>
      </c>
      <c r="H148">
        <v>0</v>
      </c>
      <c r="I148">
        <v>0</v>
      </c>
      <c r="J148">
        <v>0</v>
      </c>
      <c r="K148" s="238">
        <v>54186</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row>
    <row r="149" spans="1:60" x14ac:dyDescent="0.25">
      <c r="A149">
        <v>391</v>
      </c>
      <c r="B149">
        <v>391</v>
      </c>
      <c r="C149" t="s">
        <v>117</v>
      </c>
      <c r="D149" s="238">
        <v>29212</v>
      </c>
      <c r="E149" s="238">
        <v>112062</v>
      </c>
      <c r="F149" s="238">
        <v>265593</v>
      </c>
      <c r="G149" s="238">
        <v>200664</v>
      </c>
      <c r="H149" s="238">
        <v>497011</v>
      </c>
      <c r="I149" s="238">
        <v>19665</v>
      </c>
      <c r="J149" s="238">
        <v>6270</v>
      </c>
      <c r="K149" s="238">
        <v>14418</v>
      </c>
      <c r="L149" s="238">
        <v>10882</v>
      </c>
      <c r="M149" s="238">
        <v>40933</v>
      </c>
      <c r="N149" s="238">
        <v>28503</v>
      </c>
      <c r="O149" s="238">
        <v>45077</v>
      </c>
      <c r="P149" s="238">
        <v>92623</v>
      </c>
      <c r="Q149" s="238">
        <v>31935</v>
      </c>
      <c r="R149" s="238">
        <v>42044</v>
      </c>
      <c r="S149" s="238">
        <v>140838</v>
      </c>
      <c r="T149" s="238">
        <v>852127</v>
      </c>
      <c r="U149" s="238">
        <v>59201</v>
      </c>
      <c r="V149" s="238">
        <v>3744</v>
      </c>
      <c r="W149" s="238">
        <v>75456</v>
      </c>
      <c r="X149" s="238">
        <v>18450</v>
      </c>
      <c r="Y149">
        <v>0</v>
      </c>
      <c r="Z149" s="238">
        <v>79925</v>
      </c>
      <c r="AA149" s="238">
        <v>92002</v>
      </c>
      <c r="AB149">
        <v>0</v>
      </c>
      <c r="AC149" s="238">
        <v>442229</v>
      </c>
      <c r="AD149" s="238">
        <v>147063</v>
      </c>
      <c r="AE149" s="238">
        <v>427313</v>
      </c>
      <c r="AF149" s="238">
        <v>8240</v>
      </c>
      <c r="AG149" s="238">
        <v>27834</v>
      </c>
      <c r="AH149" s="238">
        <v>526487</v>
      </c>
      <c r="AI149" s="238">
        <v>658994</v>
      </c>
      <c r="AJ149" s="238">
        <v>2846546</v>
      </c>
      <c r="AK149" s="238">
        <v>214818</v>
      </c>
      <c r="AL149" s="238">
        <v>21057</v>
      </c>
      <c r="AM149" s="238">
        <v>143931</v>
      </c>
      <c r="AN149" s="238">
        <v>20556</v>
      </c>
      <c r="AO149" s="238">
        <v>152097</v>
      </c>
      <c r="AP149" s="238">
        <v>76527</v>
      </c>
      <c r="AQ149">
        <v>0</v>
      </c>
      <c r="AR149" s="238">
        <v>257970</v>
      </c>
      <c r="AS149" s="238">
        <v>9776</v>
      </c>
      <c r="AT149" s="238">
        <v>8345</v>
      </c>
      <c r="AU149" s="238">
        <v>604367</v>
      </c>
      <c r="AV149" s="238">
        <v>15824</v>
      </c>
      <c r="AW149" s="238">
        <v>5261993</v>
      </c>
      <c r="AX149" s="238">
        <v>260470</v>
      </c>
      <c r="AY149" s="238">
        <v>114106</v>
      </c>
      <c r="AZ149" s="238">
        <v>190044</v>
      </c>
      <c r="BA149" s="238">
        <v>346325</v>
      </c>
      <c r="BB149" s="238">
        <v>64491</v>
      </c>
      <c r="BC149" s="238">
        <v>209914</v>
      </c>
      <c r="BD149" s="238">
        <v>160440</v>
      </c>
      <c r="BE149" s="238">
        <v>40652</v>
      </c>
      <c r="BF149" s="238">
        <v>2004286</v>
      </c>
      <c r="BG149" s="238">
        <v>9634</v>
      </c>
      <c r="BH149" s="238">
        <v>193351</v>
      </c>
    </row>
    <row r="150" spans="1:60" x14ac:dyDescent="0.25">
      <c r="A150">
        <v>500</v>
      </c>
      <c r="B150">
        <v>500</v>
      </c>
      <c r="C150" t="s">
        <v>102</v>
      </c>
      <c r="D150">
        <v>0</v>
      </c>
      <c r="E150">
        <v>0</v>
      </c>
      <c r="F150">
        <v>0</v>
      </c>
      <c r="G150">
        <v>0</v>
      </c>
      <c r="H150">
        <v>0</v>
      </c>
      <c r="I150">
        <v>0</v>
      </c>
      <c r="J150">
        <v>0</v>
      </c>
      <c r="K150" s="238">
        <v>91177</v>
      </c>
      <c r="L150">
        <v>0</v>
      </c>
      <c r="M150">
        <v>0</v>
      </c>
      <c r="N150">
        <v>0</v>
      </c>
      <c r="O150">
        <v>0</v>
      </c>
      <c r="P150">
        <v>0</v>
      </c>
      <c r="Q150">
        <v>0</v>
      </c>
      <c r="R150">
        <v>0</v>
      </c>
      <c r="S150">
        <v>0</v>
      </c>
      <c r="T150">
        <v>0</v>
      </c>
      <c r="U150" s="238">
        <v>2150207</v>
      </c>
      <c r="V150">
        <v>0</v>
      </c>
      <c r="W150">
        <v>0</v>
      </c>
      <c r="X150">
        <v>0</v>
      </c>
      <c r="Y150">
        <v>0</v>
      </c>
      <c r="Z150">
        <v>0</v>
      </c>
      <c r="AA150">
        <v>0</v>
      </c>
      <c r="AB150">
        <v>0</v>
      </c>
      <c r="AC150">
        <v>0</v>
      </c>
      <c r="AD150" s="238">
        <v>98674</v>
      </c>
      <c r="AE150" s="238">
        <v>49765</v>
      </c>
      <c r="AF150">
        <v>0</v>
      </c>
      <c r="AG150">
        <v>0</v>
      </c>
      <c r="AH150">
        <v>0</v>
      </c>
      <c r="AI150">
        <v>0</v>
      </c>
      <c r="AJ150">
        <v>0</v>
      </c>
      <c r="AK150">
        <v>0</v>
      </c>
      <c r="AL150">
        <v>0</v>
      </c>
      <c r="AM150">
        <v>0</v>
      </c>
      <c r="AN150">
        <v>0</v>
      </c>
      <c r="AO150">
        <v>0</v>
      </c>
      <c r="AP150">
        <v>0</v>
      </c>
      <c r="AQ150">
        <v>0</v>
      </c>
      <c r="AR150">
        <v>0</v>
      </c>
      <c r="AS150">
        <v>0</v>
      </c>
      <c r="AT150" s="238">
        <v>6793</v>
      </c>
      <c r="AU150">
        <v>0</v>
      </c>
      <c r="AV150" s="238">
        <v>211086</v>
      </c>
      <c r="AW150">
        <v>0</v>
      </c>
      <c r="AX150">
        <v>0</v>
      </c>
      <c r="AY150">
        <v>0</v>
      </c>
      <c r="AZ150">
        <v>0</v>
      </c>
      <c r="BA150">
        <v>0</v>
      </c>
      <c r="BB150">
        <v>0</v>
      </c>
      <c r="BC150">
        <v>0</v>
      </c>
      <c r="BD150">
        <v>0</v>
      </c>
      <c r="BE150">
        <v>0</v>
      </c>
      <c r="BF150">
        <v>0</v>
      </c>
      <c r="BG150">
        <v>0</v>
      </c>
      <c r="BH150">
        <v>0</v>
      </c>
    </row>
    <row r="151" spans="1:60" x14ac:dyDescent="0.25">
      <c r="B151">
        <v>501</v>
      </c>
      <c r="C151" t="e">
        <v>#VALUE!</v>
      </c>
    </row>
    <row r="152" spans="1:60" x14ac:dyDescent="0.25">
      <c r="A152">
        <v>502</v>
      </c>
      <c r="B152">
        <v>502</v>
      </c>
      <c r="C152" t="s">
        <v>104</v>
      </c>
      <c r="D152" s="238">
        <v>157475</v>
      </c>
      <c r="E152" s="238">
        <v>1045942</v>
      </c>
      <c r="F152" s="238">
        <v>2859890</v>
      </c>
      <c r="G152" s="238">
        <v>1302468</v>
      </c>
      <c r="H152" s="238">
        <v>118479</v>
      </c>
      <c r="I152" s="238">
        <v>35735</v>
      </c>
      <c r="J152" s="238">
        <v>1093584</v>
      </c>
      <c r="K152" s="238">
        <v>1196113</v>
      </c>
      <c r="L152" s="238">
        <v>494883</v>
      </c>
      <c r="M152" s="238">
        <v>239255</v>
      </c>
      <c r="N152" s="238">
        <v>728880</v>
      </c>
      <c r="O152" s="238">
        <v>2032830</v>
      </c>
      <c r="P152" s="238">
        <v>2248341</v>
      </c>
      <c r="Q152" s="238">
        <v>85988</v>
      </c>
      <c r="R152">
        <v>0</v>
      </c>
      <c r="S152" s="238">
        <v>3461901</v>
      </c>
      <c r="T152" s="238">
        <v>3151362</v>
      </c>
      <c r="U152" s="238">
        <v>1744965</v>
      </c>
      <c r="V152" s="238">
        <v>391840</v>
      </c>
      <c r="W152" s="238">
        <v>6296995</v>
      </c>
      <c r="X152" s="238">
        <v>1002924</v>
      </c>
      <c r="Y152" s="238">
        <v>106882</v>
      </c>
      <c r="Z152" s="238">
        <v>1618361</v>
      </c>
      <c r="AA152" s="238">
        <v>96667</v>
      </c>
      <c r="AB152" s="238">
        <v>1054387</v>
      </c>
      <c r="AC152" s="238">
        <v>5114561</v>
      </c>
      <c r="AD152" s="238">
        <v>17462</v>
      </c>
      <c r="AE152" s="238">
        <v>5006870</v>
      </c>
      <c r="AF152" s="238">
        <v>1172606</v>
      </c>
      <c r="AG152" s="238">
        <v>574778</v>
      </c>
      <c r="AH152" s="238">
        <v>6676518</v>
      </c>
      <c r="AI152" s="238">
        <v>1794786</v>
      </c>
      <c r="AJ152" s="238">
        <v>2394004</v>
      </c>
      <c r="AK152" s="238">
        <v>419286</v>
      </c>
      <c r="AL152" s="238">
        <v>865316</v>
      </c>
      <c r="AM152" s="238">
        <v>1646126</v>
      </c>
      <c r="AN152" s="238">
        <v>821967</v>
      </c>
      <c r="AO152" s="238">
        <v>413728</v>
      </c>
      <c r="AP152" s="238">
        <v>1092309</v>
      </c>
      <c r="AQ152" s="238">
        <v>342702</v>
      </c>
      <c r="AR152" s="238">
        <v>818007</v>
      </c>
      <c r="AS152" s="238">
        <v>204133</v>
      </c>
      <c r="AT152" s="238">
        <v>225054</v>
      </c>
      <c r="AU152" s="238">
        <v>8401859</v>
      </c>
      <c r="AV152" s="238">
        <v>883288</v>
      </c>
      <c r="AW152" s="238">
        <v>30798697</v>
      </c>
      <c r="AX152" s="238">
        <v>845574</v>
      </c>
      <c r="AY152" s="238">
        <v>120257</v>
      </c>
      <c r="AZ152" s="238">
        <v>874930</v>
      </c>
      <c r="BA152" s="238">
        <v>4614072</v>
      </c>
      <c r="BB152" s="238">
        <v>230224</v>
      </c>
      <c r="BC152" s="238">
        <v>759474</v>
      </c>
      <c r="BD152" s="238">
        <v>486434</v>
      </c>
      <c r="BE152" s="238">
        <v>1768465</v>
      </c>
      <c r="BF152" s="238">
        <v>12483200</v>
      </c>
      <c r="BG152" s="238">
        <v>750680</v>
      </c>
      <c r="BH152" s="238">
        <v>381744</v>
      </c>
    </row>
    <row r="153" spans="1:60" x14ac:dyDescent="0.25">
      <c r="A153">
        <v>503</v>
      </c>
      <c r="B153">
        <v>503</v>
      </c>
      <c r="C153" t="s">
        <v>105</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row>
    <row r="154" spans="1:60" x14ac:dyDescent="0.25">
      <c r="A154">
        <v>504</v>
      </c>
      <c r="B154">
        <v>504</v>
      </c>
      <c r="C154" t="s">
        <v>108</v>
      </c>
      <c r="D154" s="238">
        <v>36300748</v>
      </c>
      <c r="E154" s="238">
        <v>64869682</v>
      </c>
      <c r="F154" s="238">
        <v>61008492</v>
      </c>
      <c r="G154" s="238">
        <v>22573539</v>
      </c>
      <c r="H154" s="238">
        <v>70373516</v>
      </c>
      <c r="I154" s="238">
        <v>30719985</v>
      </c>
      <c r="J154" s="238">
        <v>18286264</v>
      </c>
      <c r="K154" s="238">
        <v>27064596</v>
      </c>
      <c r="L154" s="238">
        <v>47334551</v>
      </c>
      <c r="M154" s="238">
        <v>14650369</v>
      </c>
      <c r="N154" s="238">
        <v>31332828</v>
      </c>
      <c r="O154" s="238">
        <v>80430502</v>
      </c>
      <c r="P154" s="238">
        <v>35568544</v>
      </c>
      <c r="Q154" s="238">
        <v>14118376</v>
      </c>
      <c r="R154" s="238">
        <v>2035336</v>
      </c>
      <c r="S154" s="238">
        <v>101730975</v>
      </c>
      <c r="T154" s="238">
        <v>175844726</v>
      </c>
      <c r="U154" s="238">
        <v>21162899</v>
      </c>
      <c r="V154" s="238">
        <v>17125411</v>
      </c>
      <c r="W154" s="238">
        <v>163729945</v>
      </c>
      <c r="X154" s="238">
        <v>49581026</v>
      </c>
      <c r="Y154" s="238">
        <v>12643962</v>
      </c>
      <c r="Z154" s="238">
        <v>63964953</v>
      </c>
      <c r="AA154" s="238">
        <v>12628489</v>
      </c>
      <c r="AB154" s="238">
        <v>34350996</v>
      </c>
      <c r="AC154" s="238">
        <v>167080945</v>
      </c>
      <c r="AD154" s="238">
        <v>18353298</v>
      </c>
      <c r="AE154" s="238">
        <v>115808549</v>
      </c>
      <c r="AF154" s="238">
        <v>52157896</v>
      </c>
      <c r="AG154" s="238">
        <v>20299612</v>
      </c>
      <c r="AH154" s="238">
        <v>186444522</v>
      </c>
      <c r="AI154" s="238">
        <v>91739343</v>
      </c>
      <c r="AJ154" s="238">
        <v>142412527</v>
      </c>
      <c r="AK154" s="238">
        <v>66282005</v>
      </c>
      <c r="AL154" s="238">
        <v>55105686</v>
      </c>
      <c r="AM154" s="238">
        <v>45746133</v>
      </c>
      <c r="AN154" s="238">
        <v>58763165</v>
      </c>
      <c r="AO154" s="238">
        <v>46725679</v>
      </c>
      <c r="AP154" s="238">
        <v>55986118</v>
      </c>
      <c r="AQ154" s="238">
        <v>15440921</v>
      </c>
      <c r="AR154" s="238">
        <v>18508377</v>
      </c>
      <c r="AS154" s="238">
        <v>24205670</v>
      </c>
      <c r="AT154" s="238">
        <v>5997005</v>
      </c>
      <c r="AU154" s="238">
        <v>249108658</v>
      </c>
      <c r="AV154" s="238">
        <v>46552745</v>
      </c>
      <c r="AW154" s="238">
        <v>1001491868</v>
      </c>
      <c r="AX154" s="238">
        <v>19693541</v>
      </c>
      <c r="AY154" s="238">
        <v>13645370</v>
      </c>
      <c r="AZ154" s="238">
        <v>30471954</v>
      </c>
      <c r="BA154" s="238">
        <v>129528917</v>
      </c>
      <c r="BB154" s="238">
        <v>9149988</v>
      </c>
      <c r="BC154" s="238">
        <v>18502562</v>
      </c>
      <c r="BD154" s="238">
        <v>67663973</v>
      </c>
      <c r="BE154" s="238">
        <v>81784398</v>
      </c>
      <c r="BF154" s="238">
        <v>389666431</v>
      </c>
      <c r="BG154" s="238">
        <v>37001852</v>
      </c>
      <c r="BH154" s="238">
        <v>17232705</v>
      </c>
    </row>
    <row r="155" spans="1:60" x14ac:dyDescent="0.25">
      <c r="A155">
        <v>505</v>
      </c>
      <c r="B155">
        <v>505</v>
      </c>
      <c r="C155" t="s">
        <v>109</v>
      </c>
      <c r="D155" s="238">
        <v>134028</v>
      </c>
      <c r="E155" s="238">
        <v>607415</v>
      </c>
      <c r="F155" s="238">
        <v>752487</v>
      </c>
      <c r="G155">
        <v>0</v>
      </c>
      <c r="H155" s="238">
        <v>467303</v>
      </c>
      <c r="I155" s="238">
        <v>261737</v>
      </c>
      <c r="J155" s="238">
        <v>1564611</v>
      </c>
      <c r="K155" s="238">
        <v>1361895</v>
      </c>
      <c r="L155">
        <v>0</v>
      </c>
      <c r="M155" s="238">
        <v>176644</v>
      </c>
      <c r="N155" s="238">
        <v>427702</v>
      </c>
      <c r="O155" s="238">
        <v>558092</v>
      </c>
      <c r="P155">
        <v>0</v>
      </c>
      <c r="Q155">
        <v>0</v>
      </c>
      <c r="R155">
        <v>0</v>
      </c>
      <c r="S155" s="238">
        <v>544459</v>
      </c>
      <c r="T155">
        <v>0</v>
      </c>
      <c r="U155">
        <v>0</v>
      </c>
      <c r="V155" s="238">
        <v>168003</v>
      </c>
      <c r="W155" s="238">
        <v>1102734</v>
      </c>
      <c r="X155" s="238">
        <v>526834</v>
      </c>
      <c r="Y155" s="238">
        <v>137847</v>
      </c>
      <c r="Z155" s="238">
        <v>1253105</v>
      </c>
      <c r="AA155" s="238">
        <v>61300</v>
      </c>
      <c r="AB155" s="238">
        <v>259411</v>
      </c>
      <c r="AC155" s="238">
        <v>3134996</v>
      </c>
      <c r="AD155" s="238">
        <v>102138</v>
      </c>
      <c r="AE155" s="238">
        <v>822079</v>
      </c>
      <c r="AF155" s="238">
        <v>576693</v>
      </c>
      <c r="AG155">
        <v>0</v>
      </c>
      <c r="AH155">
        <v>0</v>
      </c>
      <c r="AI155" s="238">
        <v>795052</v>
      </c>
      <c r="AJ155" s="238">
        <v>184831</v>
      </c>
      <c r="AK155">
        <v>0</v>
      </c>
      <c r="AL155" s="238">
        <v>993745</v>
      </c>
      <c r="AM155" s="238">
        <v>259545</v>
      </c>
      <c r="AN155" s="238">
        <v>464110</v>
      </c>
      <c r="AO155" s="238">
        <v>228896</v>
      </c>
      <c r="AP155" s="238">
        <v>456346</v>
      </c>
      <c r="AQ155">
        <v>0</v>
      </c>
      <c r="AR155">
        <v>836</v>
      </c>
      <c r="AS155" s="238">
        <v>596686</v>
      </c>
      <c r="AT155" s="238">
        <v>5571</v>
      </c>
      <c r="AU155" s="238">
        <v>390534</v>
      </c>
      <c r="AV155" s="238">
        <v>492466</v>
      </c>
      <c r="AW155">
        <v>0</v>
      </c>
      <c r="AX155">
        <v>0</v>
      </c>
      <c r="AY155" s="238">
        <v>172250</v>
      </c>
      <c r="AZ155" s="238">
        <v>422490</v>
      </c>
      <c r="BA155" s="238">
        <v>3745381</v>
      </c>
      <c r="BB155">
        <v>0</v>
      </c>
      <c r="BC155" s="238">
        <v>262611</v>
      </c>
      <c r="BD155" s="238">
        <v>112641</v>
      </c>
      <c r="BE155" s="238">
        <v>621323</v>
      </c>
      <c r="BF155">
        <v>0</v>
      </c>
      <c r="BG155" s="238">
        <v>1458081</v>
      </c>
      <c r="BH155" s="238">
        <v>685949</v>
      </c>
    </row>
    <row r="156" spans="1:60" x14ac:dyDescent="0.25">
      <c r="A156">
        <v>506</v>
      </c>
      <c r="B156">
        <v>506</v>
      </c>
      <c r="C156" t="s">
        <v>115</v>
      </c>
      <c r="D156" s="238">
        <v>879497</v>
      </c>
      <c r="E156" s="238">
        <v>2392099</v>
      </c>
      <c r="F156" s="238">
        <v>2750181</v>
      </c>
      <c r="G156" s="238">
        <v>2331101</v>
      </c>
      <c r="H156" s="238">
        <v>2253199</v>
      </c>
      <c r="I156" s="238">
        <v>1308528</v>
      </c>
      <c r="J156" s="238">
        <v>452477</v>
      </c>
      <c r="K156" s="238">
        <v>3938347</v>
      </c>
      <c r="L156" s="238">
        <v>6940728</v>
      </c>
      <c r="M156" s="238">
        <v>692059</v>
      </c>
      <c r="N156" s="238">
        <v>2972162</v>
      </c>
      <c r="O156" s="238">
        <v>4781653</v>
      </c>
      <c r="P156" s="238">
        <v>962067</v>
      </c>
      <c r="Q156" s="238">
        <v>1406593</v>
      </c>
      <c r="R156" s="238">
        <v>588759</v>
      </c>
      <c r="S156" s="238">
        <v>1926195</v>
      </c>
      <c r="T156" s="238">
        <v>26664431</v>
      </c>
      <c r="U156" s="238">
        <v>2255899</v>
      </c>
      <c r="V156" s="238">
        <v>1660123</v>
      </c>
      <c r="W156" s="238">
        <v>14975511</v>
      </c>
      <c r="X156" s="238">
        <v>6184771</v>
      </c>
      <c r="Y156" s="238">
        <v>433923</v>
      </c>
      <c r="Z156" s="238">
        <v>2712045</v>
      </c>
      <c r="AA156" s="238">
        <v>318916</v>
      </c>
      <c r="AB156" s="238">
        <v>1043355</v>
      </c>
      <c r="AC156" s="238">
        <v>6670436</v>
      </c>
      <c r="AD156" s="238">
        <v>1190923</v>
      </c>
      <c r="AE156" s="238">
        <v>4946118</v>
      </c>
      <c r="AF156" s="238">
        <v>3562739</v>
      </c>
      <c r="AG156" s="238">
        <v>1229040</v>
      </c>
      <c r="AH156" s="238">
        <v>10869923</v>
      </c>
      <c r="AI156" s="238">
        <v>12692106</v>
      </c>
      <c r="AJ156" s="238">
        <v>6464193</v>
      </c>
      <c r="AK156" s="238">
        <v>2209546</v>
      </c>
      <c r="AL156" s="238">
        <v>2983897</v>
      </c>
      <c r="AM156" s="238">
        <v>4086114</v>
      </c>
      <c r="AN156" s="238">
        <v>2063429</v>
      </c>
      <c r="AO156" s="238">
        <v>605522</v>
      </c>
      <c r="AP156" s="238">
        <v>4507236</v>
      </c>
      <c r="AQ156" s="238">
        <v>43880</v>
      </c>
      <c r="AR156" s="238">
        <v>49059</v>
      </c>
      <c r="AS156" s="238">
        <v>736423</v>
      </c>
      <c r="AT156" s="238">
        <v>289750</v>
      </c>
      <c r="AU156" s="238">
        <v>10304985</v>
      </c>
      <c r="AV156" s="238">
        <v>446643</v>
      </c>
      <c r="AW156" s="238">
        <v>67281400</v>
      </c>
      <c r="AX156" s="238">
        <v>1148039</v>
      </c>
      <c r="AY156" s="238">
        <v>1191162</v>
      </c>
      <c r="AZ156" s="238">
        <v>3657626</v>
      </c>
      <c r="BA156" s="238">
        <v>4104636</v>
      </c>
      <c r="BB156" s="238">
        <v>247647</v>
      </c>
      <c r="BC156" s="238">
        <v>860666</v>
      </c>
      <c r="BD156" s="238">
        <v>7989375</v>
      </c>
      <c r="BE156" s="238">
        <v>5065872</v>
      </c>
      <c r="BF156" s="238">
        <v>16583085</v>
      </c>
      <c r="BG156" s="238">
        <v>1106924</v>
      </c>
      <c r="BH156" s="238">
        <v>677002</v>
      </c>
    </row>
    <row r="157" spans="1:60" x14ac:dyDescent="0.25">
      <c r="A157">
        <v>507</v>
      </c>
      <c r="B157">
        <v>507</v>
      </c>
      <c r="C157" t="s">
        <v>126</v>
      </c>
      <c r="D157">
        <v>0</v>
      </c>
      <c r="E157" s="238">
        <v>190665</v>
      </c>
      <c r="F157" s="238">
        <v>183007</v>
      </c>
      <c r="G157">
        <v>0</v>
      </c>
      <c r="H157">
        <v>0</v>
      </c>
      <c r="I157">
        <v>0</v>
      </c>
      <c r="J157" s="238">
        <v>-33189</v>
      </c>
      <c r="K157" s="238">
        <v>-24807</v>
      </c>
      <c r="L157">
        <v>0</v>
      </c>
      <c r="M157">
        <v>0</v>
      </c>
      <c r="N157" s="238">
        <v>13588</v>
      </c>
      <c r="O157" s="238">
        <v>142082</v>
      </c>
      <c r="P157">
        <v>0</v>
      </c>
      <c r="Q157">
        <v>0</v>
      </c>
      <c r="R157">
        <v>0</v>
      </c>
      <c r="S157" s="238">
        <v>77202</v>
      </c>
      <c r="T157" s="238">
        <v>-73850</v>
      </c>
      <c r="U157">
        <v>0</v>
      </c>
      <c r="V157" s="238">
        <v>6679</v>
      </c>
      <c r="W157" s="238">
        <v>21750</v>
      </c>
      <c r="X157">
        <v>0</v>
      </c>
      <c r="Y157">
        <v>0</v>
      </c>
      <c r="Z157">
        <v>0</v>
      </c>
      <c r="AA157">
        <v>0</v>
      </c>
      <c r="AB157">
        <v>0</v>
      </c>
      <c r="AC157" s="238">
        <v>356286</v>
      </c>
      <c r="AD157">
        <v>0</v>
      </c>
      <c r="AE157" s="238">
        <v>67545</v>
      </c>
      <c r="AF157">
        <v>0</v>
      </c>
      <c r="AG157">
        <v>0</v>
      </c>
      <c r="AH157">
        <v>0</v>
      </c>
      <c r="AI157" s="238">
        <v>-50171</v>
      </c>
      <c r="AJ157">
        <v>0</v>
      </c>
      <c r="AK157">
        <v>0</v>
      </c>
      <c r="AL157" s="238">
        <v>-14815</v>
      </c>
      <c r="AM157">
        <v>0</v>
      </c>
      <c r="AN157">
        <v>0</v>
      </c>
      <c r="AO157">
        <v>0</v>
      </c>
      <c r="AP157" s="238">
        <v>71411</v>
      </c>
      <c r="AQ157">
        <v>0</v>
      </c>
      <c r="AR157">
        <v>0</v>
      </c>
      <c r="AS157">
        <v>0</v>
      </c>
      <c r="AT157">
        <v>0</v>
      </c>
      <c r="AU157">
        <v>0</v>
      </c>
      <c r="AV157" s="238">
        <v>-50236</v>
      </c>
      <c r="AW157" s="238">
        <v>518702</v>
      </c>
      <c r="AX157">
        <v>0</v>
      </c>
      <c r="AY157" s="238">
        <v>21210</v>
      </c>
      <c r="AZ157" s="238">
        <v>-8552</v>
      </c>
      <c r="BA157" s="238">
        <v>-33046</v>
      </c>
      <c r="BB157">
        <v>0</v>
      </c>
      <c r="BC157">
        <v>0</v>
      </c>
      <c r="BD157" s="238">
        <v>-22391</v>
      </c>
      <c r="BE157" s="238">
        <v>-87178</v>
      </c>
      <c r="BF157" s="238">
        <v>290497</v>
      </c>
      <c r="BG157">
        <v>0</v>
      </c>
      <c r="BH157" s="238">
        <v>1734</v>
      </c>
    </row>
    <row r="158" spans="1:60" x14ac:dyDescent="0.25">
      <c r="B158">
        <v>508</v>
      </c>
      <c r="C158" t="e">
        <v>#VALUE!</v>
      </c>
    </row>
    <row r="159" spans="1:60" x14ac:dyDescent="0.25">
      <c r="B159">
        <v>509</v>
      </c>
      <c r="C159" t="e">
        <v>#VALUE!</v>
      </c>
    </row>
    <row r="160" spans="1:60" x14ac:dyDescent="0.25">
      <c r="B160">
        <v>510</v>
      </c>
      <c r="C160" t="e">
        <v>#VALUE!</v>
      </c>
    </row>
    <row r="161" spans="1:60" x14ac:dyDescent="0.25">
      <c r="B161">
        <v>511</v>
      </c>
      <c r="C161" t="e">
        <v>#VALUE!</v>
      </c>
    </row>
    <row r="162" spans="1:60" x14ac:dyDescent="0.25">
      <c r="A162">
        <v>512</v>
      </c>
      <c r="B162">
        <v>512</v>
      </c>
      <c r="C162" t="s">
        <v>127</v>
      </c>
      <c r="D162">
        <v>0</v>
      </c>
      <c r="E162" s="238">
        <v>55445</v>
      </c>
      <c r="F162" s="238">
        <v>1025090</v>
      </c>
      <c r="G162">
        <v>0</v>
      </c>
      <c r="H162">
        <v>0</v>
      </c>
      <c r="I162" s="238">
        <v>132156</v>
      </c>
      <c r="J162">
        <v>0</v>
      </c>
      <c r="K162">
        <v>0</v>
      </c>
      <c r="L162">
        <v>0</v>
      </c>
      <c r="M162">
        <v>0</v>
      </c>
      <c r="N162">
        <v>0</v>
      </c>
      <c r="O162" s="238">
        <v>292271</v>
      </c>
      <c r="P162" s="238">
        <v>213340</v>
      </c>
      <c r="Q162">
        <v>0</v>
      </c>
      <c r="R162">
        <v>0</v>
      </c>
      <c r="S162">
        <v>0</v>
      </c>
      <c r="T162" s="238">
        <v>89192</v>
      </c>
      <c r="U162" s="238">
        <v>232215</v>
      </c>
      <c r="V162" s="238">
        <v>23302</v>
      </c>
      <c r="W162" s="238">
        <v>163332</v>
      </c>
      <c r="X162" s="238">
        <v>116208</v>
      </c>
      <c r="Y162">
        <v>0</v>
      </c>
      <c r="Z162">
        <v>0</v>
      </c>
      <c r="AA162" s="238">
        <v>135501</v>
      </c>
      <c r="AB162" s="238">
        <v>208960</v>
      </c>
      <c r="AC162">
        <v>0</v>
      </c>
      <c r="AD162">
        <v>0</v>
      </c>
      <c r="AE162">
        <v>0</v>
      </c>
      <c r="AF162">
        <v>0</v>
      </c>
      <c r="AG162">
        <v>0</v>
      </c>
      <c r="AH162">
        <v>0</v>
      </c>
      <c r="AI162" s="238">
        <v>453229</v>
      </c>
      <c r="AJ162">
        <v>0</v>
      </c>
      <c r="AK162" s="238">
        <v>221428</v>
      </c>
      <c r="AL162" s="238">
        <v>3500</v>
      </c>
      <c r="AM162" s="238">
        <v>183006</v>
      </c>
      <c r="AN162">
        <v>0</v>
      </c>
      <c r="AO162">
        <v>0</v>
      </c>
      <c r="AP162">
        <v>0</v>
      </c>
      <c r="AQ162">
        <v>0</v>
      </c>
      <c r="AR162">
        <v>0</v>
      </c>
      <c r="AS162" s="238">
        <v>343700</v>
      </c>
      <c r="AT162">
        <v>0</v>
      </c>
      <c r="AU162">
        <v>0</v>
      </c>
      <c r="AV162">
        <v>0</v>
      </c>
      <c r="AW162">
        <v>0</v>
      </c>
      <c r="AX162" s="238">
        <v>262332</v>
      </c>
      <c r="AY162" s="238">
        <v>19859</v>
      </c>
      <c r="AZ162" s="238">
        <v>154523</v>
      </c>
      <c r="BA162" s="238">
        <v>451539</v>
      </c>
      <c r="BB162">
        <v>0</v>
      </c>
      <c r="BC162" s="238">
        <v>188430</v>
      </c>
      <c r="BD162" s="238">
        <v>-46229</v>
      </c>
      <c r="BE162" s="238">
        <v>134004</v>
      </c>
      <c r="BF162">
        <v>0</v>
      </c>
      <c r="BG162">
        <v>0</v>
      </c>
      <c r="BH162" s="238">
        <v>151973</v>
      </c>
    </row>
    <row r="163" spans="1:60" x14ac:dyDescent="0.25">
      <c r="B163">
        <v>513</v>
      </c>
      <c r="C163" t="e">
        <v>#VALUE!</v>
      </c>
    </row>
    <row r="164" spans="1:60" x14ac:dyDescent="0.25">
      <c r="B164">
        <v>514</v>
      </c>
      <c r="C164" t="e">
        <v>#VALUE!</v>
      </c>
    </row>
    <row r="165" spans="1:60" x14ac:dyDescent="0.25">
      <c r="B165">
        <v>515</v>
      </c>
      <c r="C165" t="e">
        <v>#VALUE!</v>
      </c>
    </row>
    <row r="166" spans="1:60" x14ac:dyDescent="0.25">
      <c r="B166">
        <v>516</v>
      </c>
      <c r="C166" t="e">
        <v>#VALUE!</v>
      </c>
    </row>
    <row r="167" spans="1:60" x14ac:dyDescent="0.25">
      <c r="B167">
        <v>517</v>
      </c>
      <c r="C167" t="e">
        <v>#VALUE!</v>
      </c>
    </row>
    <row r="168" spans="1:60" x14ac:dyDescent="0.25">
      <c r="B168">
        <v>518</v>
      </c>
      <c r="C168" t="e">
        <v>#VALUE!</v>
      </c>
    </row>
    <row r="169" spans="1:60" x14ac:dyDescent="0.25">
      <c r="B169">
        <v>519</v>
      </c>
      <c r="C169" t="e">
        <v>#VALUE!</v>
      </c>
    </row>
    <row r="170" spans="1:60" x14ac:dyDescent="0.25">
      <c r="B170">
        <v>520</v>
      </c>
      <c r="C170" t="e">
        <v>#VALUE!</v>
      </c>
    </row>
    <row r="171" spans="1:60" x14ac:dyDescent="0.25">
      <c r="B171">
        <v>521</v>
      </c>
      <c r="C171" t="e">
        <v>#VALUE!</v>
      </c>
    </row>
    <row r="172" spans="1:60" x14ac:dyDescent="0.25">
      <c r="B172">
        <v>522</v>
      </c>
      <c r="C172" t="e">
        <v>#VALUE!</v>
      </c>
    </row>
    <row r="173" spans="1:60" x14ac:dyDescent="0.25">
      <c r="B173">
        <v>523</v>
      </c>
      <c r="C173" t="e">
        <v>#VALUE!</v>
      </c>
    </row>
    <row r="174" spans="1:60" x14ac:dyDescent="0.25">
      <c r="B174">
        <v>524</v>
      </c>
      <c r="C174" t="e">
        <v>#VALUE!</v>
      </c>
    </row>
    <row r="175" spans="1:60" x14ac:dyDescent="0.25">
      <c r="B175">
        <v>525</v>
      </c>
      <c r="C175" t="e">
        <v>#VALUE!</v>
      </c>
    </row>
    <row r="176" spans="1:60" x14ac:dyDescent="0.25">
      <c r="B176">
        <v>526</v>
      </c>
      <c r="C176" t="e">
        <v>#VALUE!</v>
      </c>
    </row>
    <row r="177" spans="1:60" x14ac:dyDescent="0.25">
      <c r="B177">
        <v>527</v>
      </c>
      <c r="C177" t="e">
        <v>#VALUE!</v>
      </c>
    </row>
    <row r="178" spans="1:60" x14ac:dyDescent="0.25">
      <c r="B178">
        <v>528</v>
      </c>
      <c r="C178" t="e">
        <v>#VALUE!</v>
      </c>
    </row>
    <row r="179" spans="1:60" x14ac:dyDescent="0.25">
      <c r="B179">
        <v>529</v>
      </c>
      <c r="C179" t="e">
        <v>#VALUE!</v>
      </c>
    </row>
    <row r="180" spans="1:60" x14ac:dyDescent="0.25">
      <c r="B180">
        <v>530</v>
      </c>
      <c r="C180" t="e">
        <v>#VALUE!</v>
      </c>
    </row>
    <row r="181" spans="1:60" x14ac:dyDescent="0.25">
      <c r="B181">
        <v>531</v>
      </c>
      <c r="C181" t="e">
        <v>#VALUE!</v>
      </c>
    </row>
    <row r="182" spans="1:60" x14ac:dyDescent="0.25">
      <c r="A182">
        <v>532</v>
      </c>
      <c r="B182">
        <v>532</v>
      </c>
      <c r="C182" t="s">
        <v>190</v>
      </c>
      <c r="D182" s="238">
        <v>10574385</v>
      </c>
      <c r="E182" s="238">
        <v>19572807</v>
      </c>
      <c r="F182" s="238">
        <v>11356304</v>
      </c>
      <c r="G182" s="238">
        <v>7699124</v>
      </c>
      <c r="H182" s="238">
        <v>18407008</v>
      </c>
      <c r="I182" s="238">
        <v>9584456</v>
      </c>
      <c r="J182" s="238">
        <v>2972296</v>
      </c>
      <c r="K182" s="238">
        <v>6249457</v>
      </c>
      <c r="L182" s="238">
        <v>11192230</v>
      </c>
      <c r="M182" s="238">
        <v>2887995</v>
      </c>
      <c r="N182" s="238">
        <v>6125955</v>
      </c>
      <c r="O182" s="238">
        <v>30823019</v>
      </c>
      <c r="P182" s="238">
        <v>21477470</v>
      </c>
      <c r="Q182" s="238">
        <v>3125511</v>
      </c>
      <c r="R182" s="238">
        <v>233167</v>
      </c>
      <c r="S182" s="238">
        <v>23420352</v>
      </c>
      <c r="T182" s="238">
        <v>79553291</v>
      </c>
      <c r="U182" s="238">
        <v>7315993</v>
      </c>
      <c r="V182" s="238">
        <v>3508889</v>
      </c>
      <c r="W182" s="238">
        <v>50578089</v>
      </c>
      <c r="X182" s="238">
        <v>33156922</v>
      </c>
      <c r="Y182" s="238">
        <v>3766027</v>
      </c>
      <c r="Z182" s="238">
        <v>15099745</v>
      </c>
      <c r="AA182" s="238">
        <v>3007145</v>
      </c>
      <c r="AB182" s="238">
        <v>9478385</v>
      </c>
      <c r="AC182" s="238">
        <v>39778327</v>
      </c>
      <c r="AD182" s="238">
        <v>5636843</v>
      </c>
      <c r="AE182" s="238">
        <v>26033510</v>
      </c>
      <c r="AF182" s="238">
        <v>8926964</v>
      </c>
      <c r="AG182" s="238">
        <v>3753214</v>
      </c>
      <c r="AH182" s="238">
        <v>20432346</v>
      </c>
      <c r="AI182" s="238">
        <v>13991925</v>
      </c>
      <c r="AJ182" s="238">
        <v>38321213</v>
      </c>
      <c r="AK182" s="238">
        <v>12883212</v>
      </c>
      <c r="AL182" s="238">
        <v>10648859</v>
      </c>
      <c r="AM182" s="238">
        <v>13555028</v>
      </c>
      <c r="AN182" s="238">
        <v>11035936</v>
      </c>
      <c r="AO182" s="238">
        <v>11289639</v>
      </c>
      <c r="AP182" s="238">
        <v>10796014</v>
      </c>
      <c r="AQ182" s="238">
        <v>946187</v>
      </c>
      <c r="AR182" s="238">
        <v>6320606</v>
      </c>
      <c r="AS182" s="238">
        <v>11642447</v>
      </c>
      <c r="AT182" s="238">
        <v>758094</v>
      </c>
      <c r="AU182" s="238">
        <v>98690968</v>
      </c>
      <c r="AV182" s="238">
        <v>7668008</v>
      </c>
      <c r="AW182" s="238">
        <v>445891021</v>
      </c>
      <c r="AX182" s="238">
        <v>5385383</v>
      </c>
      <c r="AY182" s="238">
        <v>1789715</v>
      </c>
      <c r="AZ182" s="238">
        <v>14894686</v>
      </c>
      <c r="BA182" s="238">
        <v>27600420</v>
      </c>
      <c r="BB182" s="238">
        <v>2376003</v>
      </c>
      <c r="BC182" s="238">
        <v>1972553</v>
      </c>
      <c r="BD182" s="238">
        <v>16890722</v>
      </c>
      <c r="BE182" s="238">
        <v>21524607</v>
      </c>
      <c r="BF182" s="238">
        <v>120165375</v>
      </c>
      <c r="BG182" s="238">
        <v>6194278</v>
      </c>
      <c r="BH182" s="238">
        <v>3756879</v>
      </c>
    </row>
    <row r="183" spans="1:60" x14ac:dyDescent="0.25">
      <c r="A183">
        <v>533</v>
      </c>
      <c r="B183">
        <v>533</v>
      </c>
      <c r="C183" t="s">
        <v>191</v>
      </c>
      <c r="D183">
        <v>0</v>
      </c>
      <c r="E183">
        <v>0</v>
      </c>
      <c r="F183">
        <v>0</v>
      </c>
      <c r="G183">
        <v>0</v>
      </c>
      <c r="H183">
        <v>0</v>
      </c>
      <c r="I183">
        <v>0</v>
      </c>
      <c r="J183">
        <v>0</v>
      </c>
      <c r="K183">
        <v>0</v>
      </c>
      <c r="L183">
        <v>0</v>
      </c>
      <c r="M183">
        <v>0</v>
      </c>
      <c r="N183">
        <v>0</v>
      </c>
      <c r="O183">
        <v>0</v>
      </c>
      <c r="P183" s="238">
        <v>4359959</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row>
    <row r="184" spans="1:60" x14ac:dyDescent="0.25">
      <c r="B184">
        <v>534</v>
      </c>
      <c r="C184" t="s">
        <v>130</v>
      </c>
    </row>
    <row r="185" spans="1:60" x14ac:dyDescent="0.25">
      <c r="B185">
        <v>535</v>
      </c>
      <c r="C185" t="s">
        <v>245</v>
      </c>
    </row>
    <row r="186" spans="1:60" x14ac:dyDescent="0.25">
      <c r="A186">
        <v>536</v>
      </c>
      <c r="B186">
        <v>536</v>
      </c>
      <c r="C186" t="s">
        <v>116</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s="238">
        <v>49765</v>
      </c>
      <c r="AF186">
        <v>0</v>
      </c>
      <c r="AG186">
        <v>0</v>
      </c>
      <c r="AH186">
        <v>0</v>
      </c>
      <c r="AI186">
        <v>0</v>
      </c>
      <c r="AJ186">
        <v>0</v>
      </c>
      <c r="AK186">
        <v>0</v>
      </c>
      <c r="AL186">
        <v>0</v>
      </c>
      <c r="AM186">
        <v>0</v>
      </c>
      <c r="AN186">
        <v>0</v>
      </c>
      <c r="AO186">
        <v>0</v>
      </c>
      <c r="AP186">
        <v>0</v>
      </c>
      <c r="AQ186">
        <v>0</v>
      </c>
      <c r="AR186">
        <v>0</v>
      </c>
      <c r="AS186">
        <v>0</v>
      </c>
      <c r="AT186" s="238">
        <v>6793</v>
      </c>
      <c r="AU186">
        <v>0</v>
      </c>
      <c r="AV186">
        <v>0</v>
      </c>
      <c r="AW186">
        <v>0</v>
      </c>
      <c r="AX186">
        <v>0</v>
      </c>
      <c r="AY186">
        <v>0</v>
      </c>
      <c r="AZ186">
        <v>0</v>
      </c>
      <c r="BA186">
        <v>0</v>
      </c>
      <c r="BB186">
        <v>0</v>
      </c>
      <c r="BC186">
        <v>0</v>
      </c>
      <c r="BD186">
        <v>0</v>
      </c>
      <c r="BE186">
        <v>0</v>
      </c>
      <c r="BF186">
        <v>0</v>
      </c>
      <c r="BG186">
        <v>0</v>
      </c>
      <c r="BH186">
        <v>0</v>
      </c>
    </row>
    <row r="187" spans="1:60" x14ac:dyDescent="0.25">
      <c r="B187">
        <v>537</v>
      </c>
    </row>
    <row r="188" spans="1:60" x14ac:dyDescent="0.25">
      <c r="B188">
        <v>538</v>
      </c>
    </row>
    <row r="189" spans="1:60" x14ac:dyDescent="0.25">
      <c r="B189">
        <v>539</v>
      </c>
    </row>
    <row r="190" spans="1:60" x14ac:dyDescent="0.25">
      <c r="B190">
        <v>540</v>
      </c>
    </row>
    <row r="191" spans="1:60" x14ac:dyDescent="0.25">
      <c r="B191">
        <v>541</v>
      </c>
    </row>
    <row r="192" spans="1:60" x14ac:dyDescent="0.25">
      <c r="B192">
        <v>542</v>
      </c>
    </row>
    <row r="193" spans="1:60" x14ac:dyDescent="0.25">
      <c r="B193">
        <v>543</v>
      </c>
    </row>
    <row r="194" spans="1:60" x14ac:dyDescent="0.25">
      <c r="B194">
        <v>544</v>
      </c>
    </row>
    <row r="195" spans="1:60" x14ac:dyDescent="0.25">
      <c r="B195">
        <v>545</v>
      </c>
    </row>
    <row r="196" spans="1:60" x14ac:dyDescent="0.25">
      <c r="A196">
        <v>546</v>
      </c>
      <c r="B196">
        <v>546</v>
      </c>
      <c r="D196">
        <v>0</v>
      </c>
      <c r="E196">
        <v>0</v>
      </c>
      <c r="F196">
        <v>0</v>
      </c>
      <c r="G196" s="238">
        <v>1525742</v>
      </c>
      <c r="H196">
        <v>0</v>
      </c>
      <c r="I196">
        <v>0</v>
      </c>
      <c r="J196">
        <v>0</v>
      </c>
      <c r="K196">
        <v>0</v>
      </c>
      <c r="L196">
        <v>0</v>
      </c>
      <c r="M196">
        <v>0</v>
      </c>
      <c r="N196">
        <v>0</v>
      </c>
      <c r="O196">
        <v>0</v>
      </c>
      <c r="P196" s="238">
        <v>5899571</v>
      </c>
      <c r="Q196" s="238">
        <v>921534</v>
      </c>
      <c r="R196">
        <v>0</v>
      </c>
      <c r="S196">
        <v>0</v>
      </c>
      <c r="T196">
        <v>0</v>
      </c>
      <c r="U196">
        <v>0</v>
      </c>
      <c r="V196">
        <v>0</v>
      </c>
      <c r="W196">
        <v>0</v>
      </c>
      <c r="X196">
        <v>0</v>
      </c>
      <c r="Y196">
        <v>0</v>
      </c>
      <c r="Z196">
        <v>0</v>
      </c>
      <c r="AA196">
        <v>0</v>
      </c>
      <c r="AB196">
        <v>0</v>
      </c>
      <c r="AC196">
        <v>0</v>
      </c>
      <c r="AD196">
        <v>0</v>
      </c>
      <c r="AE196" s="238">
        <v>2311132</v>
      </c>
      <c r="AF196">
        <v>0</v>
      </c>
      <c r="AG196" s="238">
        <v>1969885</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s="238">
        <v>1222896</v>
      </c>
      <c r="BC196">
        <v>0</v>
      </c>
      <c r="BD196">
        <v>0</v>
      </c>
      <c r="BE196">
        <v>0</v>
      </c>
      <c r="BF196">
        <v>0</v>
      </c>
      <c r="BG196">
        <v>0</v>
      </c>
      <c r="BH196">
        <v>0</v>
      </c>
    </row>
    <row r="197" spans="1:60" x14ac:dyDescent="0.25">
      <c r="B197">
        <v>547</v>
      </c>
    </row>
    <row r="198" spans="1:60" x14ac:dyDescent="0.25">
      <c r="B198">
        <v>548</v>
      </c>
    </row>
    <row r="199" spans="1:60" x14ac:dyDescent="0.25">
      <c r="B199">
        <v>549</v>
      </c>
    </row>
    <row r="200" spans="1:60" x14ac:dyDescent="0.25">
      <c r="B200">
        <v>550</v>
      </c>
    </row>
    <row r="201" spans="1:60" x14ac:dyDescent="0.25">
      <c r="B201">
        <v>551</v>
      </c>
    </row>
    <row r="202" spans="1:60" x14ac:dyDescent="0.25">
      <c r="B202">
        <v>552</v>
      </c>
    </row>
    <row r="203" spans="1:60" x14ac:dyDescent="0.25">
      <c r="B203">
        <v>553</v>
      </c>
    </row>
    <row r="204" spans="1:60" x14ac:dyDescent="0.25">
      <c r="A204">
        <v>554</v>
      </c>
      <c r="B204">
        <v>554</v>
      </c>
      <c r="D204" s="238">
        <v>7912010</v>
      </c>
      <c r="E204" s="238">
        <v>10864904</v>
      </c>
      <c r="F204" s="238">
        <v>13098826</v>
      </c>
      <c r="G204" s="238">
        <v>5183737</v>
      </c>
      <c r="H204" s="238">
        <v>8963824</v>
      </c>
      <c r="I204" s="238">
        <v>4527400</v>
      </c>
      <c r="J204" s="238">
        <v>2928101</v>
      </c>
      <c r="K204" s="238">
        <v>4846391</v>
      </c>
      <c r="L204">
        <v>0</v>
      </c>
      <c r="M204" s="238">
        <v>1909757</v>
      </c>
      <c r="N204" s="238">
        <v>5994142</v>
      </c>
      <c r="O204">
        <v>0</v>
      </c>
      <c r="P204" s="238">
        <v>3411478</v>
      </c>
      <c r="Q204" s="238">
        <v>2945041</v>
      </c>
      <c r="R204" s="238">
        <v>66860</v>
      </c>
      <c r="S204" s="238">
        <v>20054474</v>
      </c>
      <c r="T204" s="238">
        <v>26089278</v>
      </c>
      <c r="U204" s="238">
        <v>3358745</v>
      </c>
      <c r="V204" s="238">
        <v>16523355</v>
      </c>
      <c r="W204" s="238">
        <v>31280294</v>
      </c>
      <c r="X204" s="238">
        <v>5251237</v>
      </c>
      <c r="Y204" s="238">
        <v>1644745</v>
      </c>
      <c r="Z204" s="238">
        <v>9942562</v>
      </c>
      <c r="AA204" s="238">
        <v>2040445</v>
      </c>
      <c r="AB204" s="238">
        <v>6451631</v>
      </c>
      <c r="AC204" s="238">
        <v>29903650</v>
      </c>
      <c r="AD204">
        <v>0</v>
      </c>
      <c r="AE204" s="238">
        <v>16314062</v>
      </c>
      <c r="AF204" s="238">
        <v>11059878</v>
      </c>
      <c r="AG204" s="238">
        <v>3361297</v>
      </c>
      <c r="AH204" s="238">
        <v>43360214</v>
      </c>
      <c r="AI204" s="238">
        <v>13748051</v>
      </c>
      <c r="AJ204">
        <v>0</v>
      </c>
      <c r="AK204" s="238">
        <v>14042455</v>
      </c>
      <c r="AL204" s="238">
        <v>11175146</v>
      </c>
      <c r="AM204" s="238">
        <v>8792970</v>
      </c>
      <c r="AN204" s="238">
        <v>7715301</v>
      </c>
      <c r="AO204" s="238">
        <v>6082668</v>
      </c>
      <c r="AP204" s="238">
        <v>9066050</v>
      </c>
      <c r="AQ204" s="238">
        <v>5709202</v>
      </c>
      <c r="AR204" s="238">
        <v>6016026</v>
      </c>
      <c r="AS204" s="238">
        <v>3888670</v>
      </c>
      <c r="AT204" s="238">
        <v>932065</v>
      </c>
      <c r="AU204" s="238">
        <v>26766344</v>
      </c>
      <c r="AV204" s="238">
        <v>9594802</v>
      </c>
      <c r="AW204" s="238">
        <v>104002622</v>
      </c>
      <c r="AX204" s="238">
        <v>4088477</v>
      </c>
      <c r="AY204" s="238">
        <v>3033890</v>
      </c>
      <c r="AZ204" s="238">
        <v>3370590</v>
      </c>
      <c r="BA204" s="238">
        <v>22939611</v>
      </c>
      <c r="BB204" s="238">
        <v>2030780</v>
      </c>
      <c r="BC204" s="238">
        <v>4095424</v>
      </c>
      <c r="BD204" s="238">
        <v>10425776</v>
      </c>
      <c r="BE204" s="238">
        <v>15831738</v>
      </c>
      <c r="BF204" s="238">
        <v>63762369</v>
      </c>
      <c r="BG204" s="238">
        <v>5542687</v>
      </c>
      <c r="BH204" s="238">
        <v>2879898</v>
      </c>
    </row>
    <row r="205" spans="1:60" x14ac:dyDescent="0.25">
      <c r="A205">
        <v>555</v>
      </c>
      <c r="B205">
        <v>555</v>
      </c>
      <c r="D205" s="238">
        <v>2800433</v>
      </c>
      <c r="E205" s="238">
        <v>2613238</v>
      </c>
      <c r="F205" s="238">
        <v>3858945</v>
      </c>
      <c r="G205" s="238">
        <v>1613066</v>
      </c>
      <c r="H205" s="238">
        <v>6037777</v>
      </c>
      <c r="I205" s="238">
        <v>1322887</v>
      </c>
      <c r="J205" s="238">
        <v>759935</v>
      </c>
      <c r="K205" s="238">
        <v>1983008</v>
      </c>
      <c r="L205">
        <v>0</v>
      </c>
      <c r="M205" s="238">
        <v>704898</v>
      </c>
      <c r="N205" s="238">
        <v>2450644</v>
      </c>
      <c r="O205">
        <v>0</v>
      </c>
      <c r="P205" s="238">
        <v>1083653</v>
      </c>
      <c r="Q205" s="238">
        <v>1077862</v>
      </c>
      <c r="R205">
        <v>0</v>
      </c>
      <c r="S205" s="238">
        <v>5679921</v>
      </c>
      <c r="T205" s="238">
        <v>9379897</v>
      </c>
      <c r="U205" s="238">
        <v>1310675</v>
      </c>
      <c r="V205" s="238">
        <v>15959724</v>
      </c>
      <c r="W205" s="238">
        <v>6514536</v>
      </c>
      <c r="X205" s="238">
        <v>1991564</v>
      </c>
      <c r="Y205" s="238">
        <v>537907</v>
      </c>
      <c r="Z205" s="238">
        <v>4651032</v>
      </c>
      <c r="AA205" s="238">
        <v>772487</v>
      </c>
      <c r="AB205" s="238">
        <v>2172083</v>
      </c>
      <c r="AC205" s="238">
        <v>17589546</v>
      </c>
      <c r="AD205">
        <v>0</v>
      </c>
      <c r="AE205" s="238">
        <v>5015152</v>
      </c>
      <c r="AF205" s="238">
        <v>4545598</v>
      </c>
      <c r="AG205" s="238">
        <v>1177632</v>
      </c>
      <c r="AH205" s="238">
        <v>15548211</v>
      </c>
      <c r="AI205" s="238">
        <v>3294229</v>
      </c>
      <c r="AJ205">
        <v>0</v>
      </c>
      <c r="AK205" s="238">
        <v>2884879</v>
      </c>
      <c r="AL205" s="238">
        <v>5259517</v>
      </c>
      <c r="AM205" s="238">
        <v>3791673</v>
      </c>
      <c r="AN205" s="238">
        <v>5114464</v>
      </c>
      <c r="AO205" s="238">
        <v>1784366</v>
      </c>
      <c r="AP205" s="238">
        <v>4022116</v>
      </c>
      <c r="AQ205" s="238">
        <v>4297205</v>
      </c>
      <c r="AR205" s="238">
        <v>3227325</v>
      </c>
      <c r="AS205" s="238">
        <v>1433617</v>
      </c>
      <c r="AT205" s="238">
        <v>453190</v>
      </c>
      <c r="AU205" s="238">
        <v>9392038</v>
      </c>
      <c r="AV205" s="238">
        <v>4201835</v>
      </c>
      <c r="AW205" s="238">
        <v>38084895</v>
      </c>
      <c r="AX205" s="238">
        <v>2317471</v>
      </c>
      <c r="AY205" s="238">
        <v>1687031</v>
      </c>
      <c r="AZ205" s="238">
        <v>833369</v>
      </c>
      <c r="BA205" s="238">
        <v>5261751</v>
      </c>
      <c r="BB205" s="238">
        <v>738212</v>
      </c>
      <c r="BC205" s="238">
        <v>2049854</v>
      </c>
      <c r="BD205" s="238">
        <v>4668210</v>
      </c>
      <c r="BE205" s="238">
        <v>6048957</v>
      </c>
      <c r="BF205" s="238">
        <v>47769401</v>
      </c>
      <c r="BG205" s="238">
        <v>1263796</v>
      </c>
      <c r="BH205" s="238">
        <v>990109</v>
      </c>
    </row>
    <row r="206" spans="1:60" x14ac:dyDescent="0.25">
      <c r="A206">
        <v>556</v>
      </c>
      <c r="B206">
        <v>556</v>
      </c>
      <c r="D206" s="238">
        <v>31742474</v>
      </c>
      <c r="E206" s="238">
        <v>60053308</v>
      </c>
      <c r="F206" s="238">
        <v>57340547</v>
      </c>
      <c r="G206" s="238">
        <v>20228227</v>
      </c>
      <c r="H206" s="238">
        <v>65337853</v>
      </c>
      <c r="I206" s="238">
        <v>28635116</v>
      </c>
      <c r="J206" s="238">
        <v>19499006</v>
      </c>
      <c r="K206" s="238">
        <v>25221828</v>
      </c>
      <c r="L206">
        <v>0</v>
      </c>
      <c r="M206" s="238">
        <v>15384940</v>
      </c>
      <c r="N206" s="238">
        <v>28656674</v>
      </c>
      <c r="O206">
        <v>0</v>
      </c>
      <c r="P206" s="238">
        <v>34780879</v>
      </c>
      <c r="Q206" s="238">
        <v>10835025</v>
      </c>
      <c r="R206" s="238">
        <v>1913296</v>
      </c>
      <c r="S206" s="238">
        <v>96503127</v>
      </c>
      <c r="T206" s="238">
        <v>156737981</v>
      </c>
      <c r="U206" s="238">
        <v>18449052</v>
      </c>
      <c r="V206" s="238">
        <v>3942257</v>
      </c>
      <c r="W206" s="238">
        <v>149570172</v>
      </c>
      <c r="X206" s="238">
        <v>45887213</v>
      </c>
      <c r="Y206" s="238">
        <v>11570536</v>
      </c>
      <c r="Z206" s="238">
        <v>57053083</v>
      </c>
      <c r="AA206" s="238">
        <v>12690185</v>
      </c>
      <c r="AB206" s="238">
        <v>30033774</v>
      </c>
      <c r="AC206" s="238">
        <v>147148481</v>
      </c>
      <c r="AD206">
        <v>0</v>
      </c>
      <c r="AE206" s="238">
        <v>104771969</v>
      </c>
      <c r="AF206" s="238">
        <v>49900548</v>
      </c>
      <c r="AG206" s="238">
        <v>19304280</v>
      </c>
      <c r="AH206" s="238">
        <v>161264616</v>
      </c>
      <c r="AI206" s="238">
        <v>79620231</v>
      </c>
      <c r="AJ206">
        <v>0</v>
      </c>
      <c r="AK206" s="238">
        <v>54761693</v>
      </c>
      <c r="AL206" s="238">
        <v>54720879</v>
      </c>
      <c r="AM206" s="238">
        <v>43820748</v>
      </c>
      <c r="AN206" s="238">
        <v>54807539</v>
      </c>
      <c r="AO206" s="238">
        <v>40626451</v>
      </c>
      <c r="AP206" s="238">
        <v>53291812</v>
      </c>
      <c r="AQ206" s="238">
        <v>15135703</v>
      </c>
      <c r="AR206" s="238">
        <v>15162532</v>
      </c>
      <c r="AS206" s="238">
        <v>21569757</v>
      </c>
      <c r="AT206" s="238">
        <v>7438419</v>
      </c>
      <c r="AU206" s="238">
        <v>230104922</v>
      </c>
      <c r="AV206" s="238">
        <v>45350822</v>
      </c>
      <c r="AW206" s="238">
        <v>1012277875</v>
      </c>
      <c r="AX206" s="238">
        <v>17229590</v>
      </c>
      <c r="AY206" s="238">
        <v>14019444</v>
      </c>
      <c r="AZ206" s="238">
        <v>28779828</v>
      </c>
      <c r="BA206" s="238">
        <v>121421481</v>
      </c>
      <c r="BB206" s="238">
        <v>7940050</v>
      </c>
      <c r="BC206" s="238">
        <v>16129854</v>
      </c>
      <c r="BD206" s="238">
        <v>61876766</v>
      </c>
      <c r="BE206" s="238">
        <v>71275093</v>
      </c>
      <c r="BF206" s="238">
        <v>326304063</v>
      </c>
      <c r="BG206" s="238">
        <v>36562846</v>
      </c>
      <c r="BH206" s="238">
        <v>17320991</v>
      </c>
    </row>
    <row r="207" spans="1:60" x14ac:dyDescent="0.25">
      <c r="A207">
        <v>557</v>
      </c>
      <c r="B207">
        <v>557</v>
      </c>
      <c r="D207" s="238">
        <v>31586826</v>
      </c>
      <c r="E207" s="238">
        <v>59624813</v>
      </c>
      <c r="F207" s="238">
        <v>53012917</v>
      </c>
      <c r="G207" s="238">
        <v>18757717</v>
      </c>
      <c r="H207" s="238">
        <v>64223328</v>
      </c>
      <c r="I207" s="238">
        <v>26485465</v>
      </c>
      <c r="J207" s="238">
        <v>17401580</v>
      </c>
      <c r="K207" s="238">
        <v>24902652</v>
      </c>
      <c r="L207">
        <v>0</v>
      </c>
      <c r="M207" s="238">
        <v>13846950</v>
      </c>
      <c r="N207" s="238">
        <v>27670964</v>
      </c>
      <c r="O207">
        <v>0</v>
      </c>
      <c r="P207" s="238">
        <v>34248195</v>
      </c>
      <c r="Q207" s="238">
        <v>9693818</v>
      </c>
      <c r="R207" s="238">
        <v>1913296</v>
      </c>
      <c r="S207" s="238">
        <v>94585503</v>
      </c>
      <c r="T207" s="238">
        <v>147616675</v>
      </c>
      <c r="U207" s="238">
        <v>17776267</v>
      </c>
      <c r="V207" s="238">
        <v>1268105</v>
      </c>
      <c r="W207" s="238">
        <v>147135837</v>
      </c>
      <c r="X207" s="238">
        <v>44888128</v>
      </c>
      <c r="Y207" s="238">
        <v>10269793</v>
      </c>
      <c r="Z207" s="238">
        <v>55235954</v>
      </c>
      <c r="AA207" s="238">
        <v>11382120</v>
      </c>
      <c r="AB207" s="238">
        <v>28395839</v>
      </c>
      <c r="AC207" s="238">
        <v>137408753</v>
      </c>
      <c r="AD207">
        <v>0</v>
      </c>
      <c r="AE207" s="238">
        <v>102792146</v>
      </c>
      <c r="AF207" s="238">
        <v>47512155</v>
      </c>
      <c r="AG207" s="238">
        <v>18529970</v>
      </c>
      <c r="AH207" s="238">
        <v>160016913</v>
      </c>
      <c r="AI207" s="238">
        <v>78012286</v>
      </c>
      <c r="AJ207">
        <v>0</v>
      </c>
      <c r="AK207" s="238">
        <v>50833997</v>
      </c>
      <c r="AL207" s="238">
        <v>51685032</v>
      </c>
      <c r="AM207" s="238">
        <v>43193354</v>
      </c>
      <c r="AN207" s="238">
        <v>53845398</v>
      </c>
      <c r="AO207" s="238">
        <v>39601817</v>
      </c>
      <c r="AP207" s="238">
        <v>50588892</v>
      </c>
      <c r="AQ207" s="238">
        <v>14425458</v>
      </c>
      <c r="AR207" s="238">
        <v>14720941</v>
      </c>
      <c r="AS207" s="238">
        <v>21079371</v>
      </c>
      <c r="AT207" s="238">
        <v>6696020</v>
      </c>
      <c r="AU207" s="238">
        <v>229696524</v>
      </c>
      <c r="AV207" s="238">
        <v>44428009</v>
      </c>
      <c r="AW207" s="238">
        <v>859103413</v>
      </c>
      <c r="AX207" s="238">
        <v>16389723</v>
      </c>
      <c r="AY207" s="238">
        <v>11970920</v>
      </c>
      <c r="AZ207" s="238">
        <v>27692703</v>
      </c>
      <c r="BA207" s="238">
        <v>119495566</v>
      </c>
      <c r="BB207" s="238">
        <v>7648482</v>
      </c>
      <c r="BC207" s="238">
        <v>15244972</v>
      </c>
      <c r="BD207" s="238">
        <v>59193959</v>
      </c>
      <c r="BE207" s="238">
        <v>69582874</v>
      </c>
      <c r="BF207" s="238">
        <v>323008206</v>
      </c>
      <c r="BG207" s="238">
        <v>35775692</v>
      </c>
      <c r="BH207" s="238">
        <v>16099829</v>
      </c>
    </row>
    <row r="208" spans="1:60" x14ac:dyDescent="0.25">
      <c r="B208">
        <v>558</v>
      </c>
    </row>
    <row r="209" spans="2:2" x14ac:dyDescent="0.25">
      <c r="B209">
        <v>559</v>
      </c>
    </row>
    <row r="210" spans="2:2" x14ac:dyDescent="0.25">
      <c r="B210">
        <v>560</v>
      </c>
    </row>
    <row r="211" spans="2:2" x14ac:dyDescent="0.25">
      <c r="B211">
        <v>561</v>
      </c>
    </row>
    <row r="212" spans="2:2" x14ac:dyDescent="0.25">
      <c r="B212">
        <v>562</v>
      </c>
    </row>
    <row r="213" spans="2:2" x14ac:dyDescent="0.25">
      <c r="B213">
        <v>563</v>
      </c>
    </row>
    <row r="214" spans="2:2" x14ac:dyDescent="0.25">
      <c r="B214">
        <v>564</v>
      </c>
    </row>
    <row r="215" spans="2:2" x14ac:dyDescent="0.25">
      <c r="B215">
        <v>565</v>
      </c>
    </row>
    <row r="216" spans="2:2" x14ac:dyDescent="0.25">
      <c r="B216">
        <v>566</v>
      </c>
    </row>
    <row r="217" spans="2:2" x14ac:dyDescent="0.25">
      <c r="B217">
        <v>567</v>
      </c>
    </row>
    <row r="218" spans="2:2" x14ac:dyDescent="0.25">
      <c r="B218">
        <v>568</v>
      </c>
    </row>
    <row r="219" spans="2:2" x14ac:dyDescent="0.25">
      <c r="B219">
        <v>569</v>
      </c>
    </row>
    <row r="220" spans="2:2" x14ac:dyDescent="0.25">
      <c r="B220">
        <v>570</v>
      </c>
    </row>
    <row r="221" spans="2:2" x14ac:dyDescent="0.25">
      <c r="B221">
        <v>571</v>
      </c>
    </row>
    <row r="222" spans="2:2" x14ac:dyDescent="0.25">
      <c r="B222">
        <v>572</v>
      </c>
    </row>
    <row r="223" spans="2:2" x14ac:dyDescent="0.25">
      <c r="B223">
        <v>573</v>
      </c>
    </row>
    <row r="224" spans="2:2" x14ac:dyDescent="0.25">
      <c r="B224">
        <v>574</v>
      </c>
    </row>
    <row r="225" spans="1:60" x14ac:dyDescent="0.25">
      <c r="A225">
        <v>575</v>
      </c>
      <c r="B225">
        <v>575</v>
      </c>
      <c r="C225" t="s">
        <v>169</v>
      </c>
      <c r="D225" s="238">
        <v>15331</v>
      </c>
      <c r="E225" s="238">
        <v>84114</v>
      </c>
      <c r="F225">
        <v>0</v>
      </c>
      <c r="G225">
        <v>0</v>
      </c>
      <c r="H225" s="238">
        <v>553373</v>
      </c>
      <c r="I225">
        <v>0</v>
      </c>
      <c r="J225">
        <v>0</v>
      </c>
      <c r="K225">
        <v>0</v>
      </c>
      <c r="L225">
        <v>0</v>
      </c>
      <c r="M225">
        <v>0</v>
      </c>
      <c r="N225">
        <v>0</v>
      </c>
      <c r="O225">
        <v>0</v>
      </c>
      <c r="P225">
        <v>0</v>
      </c>
      <c r="Q225">
        <v>0</v>
      </c>
      <c r="R225">
        <v>0</v>
      </c>
      <c r="S225">
        <v>0</v>
      </c>
      <c r="T225">
        <v>0</v>
      </c>
      <c r="U225">
        <v>0</v>
      </c>
      <c r="V225">
        <v>0</v>
      </c>
      <c r="W225" s="238">
        <v>5460</v>
      </c>
      <c r="X225">
        <v>0</v>
      </c>
      <c r="Y225">
        <v>0</v>
      </c>
      <c r="Z225">
        <v>0</v>
      </c>
      <c r="AA225" s="238">
        <v>85000</v>
      </c>
      <c r="AB225">
        <v>0</v>
      </c>
      <c r="AC225">
        <v>0</v>
      </c>
      <c r="AD225" s="238">
        <v>126377</v>
      </c>
      <c r="AE225">
        <v>0</v>
      </c>
      <c r="AF225">
        <v>0</v>
      </c>
      <c r="AG225">
        <v>0</v>
      </c>
      <c r="AH225">
        <v>0</v>
      </c>
      <c r="AI225" s="238">
        <v>600000</v>
      </c>
      <c r="AJ225">
        <v>0</v>
      </c>
      <c r="AK225">
        <v>0</v>
      </c>
      <c r="AL225">
        <v>0</v>
      </c>
      <c r="AM225" s="238">
        <v>38300</v>
      </c>
      <c r="AN225" s="238">
        <v>238790</v>
      </c>
      <c r="AO225">
        <v>0</v>
      </c>
      <c r="AP225" s="238">
        <v>51323</v>
      </c>
      <c r="AQ225" s="238">
        <v>9887</v>
      </c>
      <c r="AR225" s="238">
        <v>32197</v>
      </c>
      <c r="AS225">
        <v>0</v>
      </c>
      <c r="AT225">
        <v>0</v>
      </c>
      <c r="AU225" s="238">
        <v>900000</v>
      </c>
      <c r="AV225">
        <v>0</v>
      </c>
      <c r="AW225">
        <v>0</v>
      </c>
      <c r="AX225">
        <v>0</v>
      </c>
      <c r="AY225">
        <v>0</v>
      </c>
      <c r="AZ225">
        <v>0</v>
      </c>
      <c r="BA225">
        <v>0</v>
      </c>
      <c r="BB225">
        <v>0</v>
      </c>
      <c r="BC225">
        <v>0</v>
      </c>
      <c r="BD225">
        <v>0</v>
      </c>
      <c r="BE225">
        <v>0</v>
      </c>
      <c r="BF225">
        <v>0</v>
      </c>
      <c r="BG225">
        <v>0</v>
      </c>
      <c r="BH225">
        <v>0</v>
      </c>
    </row>
    <row r="226" spans="1:60" x14ac:dyDescent="0.25">
      <c r="A226">
        <v>576</v>
      </c>
      <c r="B226">
        <v>576</v>
      </c>
      <c r="C226" t="s">
        <v>170</v>
      </c>
      <c r="D226">
        <v>0</v>
      </c>
      <c r="E226">
        <v>0</v>
      </c>
      <c r="F226">
        <v>0</v>
      </c>
      <c r="G226">
        <v>0</v>
      </c>
      <c r="H226">
        <v>0</v>
      </c>
      <c r="I226">
        <v>0</v>
      </c>
      <c r="J226" s="238">
        <v>4509</v>
      </c>
      <c r="K226">
        <v>0</v>
      </c>
      <c r="L226">
        <v>0</v>
      </c>
      <c r="M226">
        <v>0</v>
      </c>
      <c r="N226">
        <v>0</v>
      </c>
      <c r="O226">
        <v>0</v>
      </c>
      <c r="P226">
        <v>0</v>
      </c>
      <c r="Q226">
        <v>0</v>
      </c>
      <c r="R226">
        <v>0</v>
      </c>
      <c r="S226" s="238">
        <v>186431</v>
      </c>
      <c r="T226">
        <v>0</v>
      </c>
      <c r="U226" s="238">
        <v>125000</v>
      </c>
      <c r="V226">
        <v>0</v>
      </c>
      <c r="W226">
        <v>0</v>
      </c>
      <c r="X226">
        <v>0</v>
      </c>
      <c r="Y226">
        <v>0</v>
      </c>
      <c r="Z226" s="238">
        <v>110708</v>
      </c>
      <c r="AA226">
        <v>0</v>
      </c>
      <c r="AB226">
        <v>0</v>
      </c>
      <c r="AC226">
        <v>0</v>
      </c>
      <c r="AD226">
        <v>0</v>
      </c>
      <c r="AE226">
        <v>0</v>
      </c>
      <c r="AF226">
        <v>0</v>
      </c>
      <c r="AG226">
        <v>0</v>
      </c>
      <c r="AH226" s="238">
        <v>178606</v>
      </c>
      <c r="AI226">
        <v>0</v>
      </c>
      <c r="AJ226" s="238">
        <v>88710</v>
      </c>
      <c r="AK226">
        <v>0</v>
      </c>
      <c r="AL226" s="238">
        <v>5901</v>
      </c>
      <c r="AM226">
        <v>0</v>
      </c>
      <c r="AN226">
        <v>0</v>
      </c>
      <c r="AO226">
        <v>0</v>
      </c>
      <c r="AP226">
        <v>0</v>
      </c>
      <c r="AQ226">
        <v>0</v>
      </c>
      <c r="AR226">
        <v>0</v>
      </c>
      <c r="AS226">
        <v>0</v>
      </c>
      <c r="AT226">
        <v>0</v>
      </c>
      <c r="AU226">
        <v>0</v>
      </c>
      <c r="AV226">
        <v>0</v>
      </c>
      <c r="AW226" s="238">
        <v>106766</v>
      </c>
      <c r="AX226" s="238">
        <v>88491</v>
      </c>
      <c r="AY226">
        <v>601</v>
      </c>
      <c r="AZ226" s="238">
        <v>5132</v>
      </c>
      <c r="BA226">
        <v>0</v>
      </c>
      <c r="BB226">
        <v>0</v>
      </c>
      <c r="BC226">
        <v>0</v>
      </c>
      <c r="BD226" s="238">
        <v>7477</v>
      </c>
      <c r="BE226">
        <v>0</v>
      </c>
      <c r="BF226" s="238">
        <v>221604</v>
      </c>
      <c r="BG226">
        <v>0</v>
      </c>
      <c r="BH226" s="238">
        <v>1016</v>
      </c>
    </row>
    <row r="227" spans="1:60" x14ac:dyDescent="0.25">
      <c r="B227">
        <v>577</v>
      </c>
      <c r="C227" t="s">
        <v>246</v>
      </c>
    </row>
    <row r="228" spans="1:60" x14ac:dyDescent="0.25">
      <c r="B228">
        <v>578</v>
      </c>
      <c r="C228" t="s">
        <v>247</v>
      </c>
    </row>
    <row r="229" spans="1:60" x14ac:dyDescent="0.25">
      <c r="B229">
        <v>579</v>
      </c>
      <c r="C229" t="s">
        <v>248</v>
      </c>
    </row>
    <row r="230" spans="1:60" x14ac:dyDescent="0.25">
      <c r="B230">
        <v>580</v>
      </c>
      <c r="C230" t="s">
        <v>249</v>
      </c>
    </row>
    <row r="231" spans="1:60" x14ac:dyDescent="0.25">
      <c r="B231">
        <v>581</v>
      </c>
      <c r="C231" t="s">
        <v>250</v>
      </c>
    </row>
    <row r="232" spans="1:60" x14ac:dyDescent="0.25">
      <c r="B232">
        <v>582</v>
      </c>
      <c r="C232" t="s">
        <v>251</v>
      </c>
    </row>
    <row r="233" spans="1:60" x14ac:dyDescent="0.25">
      <c r="B233">
        <v>583</v>
      </c>
      <c r="C233" t="s">
        <v>252</v>
      </c>
    </row>
    <row r="234" spans="1:60" x14ac:dyDescent="0.25">
      <c r="B234">
        <v>584</v>
      </c>
      <c r="C234" t="s">
        <v>253</v>
      </c>
    </row>
    <row r="235" spans="1:60" x14ac:dyDescent="0.25">
      <c r="B235">
        <v>585</v>
      </c>
      <c r="C235" t="s">
        <v>254</v>
      </c>
    </row>
    <row r="236" spans="1:60" x14ac:dyDescent="0.25">
      <c r="A236">
        <v>586</v>
      </c>
      <c r="B236">
        <v>586</v>
      </c>
      <c r="C236" t="s">
        <v>271</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row>
    <row r="237" spans="1:60" x14ac:dyDescent="0.25">
      <c r="A237">
        <v>587</v>
      </c>
      <c r="B237">
        <v>587</v>
      </c>
      <c r="C237" t="s">
        <v>211</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s="238">
        <v>94570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row>
    <row r="238" spans="1:60" x14ac:dyDescent="0.25">
      <c r="A238">
        <v>588</v>
      </c>
      <c r="B238">
        <v>588</v>
      </c>
      <c r="C238" t="s">
        <v>212</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row>
    <row r="239" spans="1:60" x14ac:dyDescent="0.25">
      <c r="B239">
        <v>589</v>
      </c>
      <c r="C239" t="s">
        <v>255</v>
      </c>
    </row>
    <row r="240" spans="1:60" x14ac:dyDescent="0.25">
      <c r="B240">
        <v>590</v>
      </c>
      <c r="C240" t="s">
        <v>256</v>
      </c>
    </row>
    <row r="241" spans="1:60" x14ac:dyDescent="0.25">
      <c r="B241">
        <v>992</v>
      </c>
    </row>
    <row r="242" spans="1:60" x14ac:dyDescent="0.25">
      <c r="B242">
        <v>993</v>
      </c>
      <c r="C242" t="s">
        <v>257</v>
      </c>
    </row>
    <row r="243" spans="1:60" x14ac:dyDescent="0.25">
      <c r="B243">
        <v>994</v>
      </c>
      <c r="C243" t="s">
        <v>258</v>
      </c>
    </row>
    <row r="244" spans="1:60" x14ac:dyDescent="0.25">
      <c r="B244">
        <v>995</v>
      </c>
      <c r="C244" t="s">
        <v>259</v>
      </c>
    </row>
    <row r="245" spans="1:60" x14ac:dyDescent="0.25">
      <c r="B245">
        <v>996</v>
      </c>
      <c r="C245" t="s">
        <v>155</v>
      </c>
    </row>
    <row r="246" spans="1:60" x14ac:dyDescent="0.25">
      <c r="B246">
        <v>997</v>
      </c>
    </row>
    <row r="247" spans="1:60" x14ac:dyDescent="0.25">
      <c r="A247">
        <v>998</v>
      </c>
      <c r="B247">
        <v>998</v>
      </c>
      <c r="C247" t="s">
        <v>131</v>
      </c>
      <c r="D247">
        <v>52</v>
      </c>
      <c r="E247">
        <v>52</v>
      </c>
      <c r="F247">
        <v>52</v>
      </c>
      <c r="G247">
        <v>52</v>
      </c>
      <c r="H247">
        <v>52</v>
      </c>
      <c r="I247">
        <v>52</v>
      </c>
      <c r="J247">
        <v>52</v>
      </c>
      <c r="K247">
        <v>52</v>
      </c>
      <c r="L247">
        <v>52</v>
      </c>
      <c r="M247">
        <v>52</v>
      </c>
      <c r="N247">
        <v>52</v>
      </c>
      <c r="O247">
        <v>52</v>
      </c>
      <c r="P247">
        <v>52</v>
      </c>
      <c r="Q247">
        <v>52</v>
      </c>
      <c r="R247">
        <v>52</v>
      </c>
      <c r="S247">
        <v>52</v>
      </c>
      <c r="T247">
        <v>52</v>
      </c>
      <c r="U247">
        <v>52</v>
      </c>
      <c r="V247">
        <v>52</v>
      </c>
      <c r="W247">
        <v>52</v>
      </c>
      <c r="X247">
        <v>52</v>
      </c>
      <c r="Y247">
        <v>52</v>
      </c>
      <c r="Z247">
        <v>52</v>
      </c>
      <c r="AA247">
        <v>52</v>
      </c>
      <c r="AB247">
        <v>52</v>
      </c>
      <c r="AC247">
        <v>52</v>
      </c>
      <c r="AD247">
        <v>52</v>
      </c>
      <c r="AE247">
        <v>52</v>
      </c>
      <c r="AF247">
        <v>52</v>
      </c>
      <c r="AG247">
        <v>52</v>
      </c>
      <c r="AH247">
        <v>52</v>
      </c>
      <c r="AI247">
        <v>52</v>
      </c>
      <c r="AJ247">
        <v>52</v>
      </c>
      <c r="AK247">
        <v>52</v>
      </c>
      <c r="AL247">
        <v>52</v>
      </c>
      <c r="AM247">
        <v>52</v>
      </c>
      <c r="AN247">
        <v>52</v>
      </c>
      <c r="AO247">
        <v>52</v>
      </c>
      <c r="AP247">
        <v>52</v>
      </c>
      <c r="AQ247">
        <v>52</v>
      </c>
      <c r="AR247">
        <v>52</v>
      </c>
      <c r="AS247">
        <v>52</v>
      </c>
      <c r="AT247">
        <v>52</v>
      </c>
      <c r="AU247">
        <v>52</v>
      </c>
      <c r="AV247">
        <v>52</v>
      </c>
      <c r="AW247">
        <v>52</v>
      </c>
      <c r="AX247">
        <v>52</v>
      </c>
      <c r="AY247">
        <v>52</v>
      </c>
      <c r="AZ247">
        <v>52</v>
      </c>
      <c r="BA247">
        <v>52</v>
      </c>
      <c r="BB247">
        <v>52</v>
      </c>
      <c r="BC247">
        <v>52</v>
      </c>
      <c r="BD247">
        <v>52</v>
      </c>
      <c r="BE247">
        <v>52</v>
      </c>
      <c r="BF247">
        <v>52</v>
      </c>
      <c r="BG247">
        <v>52</v>
      </c>
      <c r="BH247">
        <v>52</v>
      </c>
    </row>
    <row r="248" spans="1:60" x14ac:dyDescent="0.25">
      <c r="A248">
        <v>999</v>
      </c>
      <c r="B248">
        <v>999</v>
      </c>
      <c r="C248" t="s">
        <v>132</v>
      </c>
      <c r="D248">
        <v>52821</v>
      </c>
      <c r="E248">
        <v>52823</v>
      </c>
      <c r="F248">
        <v>52824</v>
      </c>
      <c r="G248">
        <v>52825</v>
      </c>
      <c r="H248">
        <v>52826</v>
      </c>
      <c r="I248">
        <v>52827</v>
      </c>
      <c r="J248">
        <v>52828</v>
      </c>
      <c r="K248">
        <v>52829</v>
      </c>
      <c r="L248">
        <v>52830</v>
      </c>
      <c r="M248">
        <v>52831</v>
      </c>
      <c r="N248">
        <v>52832</v>
      </c>
      <c r="O248">
        <v>52833</v>
      </c>
      <c r="P248">
        <v>52834</v>
      </c>
      <c r="Q248">
        <v>52835</v>
      </c>
      <c r="R248">
        <v>524017</v>
      </c>
      <c r="S248">
        <v>52994</v>
      </c>
      <c r="T248">
        <v>52836</v>
      </c>
      <c r="U248">
        <v>52837</v>
      </c>
      <c r="V248">
        <v>52838</v>
      </c>
      <c r="W248">
        <v>52839</v>
      </c>
      <c r="X248">
        <v>52840</v>
      </c>
      <c r="Y248">
        <v>52841</v>
      </c>
      <c r="Z248">
        <v>52842</v>
      </c>
      <c r="AA248">
        <v>52843</v>
      </c>
      <c r="AB248">
        <v>52844</v>
      </c>
      <c r="AC248">
        <v>52845</v>
      </c>
      <c r="AD248">
        <v>52846</v>
      </c>
      <c r="AE248">
        <v>52847</v>
      </c>
      <c r="AF248">
        <v>52848</v>
      </c>
      <c r="AG248">
        <v>52849</v>
      </c>
      <c r="AH248">
        <v>52850</v>
      </c>
      <c r="AI248">
        <v>52851</v>
      </c>
      <c r="AJ248">
        <v>52995</v>
      </c>
      <c r="AK248">
        <v>52852</v>
      </c>
      <c r="AL248">
        <v>52853</v>
      </c>
      <c r="AM248">
        <v>52854</v>
      </c>
      <c r="AN248">
        <v>52856</v>
      </c>
      <c r="AO248">
        <v>52857</v>
      </c>
      <c r="AP248">
        <v>52858</v>
      </c>
      <c r="AQ248">
        <v>52859</v>
      </c>
      <c r="AR248">
        <v>52860</v>
      </c>
      <c r="AS248">
        <v>52861</v>
      </c>
      <c r="AT248">
        <v>52862</v>
      </c>
      <c r="AU248">
        <v>52863</v>
      </c>
      <c r="AV248">
        <v>52864</v>
      </c>
      <c r="AW248">
        <v>52865</v>
      </c>
      <c r="AX248">
        <v>52866</v>
      </c>
      <c r="AY248">
        <v>52867</v>
      </c>
      <c r="AZ248">
        <v>52868</v>
      </c>
      <c r="BA248">
        <v>52869</v>
      </c>
      <c r="BB248">
        <v>52870</v>
      </c>
      <c r="BC248">
        <v>52871</v>
      </c>
      <c r="BD248">
        <v>52872</v>
      </c>
      <c r="BE248">
        <v>52873</v>
      </c>
      <c r="BF248">
        <v>52996</v>
      </c>
      <c r="BG248">
        <v>52874</v>
      </c>
      <c r="BH248">
        <v>52875</v>
      </c>
    </row>
    <row r="249" spans="1:60" x14ac:dyDescent="0.25">
      <c r="A249">
        <v>591</v>
      </c>
      <c r="C249" t="s">
        <v>218</v>
      </c>
      <c r="D249">
        <v>3793083</v>
      </c>
      <c r="E249">
        <v>5806789</v>
      </c>
      <c r="F249">
        <v>5925220</v>
      </c>
      <c r="G249">
        <v>2441959</v>
      </c>
      <c r="H249">
        <v>5735047</v>
      </c>
      <c r="I249">
        <v>3054687</v>
      </c>
      <c r="J249">
        <v>2102679</v>
      </c>
      <c r="K249">
        <v>2118475</v>
      </c>
      <c r="L249">
        <v>4151727</v>
      </c>
      <c r="M249">
        <v>966590</v>
      </c>
      <c r="N249">
        <v>3197783</v>
      </c>
      <c r="O249">
        <v>5188719</v>
      </c>
      <c r="P249">
        <v>3564200</v>
      </c>
      <c r="Q249">
        <v>1234444</v>
      </c>
      <c r="R249">
        <v>0</v>
      </c>
      <c r="S249">
        <v>8798689</v>
      </c>
      <c r="T249">
        <v>12722448</v>
      </c>
      <c r="U249">
        <v>2615725</v>
      </c>
      <c r="V249">
        <v>1673001</v>
      </c>
      <c r="W249">
        <v>10238472</v>
      </c>
      <c r="X249">
        <v>3825968</v>
      </c>
      <c r="Y249">
        <v>744257</v>
      </c>
      <c r="Z249">
        <v>4235156</v>
      </c>
      <c r="AA249">
        <v>1090620</v>
      </c>
      <c r="AB249">
        <v>2909427</v>
      </c>
      <c r="AC249">
        <v>10959869</v>
      </c>
      <c r="AD249">
        <v>1479181</v>
      </c>
      <c r="AE249">
        <v>9366049</v>
      </c>
      <c r="AF249">
        <v>5090553</v>
      </c>
      <c r="AG249">
        <v>1939210</v>
      </c>
      <c r="AH249">
        <v>19703044</v>
      </c>
      <c r="AI249">
        <v>6275368</v>
      </c>
      <c r="AJ249">
        <v>13072138</v>
      </c>
      <c r="AK249">
        <v>5674508</v>
      </c>
      <c r="AL249">
        <v>5663078</v>
      </c>
      <c r="AM249">
        <v>4118893</v>
      </c>
      <c r="AN249">
        <v>4298630</v>
      </c>
      <c r="AO249">
        <v>3593277</v>
      </c>
      <c r="AP249">
        <v>6274491</v>
      </c>
      <c r="AQ249">
        <v>1755725</v>
      </c>
      <c r="AR249">
        <v>3275834</v>
      </c>
      <c r="AS249">
        <v>2521928</v>
      </c>
      <c r="AT249">
        <v>572902</v>
      </c>
      <c r="AU249">
        <v>21439570</v>
      </c>
      <c r="AV249">
        <v>4495950</v>
      </c>
      <c r="AW249">
        <v>72532924</v>
      </c>
      <c r="AX249">
        <v>1714564</v>
      </c>
      <c r="AY249">
        <v>1439876</v>
      </c>
      <c r="AZ249">
        <v>2294481</v>
      </c>
      <c r="BA249">
        <v>8890357</v>
      </c>
      <c r="BB249">
        <v>790082</v>
      </c>
      <c r="BC249">
        <v>1716835</v>
      </c>
      <c r="BD249">
        <v>5977120</v>
      </c>
      <c r="BE249">
        <v>7173914</v>
      </c>
      <c r="BF249">
        <v>26604242</v>
      </c>
      <c r="BG249">
        <v>0</v>
      </c>
      <c r="BH249">
        <v>1209892</v>
      </c>
    </row>
    <row r="250" spans="1:60" x14ac:dyDescent="0.25">
      <c r="A250">
        <v>592</v>
      </c>
      <c r="C250" t="s">
        <v>219</v>
      </c>
      <c r="D250">
        <v>-326791</v>
      </c>
      <c r="E250">
        <v>-628069</v>
      </c>
      <c r="F250">
        <v>250755</v>
      </c>
      <c r="G250">
        <v>100707</v>
      </c>
      <c r="H250">
        <v>-278464</v>
      </c>
      <c r="I250">
        <v>-115858</v>
      </c>
      <c r="J250">
        <v>-165200</v>
      </c>
      <c r="K250">
        <v>89466</v>
      </c>
      <c r="L250">
        <v>70593</v>
      </c>
      <c r="M250">
        <v>3563</v>
      </c>
      <c r="N250">
        <v>-334235</v>
      </c>
      <c r="O250">
        <v>-39092</v>
      </c>
      <c r="P250">
        <v>-26026</v>
      </c>
      <c r="Q250">
        <v>-37203</v>
      </c>
      <c r="R250">
        <v>0</v>
      </c>
      <c r="S250">
        <v>-208178</v>
      </c>
      <c r="T250">
        <v>139032</v>
      </c>
      <c r="U250">
        <v>99249</v>
      </c>
      <c r="V250">
        <v>-236176</v>
      </c>
      <c r="W250">
        <v>795194</v>
      </c>
      <c r="X250">
        <v>62702</v>
      </c>
      <c r="Y250">
        <v>-73781</v>
      </c>
      <c r="Z250">
        <v>117814</v>
      </c>
      <c r="AA250">
        <v>-39402</v>
      </c>
      <c r="AB250">
        <v>112247</v>
      </c>
      <c r="AC250">
        <v>319565</v>
      </c>
      <c r="AD250">
        <v>-67362</v>
      </c>
      <c r="AE250">
        <v>-363730</v>
      </c>
      <c r="AF250">
        <v>-103358</v>
      </c>
      <c r="AG250">
        <v>94894</v>
      </c>
      <c r="AH250">
        <v>-773010</v>
      </c>
      <c r="AI250">
        <v>712446</v>
      </c>
      <c r="AJ250">
        <v>-851869</v>
      </c>
      <c r="AK250">
        <v>10343</v>
      </c>
      <c r="AL250">
        <v>104191</v>
      </c>
      <c r="AM250">
        <v>32811</v>
      </c>
      <c r="AN250">
        <v>-139156</v>
      </c>
      <c r="AO250">
        <v>123637</v>
      </c>
      <c r="AP250">
        <v>-358483</v>
      </c>
      <c r="AQ250">
        <v>-33342</v>
      </c>
      <c r="AR250">
        <v>160811</v>
      </c>
      <c r="AS250">
        <v>-162967</v>
      </c>
      <c r="AT250">
        <v>18546</v>
      </c>
      <c r="AU250">
        <v>-923635</v>
      </c>
      <c r="AV250">
        <v>-40260</v>
      </c>
      <c r="AW250">
        <v>-6822706</v>
      </c>
      <c r="AX250">
        <v>72122</v>
      </c>
      <c r="AY250">
        <v>-107712</v>
      </c>
      <c r="AZ250">
        <v>18056</v>
      </c>
      <c r="BA250">
        <v>600303</v>
      </c>
      <c r="BB250">
        <v>14672</v>
      </c>
      <c r="BC250">
        <v>272691</v>
      </c>
      <c r="BD250">
        <v>-160609</v>
      </c>
      <c r="BE250">
        <v>-111991</v>
      </c>
      <c r="BF250">
        <v>330563</v>
      </c>
      <c r="BG250">
        <v>0</v>
      </c>
      <c r="BH250">
        <v>-43281</v>
      </c>
    </row>
    <row r="251" spans="1:60" ht="129.75" customHeight="1" x14ac:dyDescent="0.25">
      <c r="B251">
        <v>600</v>
      </c>
      <c r="C251" s="231" t="s">
        <v>264</v>
      </c>
    </row>
    <row r="252" spans="1:60" ht="231.75" customHeight="1" x14ac:dyDescent="0.25">
      <c r="B252">
        <v>601</v>
      </c>
      <c r="C252" s="231" t="s">
        <v>265</v>
      </c>
    </row>
    <row r="253" spans="1:60" ht="180" x14ac:dyDescent="0.25">
      <c r="A253">
        <v>603</v>
      </c>
      <c r="B253">
        <v>603</v>
      </c>
      <c r="C253" s="231" t="s">
        <v>268</v>
      </c>
      <c r="D253">
        <v>2</v>
      </c>
      <c r="E253">
        <v>7</v>
      </c>
      <c r="F253">
        <v>2</v>
      </c>
      <c r="G253">
        <v>1</v>
      </c>
      <c r="H253">
        <v>1</v>
      </c>
      <c r="I253">
        <v>2</v>
      </c>
      <c r="J253">
        <v>2</v>
      </c>
      <c r="K253">
        <v>1</v>
      </c>
      <c r="L253">
        <v>2</v>
      </c>
      <c r="M253">
        <v>1</v>
      </c>
      <c r="N253">
        <v>1</v>
      </c>
      <c r="O253">
        <v>1</v>
      </c>
      <c r="P253">
        <v>1</v>
      </c>
      <c r="Q253">
        <v>2</v>
      </c>
      <c r="R253">
        <v>1</v>
      </c>
      <c r="S253">
        <v>1</v>
      </c>
      <c r="T253">
        <v>1</v>
      </c>
      <c r="U253">
        <v>1</v>
      </c>
      <c r="V253">
        <v>2</v>
      </c>
      <c r="W253">
        <v>1</v>
      </c>
      <c r="X253">
        <v>1</v>
      </c>
      <c r="Y253">
        <v>1</v>
      </c>
      <c r="Z253">
        <v>1</v>
      </c>
      <c r="AA253">
        <v>1</v>
      </c>
      <c r="AB253">
        <v>1</v>
      </c>
      <c r="AC253">
        <v>7</v>
      </c>
      <c r="AD253">
        <v>2</v>
      </c>
      <c r="AE253">
        <v>2</v>
      </c>
      <c r="AF253">
        <v>1</v>
      </c>
      <c r="AG253">
        <v>2</v>
      </c>
      <c r="AH253">
        <v>7</v>
      </c>
      <c r="AI253">
        <v>2</v>
      </c>
      <c r="AJ253">
        <v>7</v>
      </c>
      <c r="AK253">
        <v>1</v>
      </c>
      <c r="AL253">
        <v>1</v>
      </c>
      <c r="AM253">
        <v>1</v>
      </c>
      <c r="AN253">
        <v>7</v>
      </c>
      <c r="AO253">
        <v>1</v>
      </c>
      <c r="AP253">
        <v>2</v>
      </c>
      <c r="AQ253">
        <v>2</v>
      </c>
      <c r="AR253">
        <v>7</v>
      </c>
      <c r="AS253">
        <v>1</v>
      </c>
      <c r="AT253">
        <v>2</v>
      </c>
      <c r="AU253">
        <v>1</v>
      </c>
      <c r="AV253">
        <v>7</v>
      </c>
      <c r="AW253">
        <v>1</v>
      </c>
      <c r="AX253">
        <v>7</v>
      </c>
      <c r="AY253">
        <v>2</v>
      </c>
      <c r="AZ253">
        <v>1</v>
      </c>
      <c r="BA253">
        <v>2</v>
      </c>
      <c r="BB253">
        <v>2</v>
      </c>
      <c r="BC253">
        <v>1</v>
      </c>
      <c r="BD253">
        <v>1</v>
      </c>
      <c r="BE253">
        <v>7</v>
      </c>
      <c r="BF253">
        <v>7</v>
      </c>
      <c r="BG253">
        <v>1</v>
      </c>
      <c r="BH253">
        <v>1</v>
      </c>
    </row>
    <row r="254" spans="1:60" ht="120" x14ac:dyDescent="0.25">
      <c r="A254">
        <v>604</v>
      </c>
      <c r="B254">
        <v>604</v>
      </c>
      <c r="C254" s="231" t="s">
        <v>269</v>
      </c>
      <c r="D254">
        <v>1</v>
      </c>
      <c r="E254">
        <v>6</v>
      </c>
      <c r="F254">
        <v>1</v>
      </c>
      <c r="G254">
        <v>1</v>
      </c>
      <c r="H254">
        <v>1</v>
      </c>
      <c r="I254">
        <v>1</v>
      </c>
      <c r="J254">
        <v>1</v>
      </c>
      <c r="K254">
        <v>1</v>
      </c>
      <c r="L254">
        <v>1</v>
      </c>
      <c r="M254">
        <v>1</v>
      </c>
      <c r="N254">
        <v>1</v>
      </c>
      <c r="O254">
        <v>1</v>
      </c>
      <c r="P254">
        <v>1</v>
      </c>
      <c r="Q254">
        <v>1</v>
      </c>
      <c r="R254">
        <v>1</v>
      </c>
      <c r="S254">
        <v>1</v>
      </c>
      <c r="T254">
        <v>1</v>
      </c>
      <c r="U254">
        <v>1</v>
      </c>
      <c r="V254">
        <v>1</v>
      </c>
      <c r="W254">
        <v>1</v>
      </c>
      <c r="X254">
        <v>1</v>
      </c>
      <c r="Y254">
        <v>1</v>
      </c>
      <c r="Z254">
        <v>1</v>
      </c>
      <c r="AA254">
        <v>1</v>
      </c>
      <c r="AB254">
        <v>1</v>
      </c>
      <c r="AC254">
        <v>6</v>
      </c>
      <c r="AD254">
        <v>1</v>
      </c>
      <c r="AE254">
        <v>1</v>
      </c>
      <c r="AF254">
        <v>1</v>
      </c>
      <c r="AG254">
        <v>1</v>
      </c>
      <c r="AH254">
        <v>6</v>
      </c>
      <c r="AI254">
        <v>1</v>
      </c>
      <c r="AJ254">
        <v>6</v>
      </c>
      <c r="AK254">
        <v>1</v>
      </c>
      <c r="AL254">
        <v>1</v>
      </c>
      <c r="AM254">
        <v>1</v>
      </c>
      <c r="AN254">
        <v>6</v>
      </c>
      <c r="AO254">
        <v>1</v>
      </c>
      <c r="AP254">
        <v>1</v>
      </c>
      <c r="AQ254">
        <v>1</v>
      </c>
      <c r="AR254">
        <v>6</v>
      </c>
      <c r="AS254">
        <v>1</v>
      </c>
      <c r="AT254">
        <v>1</v>
      </c>
      <c r="AU254">
        <v>1</v>
      </c>
      <c r="AV254">
        <v>6</v>
      </c>
      <c r="AW254">
        <v>1</v>
      </c>
      <c r="AX254">
        <v>6</v>
      </c>
      <c r="AY254">
        <v>1</v>
      </c>
      <c r="AZ254">
        <v>1</v>
      </c>
      <c r="BA254">
        <v>6</v>
      </c>
      <c r="BB254">
        <v>1</v>
      </c>
      <c r="BC254">
        <v>1</v>
      </c>
      <c r="BD254">
        <v>1</v>
      </c>
      <c r="BE254">
        <v>6</v>
      </c>
      <c r="BF254">
        <v>6</v>
      </c>
      <c r="BG254">
        <v>1</v>
      </c>
      <c r="BH254">
        <v>1</v>
      </c>
    </row>
    <row r="255" spans="1:60" x14ac:dyDescent="0.25">
      <c r="A255">
        <v>605</v>
      </c>
      <c r="B255">
        <v>605</v>
      </c>
      <c r="C255" t="s">
        <v>270</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c r="AC255">
        <v>1</v>
      </c>
      <c r="AD255">
        <v>1</v>
      </c>
      <c r="AE255">
        <v>1</v>
      </c>
      <c r="AF255">
        <v>1</v>
      </c>
      <c r="AG255">
        <v>1</v>
      </c>
      <c r="AH255">
        <v>1</v>
      </c>
      <c r="AI255">
        <v>1</v>
      </c>
      <c r="AJ255">
        <v>1</v>
      </c>
      <c r="AK255">
        <v>1</v>
      </c>
      <c r="AL255">
        <v>1</v>
      </c>
      <c r="AM255">
        <v>1</v>
      </c>
      <c r="AN255">
        <v>1</v>
      </c>
      <c r="AO255">
        <v>1</v>
      </c>
      <c r="AP255">
        <v>1</v>
      </c>
      <c r="AQ255">
        <v>1</v>
      </c>
      <c r="AR255">
        <v>1</v>
      </c>
      <c r="AS255">
        <v>0</v>
      </c>
      <c r="AT255">
        <v>1</v>
      </c>
      <c r="AU255">
        <v>1</v>
      </c>
      <c r="AV255">
        <v>1</v>
      </c>
      <c r="AW255">
        <v>1</v>
      </c>
      <c r="AX255">
        <v>0</v>
      </c>
      <c r="AY255">
        <v>1</v>
      </c>
      <c r="AZ255">
        <v>1</v>
      </c>
      <c r="BA255">
        <v>1</v>
      </c>
      <c r="BB255">
        <v>1</v>
      </c>
      <c r="BC255">
        <v>1</v>
      </c>
      <c r="BD255">
        <v>1</v>
      </c>
      <c r="BE255">
        <v>1</v>
      </c>
      <c r="BF255">
        <v>1</v>
      </c>
      <c r="BG255">
        <v>1</v>
      </c>
      <c r="BH255">
        <v>1</v>
      </c>
    </row>
    <row r="256" spans="1:60" x14ac:dyDescent="0.25">
      <c r="A256">
        <v>606</v>
      </c>
      <c r="B256">
        <v>606</v>
      </c>
      <c r="C256" t="s">
        <v>288</v>
      </c>
      <c r="D256">
        <v>1</v>
      </c>
      <c r="E256">
        <v>1</v>
      </c>
      <c r="F256">
        <v>1</v>
      </c>
      <c r="G256">
        <v>1</v>
      </c>
      <c r="H256">
        <v>1</v>
      </c>
      <c r="I256">
        <v>1</v>
      </c>
      <c r="J256">
        <v>1</v>
      </c>
      <c r="K256">
        <v>1</v>
      </c>
      <c r="L256">
        <v>0</v>
      </c>
      <c r="M256">
        <v>1</v>
      </c>
      <c r="N256">
        <v>1</v>
      </c>
      <c r="O256">
        <v>0</v>
      </c>
      <c r="P256">
        <v>1</v>
      </c>
      <c r="Q256">
        <v>1</v>
      </c>
      <c r="R256">
        <v>1</v>
      </c>
      <c r="S256">
        <v>1</v>
      </c>
      <c r="T256">
        <v>1</v>
      </c>
      <c r="U256">
        <v>1</v>
      </c>
      <c r="V256">
        <v>1</v>
      </c>
      <c r="W256">
        <v>1</v>
      </c>
      <c r="X256">
        <v>1</v>
      </c>
      <c r="Y256">
        <v>1</v>
      </c>
      <c r="Z256">
        <v>1</v>
      </c>
      <c r="AA256">
        <v>1</v>
      </c>
      <c r="AB256">
        <v>1</v>
      </c>
      <c r="AC256">
        <v>1</v>
      </c>
      <c r="AD256">
        <v>0</v>
      </c>
      <c r="AE256">
        <v>1</v>
      </c>
      <c r="AF256">
        <v>1</v>
      </c>
      <c r="AG256">
        <v>1</v>
      </c>
      <c r="AH256">
        <v>1</v>
      </c>
      <c r="AI256">
        <v>1</v>
      </c>
      <c r="AJ256">
        <v>0</v>
      </c>
      <c r="AK256">
        <v>1</v>
      </c>
      <c r="AL256">
        <v>1</v>
      </c>
      <c r="AM256">
        <v>1</v>
      </c>
      <c r="AN256">
        <v>1</v>
      </c>
      <c r="AO256">
        <v>1</v>
      </c>
      <c r="AP256">
        <v>1</v>
      </c>
      <c r="AQ256">
        <v>1</v>
      </c>
      <c r="AR256">
        <v>1</v>
      </c>
      <c r="AS256">
        <v>1</v>
      </c>
      <c r="AT256">
        <v>1</v>
      </c>
      <c r="AU256">
        <v>1</v>
      </c>
      <c r="AV256">
        <v>1</v>
      </c>
      <c r="AW256">
        <v>1</v>
      </c>
      <c r="AX256">
        <v>1</v>
      </c>
      <c r="AY256">
        <v>1</v>
      </c>
      <c r="AZ256">
        <v>1</v>
      </c>
      <c r="BA256">
        <v>1</v>
      </c>
      <c r="BB256">
        <v>1</v>
      </c>
      <c r="BC256">
        <v>1</v>
      </c>
      <c r="BD256">
        <v>1</v>
      </c>
      <c r="BE256">
        <v>1</v>
      </c>
      <c r="BF256">
        <v>1</v>
      </c>
      <c r="BG256">
        <v>1</v>
      </c>
      <c r="BH256">
        <v>1</v>
      </c>
    </row>
    <row r="257" spans="1:60" x14ac:dyDescent="0.25">
      <c r="A257">
        <v>621</v>
      </c>
      <c r="B257">
        <v>621</v>
      </c>
      <c r="C257" t="s">
        <v>272</v>
      </c>
      <c r="D257">
        <v>0</v>
      </c>
      <c r="E257">
        <v>0</v>
      </c>
      <c r="F257">
        <v>88553112</v>
      </c>
      <c r="G257">
        <v>0</v>
      </c>
      <c r="H257">
        <v>123670043</v>
      </c>
      <c r="I257">
        <v>0</v>
      </c>
      <c r="J257">
        <v>28553119</v>
      </c>
      <c r="K257">
        <v>39405443</v>
      </c>
      <c r="L257">
        <v>73452157</v>
      </c>
      <c r="M257">
        <v>0</v>
      </c>
      <c r="N257">
        <v>0</v>
      </c>
      <c r="O257">
        <v>0</v>
      </c>
      <c r="P257">
        <v>0</v>
      </c>
      <c r="Q257">
        <v>0</v>
      </c>
      <c r="R257">
        <v>2135878</v>
      </c>
      <c r="S257">
        <v>167007178</v>
      </c>
      <c r="T257">
        <v>323208169</v>
      </c>
      <c r="U257">
        <v>38366390</v>
      </c>
      <c r="V257">
        <v>0</v>
      </c>
      <c r="W257">
        <v>0</v>
      </c>
      <c r="X257">
        <v>0</v>
      </c>
      <c r="Y257">
        <v>19425969</v>
      </c>
      <c r="Z257">
        <v>0</v>
      </c>
      <c r="AA257">
        <v>0</v>
      </c>
      <c r="AB257">
        <v>0</v>
      </c>
      <c r="AC257">
        <v>271053859</v>
      </c>
      <c r="AD257">
        <v>0</v>
      </c>
      <c r="AE257">
        <v>189232270</v>
      </c>
      <c r="AF257">
        <v>0</v>
      </c>
      <c r="AG257">
        <v>0</v>
      </c>
      <c r="AH257">
        <v>0</v>
      </c>
      <c r="AI257">
        <v>0</v>
      </c>
      <c r="AJ257">
        <v>0</v>
      </c>
      <c r="AK257">
        <v>0</v>
      </c>
      <c r="AL257">
        <v>0</v>
      </c>
      <c r="AM257">
        <v>0</v>
      </c>
      <c r="AN257">
        <v>0</v>
      </c>
      <c r="AO257">
        <v>0</v>
      </c>
      <c r="AP257">
        <v>0</v>
      </c>
      <c r="AQ257">
        <v>26980726</v>
      </c>
      <c r="AR257">
        <v>0</v>
      </c>
      <c r="AS257">
        <v>45915902</v>
      </c>
      <c r="AT257">
        <v>0</v>
      </c>
      <c r="AU257">
        <v>0</v>
      </c>
      <c r="AV257">
        <v>0</v>
      </c>
      <c r="AW257">
        <v>0</v>
      </c>
      <c r="AX257">
        <v>0</v>
      </c>
      <c r="AY257">
        <v>0</v>
      </c>
      <c r="AZ257">
        <v>0</v>
      </c>
      <c r="BA257">
        <v>191786814</v>
      </c>
      <c r="BB257">
        <v>0</v>
      </c>
      <c r="BC257">
        <v>0</v>
      </c>
      <c r="BD257">
        <v>0</v>
      </c>
      <c r="BE257">
        <v>124608101</v>
      </c>
      <c r="BF257">
        <v>0</v>
      </c>
      <c r="BG257">
        <v>63360414</v>
      </c>
      <c r="BH257">
        <v>0</v>
      </c>
    </row>
    <row r="258" spans="1:60" x14ac:dyDescent="0.25">
      <c r="B258">
        <v>385</v>
      </c>
      <c r="C258" t="s">
        <v>289</v>
      </c>
      <c r="D258" s="238">
        <v>97002469</v>
      </c>
      <c r="E258" s="238">
        <v>135209123</v>
      </c>
      <c r="F258" s="238">
        <v>104143343</v>
      </c>
      <c r="G258" s="238">
        <v>33414848</v>
      </c>
      <c r="H258" s="238">
        <v>143350749</v>
      </c>
      <c r="I258" s="238">
        <v>80240795</v>
      </c>
      <c r="J258" s="238">
        <v>41568748</v>
      </c>
      <c r="K258" s="238">
        <v>41296415</v>
      </c>
      <c r="L258" s="238">
        <v>86083991</v>
      </c>
      <c r="M258" s="238">
        <v>29222336</v>
      </c>
      <c r="N258" s="238">
        <v>53242926</v>
      </c>
      <c r="O258" s="238">
        <v>148978041</v>
      </c>
      <c r="P258" s="238">
        <v>84791963</v>
      </c>
      <c r="Q258" s="238">
        <v>32582109</v>
      </c>
      <c r="R258" s="238">
        <v>1530728</v>
      </c>
      <c r="S258" s="238">
        <v>200309261</v>
      </c>
      <c r="T258" s="238">
        <v>393698522</v>
      </c>
      <c r="U258" s="238">
        <v>59025891</v>
      </c>
      <c r="V258" s="238">
        <v>31073979</v>
      </c>
      <c r="W258" s="238">
        <v>327739538</v>
      </c>
      <c r="X258" s="238">
        <v>103730833</v>
      </c>
      <c r="Y258" s="238">
        <v>12369883</v>
      </c>
      <c r="Z258" s="238">
        <v>205729622</v>
      </c>
      <c r="AA258" s="238">
        <v>29770325</v>
      </c>
      <c r="AB258" s="238">
        <v>39443747</v>
      </c>
      <c r="AC258" s="238">
        <v>279570279</v>
      </c>
      <c r="AD258" s="238">
        <v>23283953</v>
      </c>
      <c r="AE258" s="238">
        <v>194548391</v>
      </c>
      <c r="AF258" s="238">
        <v>79320139</v>
      </c>
      <c r="AG258" s="238">
        <v>43702669</v>
      </c>
      <c r="AH258" s="238">
        <v>202722733</v>
      </c>
      <c r="AI258" s="238">
        <v>125073852</v>
      </c>
      <c r="AJ258" s="238">
        <v>207357557</v>
      </c>
      <c r="AK258" s="238">
        <v>111183968</v>
      </c>
      <c r="AL258" s="238">
        <v>129229239</v>
      </c>
      <c r="AM258" s="238">
        <v>60454060</v>
      </c>
      <c r="AN258" s="238">
        <v>78125094</v>
      </c>
      <c r="AO258" s="238">
        <v>91909063</v>
      </c>
      <c r="AP258" s="238">
        <v>102712092</v>
      </c>
      <c r="AQ258" s="238">
        <v>30594008</v>
      </c>
      <c r="AR258" s="238">
        <v>27474346</v>
      </c>
      <c r="AS258" s="238">
        <v>49842072</v>
      </c>
      <c r="AT258" s="238">
        <v>9857655</v>
      </c>
      <c r="AU258" s="238">
        <v>746053245</v>
      </c>
      <c r="AV258" s="238">
        <v>60219019</v>
      </c>
      <c r="AW258" s="238">
        <v>3942078929</v>
      </c>
      <c r="AX258" s="238">
        <v>22749357</v>
      </c>
      <c r="AY258" s="238">
        <v>20778257</v>
      </c>
      <c r="AZ258" s="238">
        <v>39570830</v>
      </c>
      <c r="BA258" s="238">
        <v>151185550</v>
      </c>
      <c r="BB258" s="238">
        <v>6656975</v>
      </c>
      <c r="BC258" s="238">
        <v>18507576</v>
      </c>
      <c r="BD258" s="238">
        <v>104773681</v>
      </c>
      <c r="BE258" s="238">
        <v>116514896</v>
      </c>
      <c r="BF258" s="238">
        <v>799962066</v>
      </c>
      <c r="BG258" s="238">
        <v>59424406</v>
      </c>
      <c r="BH258" s="238">
        <v>28329201</v>
      </c>
    </row>
    <row r="259" spans="1:60" x14ac:dyDescent="0.25">
      <c r="B259">
        <v>336</v>
      </c>
      <c r="C259" t="s">
        <v>290</v>
      </c>
      <c r="D259" s="238">
        <v>460343</v>
      </c>
      <c r="E259" s="238">
        <v>5188452</v>
      </c>
      <c r="F259" s="238">
        <v>3592278</v>
      </c>
      <c r="G259" s="238">
        <v>1091027</v>
      </c>
      <c r="H259" s="238">
        <v>5101746</v>
      </c>
      <c r="I259" s="238">
        <v>1602405</v>
      </c>
      <c r="J259" s="238">
        <v>739301</v>
      </c>
      <c r="K259" s="238">
        <v>1710960</v>
      </c>
      <c r="L259" s="238">
        <v>2703709</v>
      </c>
      <c r="M259" s="238">
        <v>1052797</v>
      </c>
      <c r="N259" s="238">
        <v>1021121</v>
      </c>
      <c r="O259" s="238">
        <v>3306655</v>
      </c>
      <c r="P259" s="238">
        <v>4201032</v>
      </c>
      <c r="Q259" s="238">
        <v>797181</v>
      </c>
      <c r="R259" s="238">
        <v>42806</v>
      </c>
      <c r="S259" s="238">
        <v>6583250</v>
      </c>
      <c r="T259" s="238">
        <v>19319751</v>
      </c>
      <c r="U259" s="238">
        <v>1156602</v>
      </c>
      <c r="V259" s="238">
        <v>959936</v>
      </c>
      <c r="W259" s="238">
        <v>3075285</v>
      </c>
      <c r="X259" s="238">
        <v>5313381</v>
      </c>
      <c r="Y259" s="238">
        <v>665143</v>
      </c>
      <c r="Z259" s="238">
        <v>2422434</v>
      </c>
      <c r="AA259" s="238">
        <v>710494</v>
      </c>
      <c r="AB259" s="238">
        <v>1779497</v>
      </c>
      <c r="AC259" s="238">
        <v>8793334</v>
      </c>
      <c r="AD259" s="238">
        <v>824514</v>
      </c>
      <c r="AE259" s="238">
        <v>5755553</v>
      </c>
      <c r="AF259" s="238">
        <v>3019599</v>
      </c>
      <c r="AG259" s="238">
        <v>803613</v>
      </c>
      <c r="AH259" s="238">
        <v>8339760</v>
      </c>
      <c r="AI259" s="238">
        <v>5071304</v>
      </c>
      <c r="AJ259" s="238">
        <v>11177478</v>
      </c>
      <c r="AK259" s="238">
        <v>945123</v>
      </c>
      <c r="AL259" s="238">
        <v>3841225</v>
      </c>
      <c r="AM259" s="238">
        <v>4682012</v>
      </c>
      <c r="AN259" s="238">
        <v>3621347</v>
      </c>
      <c r="AO259" s="238">
        <v>2937581</v>
      </c>
      <c r="AP259" s="238">
        <v>4579827</v>
      </c>
      <c r="AQ259" s="238">
        <v>710124</v>
      </c>
      <c r="AR259" s="238">
        <v>649827</v>
      </c>
      <c r="AS259" s="238">
        <v>1645685</v>
      </c>
      <c r="AT259" s="238">
        <v>276562</v>
      </c>
      <c r="AU259" s="238">
        <v>17873456</v>
      </c>
      <c r="AV259" s="238">
        <v>2046093</v>
      </c>
      <c r="AW259" s="238">
        <v>92451012</v>
      </c>
      <c r="AX259" s="238">
        <v>536007</v>
      </c>
      <c r="AY259" s="238">
        <v>961964</v>
      </c>
      <c r="AZ259" s="238">
        <v>1972213</v>
      </c>
      <c r="BA259" s="238">
        <v>9108364</v>
      </c>
      <c r="BB259" s="238">
        <v>336793</v>
      </c>
      <c r="BC259" s="238">
        <v>1017805</v>
      </c>
      <c r="BD259" s="238">
        <v>4165373</v>
      </c>
      <c r="BE259" s="238">
        <v>4519743</v>
      </c>
      <c r="BF259" s="238">
        <v>34941672</v>
      </c>
      <c r="BG259" s="238">
        <v>2307617</v>
      </c>
      <c r="BH259" s="238">
        <v>517072</v>
      </c>
    </row>
    <row r="260" spans="1:60" x14ac:dyDescent="0.25">
      <c r="B260">
        <v>338</v>
      </c>
      <c r="C260" t="s">
        <v>291</v>
      </c>
      <c r="D260" s="238">
        <v>106681921</v>
      </c>
      <c r="E260" s="238">
        <v>199172278</v>
      </c>
      <c r="F260" s="238">
        <v>151631085</v>
      </c>
      <c r="G260" s="238">
        <v>60232396</v>
      </c>
      <c r="H260" s="238">
        <v>209654622</v>
      </c>
      <c r="I260" s="238">
        <v>85262859</v>
      </c>
      <c r="J260" s="238">
        <v>48935429</v>
      </c>
      <c r="K260" s="238">
        <v>66777151</v>
      </c>
      <c r="L260" s="238">
        <v>122068124</v>
      </c>
      <c r="M260" s="238">
        <v>38698008</v>
      </c>
      <c r="N260" s="238">
        <v>77791133</v>
      </c>
      <c r="O260" s="238">
        <v>252898174</v>
      </c>
      <c r="P260" s="238">
        <v>116792646</v>
      </c>
      <c r="Q260" s="238">
        <v>30289768</v>
      </c>
      <c r="R260" s="238">
        <v>3721942</v>
      </c>
      <c r="S260" s="238">
        <v>280886793</v>
      </c>
      <c r="T260" s="238">
        <v>548992800</v>
      </c>
      <c r="U260" s="238">
        <v>63610448</v>
      </c>
      <c r="V260" s="238">
        <v>38093503</v>
      </c>
      <c r="W260" s="238">
        <v>453373444</v>
      </c>
      <c r="X260" s="238">
        <v>176827225</v>
      </c>
      <c r="Y260" s="238">
        <v>32811782</v>
      </c>
      <c r="Z260" s="238">
        <v>163092280</v>
      </c>
      <c r="AA260" s="238">
        <v>35434008</v>
      </c>
      <c r="AB260" s="238">
        <v>94147420</v>
      </c>
      <c r="AC260" s="238">
        <v>452282108</v>
      </c>
      <c r="AD260" s="238">
        <v>50831783</v>
      </c>
      <c r="AE260" s="238">
        <v>316592395</v>
      </c>
      <c r="AF260" s="238">
        <v>131638121</v>
      </c>
      <c r="AG260" s="238">
        <v>53542891</v>
      </c>
      <c r="AH260" s="238">
        <v>392088601</v>
      </c>
      <c r="AI260" s="238">
        <v>218333603</v>
      </c>
      <c r="AJ260" s="238">
        <v>367045679</v>
      </c>
      <c r="AK260" s="238">
        <v>156130665</v>
      </c>
      <c r="AL260" s="238">
        <v>155076797</v>
      </c>
      <c r="AM260" s="238">
        <v>122970329</v>
      </c>
      <c r="AN260" s="238">
        <v>151448229</v>
      </c>
      <c r="AO260" s="238">
        <v>122122750</v>
      </c>
      <c r="AP260" s="238">
        <v>151411406</v>
      </c>
      <c r="AQ260" s="238">
        <v>43991931</v>
      </c>
      <c r="AR260" s="238">
        <v>49375300</v>
      </c>
      <c r="AS260" s="238">
        <v>75964410</v>
      </c>
      <c r="AT260" s="238">
        <v>16395543</v>
      </c>
      <c r="AU260" s="238">
        <v>792162779</v>
      </c>
      <c r="AV260" s="238">
        <v>119697086</v>
      </c>
      <c r="AW260" s="238">
        <v>3311117372</v>
      </c>
      <c r="AX260" s="238">
        <v>44776158</v>
      </c>
      <c r="AY260" s="238">
        <v>31197741</v>
      </c>
      <c r="AZ260" s="238">
        <v>97592281</v>
      </c>
      <c r="BA260" s="238">
        <v>328802351</v>
      </c>
      <c r="BB260" s="238">
        <v>22892097</v>
      </c>
      <c r="BC260" s="238">
        <v>42356538</v>
      </c>
      <c r="BD260" s="238">
        <v>189600533</v>
      </c>
      <c r="BE260" s="238">
        <v>208398446</v>
      </c>
      <c r="BF260" s="238">
        <v>1086700789</v>
      </c>
      <c r="BG260" s="238">
        <v>103202087</v>
      </c>
      <c r="BH260" s="238">
        <v>49443537</v>
      </c>
    </row>
    <row r="261" spans="1:60" x14ac:dyDescent="0.25">
      <c r="B261" t="s">
        <v>295</v>
      </c>
    </row>
    <row r="264" spans="1:60" x14ac:dyDescent="0.25">
      <c r="D264" s="238">
        <v>369123838</v>
      </c>
      <c r="E264" s="238">
        <v>538743488</v>
      </c>
      <c r="F264" s="238">
        <v>533336479</v>
      </c>
      <c r="G264" s="238">
        <v>167215985</v>
      </c>
      <c r="H264" s="238">
        <v>676503195</v>
      </c>
      <c r="I264" s="238">
        <v>285082230</v>
      </c>
      <c r="J264" s="238">
        <v>191964599</v>
      </c>
      <c r="K264" s="238">
        <v>247627216</v>
      </c>
      <c r="L264" s="238">
        <v>347894190</v>
      </c>
      <c r="M264" s="238">
        <v>120629628</v>
      </c>
      <c r="N264" s="238">
        <v>233531798</v>
      </c>
      <c r="O264" s="238">
        <v>502686693</v>
      </c>
      <c r="P264" s="238">
        <v>366862873</v>
      </c>
      <c r="Q264" s="238">
        <v>121132973</v>
      </c>
      <c r="R264" s="238">
        <v>15611869</v>
      </c>
      <c r="S264" s="238">
        <v>976707244</v>
      </c>
      <c r="T264" s="238">
        <v>2064953973</v>
      </c>
      <c r="U264" s="238">
        <v>242083336</v>
      </c>
      <c r="V264" s="238">
        <v>143364690</v>
      </c>
      <c r="W264" s="238">
        <v>1434611722</v>
      </c>
      <c r="X264" s="238">
        <v>506089487</v>
      </c>
      <c r="Y264" s="238">
        <v>95690532</v>
      </c>
      <c r="Z264" s="238">
        <v>790201159</v>
      </c>
      <c r="AA264" s="238">
        <v>112785049</v>
      </c>
      <c r="AB264" s="238">
        <v>215587019</v>
      </c>
      <c r="AC264" s="238">
        <v>1485720956</v>
      </c>
      <c r="AD264" s="238">
        <v>85195543</v>
      </c>
      <c r="AE264" s="238">
        <v>1001268259</v>
      </c>
      <c r="AF264" s="238">
        <v>369048753</v>
      </c>
      <c r="AG264" s="238">
        <v>219690379</v>
      </c>
      <c r="AH264" s="238">
        <v>1087106216</v>
      </c>
      <c r="AI264" s="238">
        <v>614421144</v>
      </c>
      <c r="AJ264" s="238">
        <v>769624327</v>
      </c>
      <c r="AK264" s="238">
        <v>459171603</v>
      </c>
      <c r="AL264" s="238">
        <v>472768437</v>
      </c>
      <c r="AM264" s="238">
        <v>347075009</v>
      </c>
      <c r="AN264" s="238">
        <v>374832799</v>
      </c>
      <c r="AO264" s="238">
        <v>350072989</v>
      </c>
      <c r="AP264" s="238">
        <v>428201573</v>
      </c>
      <c r="AQ264" s="238">
        <v>153877767</v>
      </c>
      <c r="AR264" s="238">
        <v>129341662</v>
      </c>
      <c r="AS264" s="238">
        <v>262861453</v>
      </c>
      <c r="AT264" s="238">
        <v>45755301</v>
      </c>
      <c r="AU264" s="238">
        <v>2585427323</v>
      </c>
      <c r="AV264" s="238">
        <v>299765466</v>
      </c>
      <c r="AW264" s="238">
        <v>13166854102</v>
      </c>
      <c r="AX264" s="238">
        <v>127675599</v>
      </c>
      <c r="AY264" s="238">
        <v>99474379</v>
      </c>
      <c r="AZ264" s="238">
        <v>230688222</v>
      </c>
      <c r="BA264" s="238">
        <v>977356999</v>
      </c>
      <c r="BB264" s="238">
        <v>48824151</v>
      </c>
      <c r="BC264" s="238">
        <v>106209903</v>
      </c>
      <c r="BD264" s="238">
        <v>476409240</v>
      </c>
      <c r="BE264" s="238">
        <v>696019172</v>
      </c>
      <c r="BF264" s="238">
        <v>3260595803</v>
      </c>
      <c r="BG264" s="238">
        <v>318802409</v>
      </c>
      <c r="BH264" s="238">
        <v>134287797</v>
      </c>
    </row>
    <row r="265" spans="1:60" x14ac:dyDescent="0.25">
      <c r="C265" t="s">
        <v>297</v>
      </c>
      <c r="D265" s="238">
        <v>74094621</v>
      </c>
      <c r="E265" s="238">
        <v>133209153</v>
      </c>
      <c r="F265" s="238">
        <v>127364116</v>
      </c>
      <c r="G265" s="238">
        <v>45835628</v>
      </c>
      <c r="H265" s="238">
        <v>144615664</v>
      </c>
      <c r="I265" s="238">
        <v>61023752</v>
      </c>
      <c r="J265" s="238">
        <v>40641507</v>
      </c>
      <c r="K265" s="238">
        <v>57006764</v>
      </c>
      <c r="L265" s="238">
        <v>52886</v>
      </c>
      <c r="M265" s="238">
        <v>31899432</v>
      </c>
      <c r="N265" s="238">
        <v>64825312</v>
      </c>
      <c r="O265" s="238">
        <v>52888</v>
      </c>
      <c r="P265" s="238">
        <v>73577095</v>
      </c>
      <c r="Q265" s="238">
        <v>24604638</v>
      </c>
      <c r="R265" s="238">
        <v>4417525</v>
      </c>
      <c r="S265" s="238">
        <v>216876075</v>
      </c>
      <c r="T265" s="238">
        <v>339876723</v>
      </c>
      <c r="U265" s="238">
        <v>40947632</v>
      </c>
      <c r="V265" s="238">
        <v>37746336</v>
      </c>
      <c r="W265" s="238">
        <v>334553734</v>
      </c>
      <c r="X265" s="238">
        <v>98071038</v>
      </c>
      <c r="Y265" s="238">
        <v>24075878</v>
      </c>
      <c r="Z265" s="238">
        <v>126935529</v>
      </c>
      <c r="AA265" s="238">
        <v>26938136</v>
      </c>
      <c r="AB265" s="238">
        <v>67106227</v>
      </c>
      <c r="AC265" s="238">
        <v>332103342</v>
      </c>
      <c r="AD265" s="238">
        <v>52902</v>
      </c>
      <c r="AE265" s="238">
        <v>228946233</v>
      </c>
      <c r="AF265" s="238">
        <v>113071083</v>
      </c>
      <c r="AG265" s="238">
        <v>42426085</v>
      </c>
      <c r="AH265" s="238">
        <v>380242871</v>
      </c>
      <c r="AI265" s="238">
        <v>174727705</v>
      </c>
      <c r="AJ265" s="238">
        <v>53061</v>
      </c>
      <c r="AK265" s="238">
        <v>122575932</v>
      </c>
      <c r="AL265" s="238">
        <v>122893483</v>
      </c>
      <c r="AM265" s="238">
        <v>99651655</v>
      </c>
      <c r="AN265" s="238">
        <v>121535625</v>
      </c>
      <c r="AO265" s="238">
        <v>88148215</v>
      </c>
      <c r="AP265" s="238">
        <v>117021785</v>
      </c>
      <c r="AQ265" s="238">
        <v>39620484</v>
      </c>
      <c r="AR265" s="238">
        <v>39179751</v>
      </c>
      <c r="AS265" s="238">
        <v>48024331</v>
      </c>
      <c r="AT265" s="238">
        <v>15572613</v>
      </c>
      <c r="AU265" s="238">
        <v>496012747</v>
      </c>
      <c r="AV265" s="238">
        <v>103628399</v>
      </c>
      <c r="AW265" s="238">
        <v>2013521726</v>
      </c>
      <c r="AX265" s="238">
        <v>40078193</v>
      </c>
      <c r="AY265" s="238">
        <v>30764209</v>
      </c>
      <c r="AZ265" s="238">
        <v>60729414</v>
      </c>
      <c r="BA265" s="238">
        <v>269171340</v>
      </c>
      <c r="BB265" s="238">
        <v>18410451</v>
      </c>
      <c r="BC265" s="238">
        <v>37573031</v>
      </c>
      <c r="BD265" s="238">
        <v>136217639</v>
      </c>
      <c r="BE265" s="238">
        <v>162791602</v>
      </c>
      <c r="BF265" s="238">
        <v>760897102</v>
      </c>
      <c r="BG265" s="238">
        <v>79197951</v>
      </c>
      <c r="BH265" s="238">
        <v>37343758</v>
      </c>
    </row>
    <row r="266" spans="1:60" x14ac:dyDescent="0.25">
      <c r="C266" t="s">
        <v>296</v>
      </c>
      <c r="D266" s="238">
        <v>295029217</v>
      </c>
      <c r="E266" s="238">
        <v>405534335</v>
      </c>
      <c r="F266" s="238">
        <v>405972363</v>
      </c>
      <c r="G266" s="238">
        <v>121380357</v>
      </c>
      <c r="H266" s="238">
        <v>531887531</v>
      </c>
      <c r="I266" s="238">
        <v>224058478</v>
      </c>
      <c r="J266" s="238">
        <v>151323092</v>
      </c>
      <c r="K266" s="238">
        <v>190620452</v>
      </c>
      <c r="L266" s="238">
        <v>347841304</v>
      </c>
      <c r="M266" s="238">
        <v>88730196</v>
      </c>
      <c r="N266" s="238">
        <v>168706486</v>
      </c>
      <c r="O266" s="238">
        <v>502633805</v>
      </c>
      <c r="P266" s="238">
        <v>293285778</v>
      </c>
      <c r="Q266" s="238">
        <v>96528335</v>
      </c>
      <c r="R266" s="238">
        <v>11194344</v>
      </c>
      <c r="S266" s="238">
        <v>759831169</v>
      </c>
      <c r="T266" s="238">
        <v>1725077250</v>
      </c>
      <c r="U266" s="238">
        <v>201135704</v>
      </c>
      <c r="V266" s="238">
        <v>105618354</v>
      </c>
      <c r="W266" s="238">
        <v>1100057988</v>
      </c>
      <c r="X266" s="238">
        <v>408018449</v>
      </c>
      <c r="Y266" s="238">
        <v>71614654</v>
      </c>
      <c r="Z266" s="238">
        <v>663265630</v>
      </c>
      <c r="AA266" s="238">
        <v>85846913</v>
      </c>
      <c r="AB266" s="238">
        <v>148480792</v>
      </c>
      <c r="AC266" s="238">
        <v>1153617614</v>
      </c>
      <c r="AD266" s="238">
        <v>85142641</v>
      </c>
      <c r="AE266" s="238">
        <v>772322026</v>
      </c>
      <c r="AF266" s="238">
        <v>255977670</v>
      </c>
      <c r="AG266" s="238">
        <v>177264294</v>
      </c>
      <c r="AH266" s="238">
        <v>706863345</v>
      </c>
      <c r="AI266" s="238">
        <v>439693439</v>
      </c>
      <c r="AJ266" s="238">
        <v>769571266</v>
      </c>
      <c r="AK266" s="238">
        <v>336595671</v>
      </c>
      <c r="AL266" s="238">
        <v>349874954</v>
      </c>
      <c r="AM266" s="238">
        <v>247423354</v>
      </c>
      <c r="AN266" s="238">
        <v>253297174</v>
      </c>
      <c r="AO266" s="238">
        <v>261924774</v>
      </c>
      <c r="AP266" s="238">
        <v>311179788</v>
      </c>
      <c r="AQ266" s="238">
        <v>114257283</v>
      </c>
      <c r="AR266" s="238">
        <v>90161911</v>
      </c>
      <c r="AS266" s="238">
        <v>214837122</v>
      </c>
      <c r="AT266" s="238">
        <v>30182688</v>
      </c>
      <c r="AU266" s="238">
        <v>2089414576</v>
      </c>
      <c r="AV266" s="238">
        <v>196137067</v>
      </c>
      <c r="AW266" s="238">
        <v>11153332376</v>
      </c>
      <c r="AX266" s="238">
        <v>87597406</v>
      </c>
      <c r="AY266" s="238">
        <v>68710170</v>
      </c>
      <c r="AZ266" s="238">
        <v>169958808</v>
      </c>
      <c r="BA266" s="238">
        <v>708185659</v>
      </c>
      <c r="BB266" s="238">
        <v>30413700</v>
      </c>
      <c r="BC266" s="238">
        <v>68636872</v>
      </c>
      <c r="BD266" s="238">
        <v>340191601</v>
      </c>
      <c r="BE266" s="238">
        <v>533227570</v>
      </c>
      <c r="BF266" s="238">
        <v>2499698701</v>
      </c>
      <c r="BG266" s="238">
        <v>239604458</v>
      </c>
      <c r="BH266" s="238">
        <v>96944039</v>
      </c>
    </row>
    <row r="269" spans="1:60" x14ac:dyDescent="0.25">
      <c r="C269" t="s">
        <v>292</v>
      </c>
      <c r="D269">
        <v>0</v>
      </c>
      <c r="E269">
        <v>0</v>
      </c>
      <c r="F269">
        <v>0</v>
      </c>
      <c r="G269">
        <v>0</v>
      </c>
      <c r="H269">
        <v>0</v>
      </c>
      <c r="I269">
        <v>0</v>
      </c>
      <c r="J269" s="238">
        <v>4509</v>
      </c>
      <c r="K269">
        <v>0</v>
      </c>
      <c r="L269">
        <v>0</v>
      </c>
      <c r="M269">
        <v>0</v>
      </c>
      <c r="N269">
        <v>0</v>
      </c>
      <c r="O269">
        <v>0</v>
      </c>
      <c r="P269">
        <v>0</v>
      </c>
      <c r="Q269">
        <v>0</v>
      </c>
      <c r="R269">
        <v>0</v>
      </c>
      <c r="S269" s="238">
        <v>186431</v>
      </c>
      <c r="T269">
        <v>0</v>
      </c>
      <c r="U269" s="238">
        <v>125000</v>
      </c>
      <c r="V269">
        <v>0</v>
      </c>
      <c r="W269">
        <v>0</v>
      </c>
      <c r="X269">
        <v>0</v>
      </c>
      <c r="Y269">
        <v>0</v>
      </c>
      <c r="Z269" s="238">
        <v>110708</v>
      </c>
      <c r="AA269">
        <v>0</v>
      </c>
      <c r="AB269">
        <v>0</v>
      </c>
      <c r="AC269">
        <v>0</v>
      </c>
      <c r="AD269">
        <v>0</v>
      </c>
      <c r="AE269">
        <v>0</v>
      </c>
      <c r="AF269">
        <v>0</v>
      </c>
      <c r="AG269">
        <v>0</v>
      </c>
      <c r="AH269" s="238">
        <v>178606</v>
      </c>
      <c r="AI269">
        <v>0</v>
      </c>
      <c r="AJ269" s="238">
        <v>88710</v>
      </c>
      <c r="AK269">
        <v>0</v>
      </c>
      <c r="AL269" s="238">
        <v>5901</v>
      </c>
      <c r="AM269">
        <v>0</v>
      </c>
      <c r="AN269">
        <v>0</v>
      </c>
      <c r="AO269">
        <v>0</v>
      </c>
      <c r="AP269">
        <v>0</v>
      </c>
      <c r="AQ269">
        <v>0</v>
      </c>
      <c r="AR269">
        <v>0</v>
      </c>
      <c r="AS269">
        <v>0</v>
      </c>
      <c r="AT269">
        <v>0</v>
      </c>
      <c r="AU269">
        <v>0</v>
      </c>
      <c r="AV269">
        <v>0</v>
      </c>
      <c r="AW269" s="238">
        <v>106766</v>
      </c>
      <c r="AX269" s="238">
        <v>88491</v>
      </c>
      <c r="AY269">
        <v>601</v>
      </c>
      <c r="AZ269" s="238">
        <v>5132</v>
      </c>
      <c r="BA269">
        <v>0</v>
      </c>
      <c r="BB269">
        <v>0</v>
      </c>
      <c r="BC269">
        <v>0</v>
      </c>
      <c r="BD269" s="238">
        <v>7477</v>
      </c>
      <c r="BE269">
        <v>0</v>
      </c>
      <c r="BF269" s="238">
        <v>221604</v>
      </c>
      <c r="BG269">
        <v>0</v>
      </c>
      <c r="BH269" s="238">
        <v>1016</v>
      </c>
    </row>
    <row r="270" spans="1:60" x14ac:dyDescent="0.25">
      <c r="C270" t="s">
        <v>292</v>
      </c>
      <c r="D270">
        <v>0</v>
      </c>
      <c r="E270">
        <v>0</v>
      </c>
      <c r="F270">
        <v>0</v>
      </c>
      <c r="G270">
        <v>0</v>
      </c>
      <c r="H270">
        <v>0</v>
      </c>
      <c r="I270">
        <v>0</v>
      </c>
      <c r="J270" s="238">
        <v>4509</v>
      </c>
      <c r="K270">
        <v>0</v>
      </c>
      <c r="L270">
        <v>0</v>
      </c>
      <c r="M270">
        <v>0</v>
      </c>
      <c r="N270">
        <v>0</v>
      </c>
      <c r="O270">
        <v>0</v>
      </c>
      <c r="P270">
        <v>0</v>
      </c>
      <c r="Q270">
        <v>0</v>
      </c>
      <c r="R270">
        <v>0</v>
      </c>
      <c r="S270" s="238">
        <v>186431</v>
      </c>
      <c r="T270">
        <v>0</v>
      </c>
      <c r="U270" s="238">
        <v>125000</v>
      </c>
      <c r="V270">
        <v>0</v>
      </c>
      <c r="W270">
        <v>0</v>
      </c>
      <c r="X270">
        <v>0</v>
      </c>
      <c r="Y270">
        <v>0</v>
      </c>
      <c r="Z270" s="238">
        <v>110708</v>
      </c>
      <c r="AA270">
        <v>0</v>
      </c>
      <c r="AB270">
        <v>0</v>
      </c>
      <c r="AC270">
        <v>0</v>
      </c>
      <c r="AD270">
        <v>0</v>
      </c>
      <c r="AE270">
        <v>0</v>
      </c>
      <c r="AF270">
        <v>0</v>
      </c>
      <c r="AG270">
        <v>0</v>
      </c>
      <c r="AH270" s="238">
        <v>178606</v>
      </c>
      <c r="AI270">
        <v>0</v>
      </c>
      <c r="AJ270" s="238">
        <v>88710</v>
      </c>
      <c r="AK270">
        <v>0</v>
      </c>
      <c r="AL270" s="238">
        <v>5901</v>
      </c>
      <c r="AM270">
        <v>0</v>
      </c>
      <c r="AN270">
        <v>0</v>
      </c>
      <c r="AO270">
        <v>0</v>
      </c>
      <c r="AP270">
        <v>0</v>
      </c>
      <c r="AQ270">
        <v>0</v>
      </c>
      <c r="AR270">
        <v>0</v>
      </c>
      <c r="AS270">
        <v>0</v>
      </c>
      <c r="AT270">
        <v>0</v>
      </c>
      <c r="AU270">
        <v>0</v>
      </c>
      <c r="AV270">
        <v>0</v>
      </c>
      <c r="AW270" s="238">
        <v>106766</v>
      </c>
      <c r="AX270" s="238">
        <v>88491</v>
      </c>
      <c r="AY270">
        <v>601</v>
      </c>
      <c r="AZ270" s="238">
        <v>5132</v>
      </c>
      <c r="BA270">
        <v>0</v>
      </c>
      <c r="BB270">
        <v>0</v>
      </c>
      <c r="BC270">
        <v>0</v>
      </c>
      <c r="BD270" s="238">
        <v>7477</v>
      </c>
      <c r="BE270">
        <v>0</v>
      </c>
      <c r="BF270" s="238">
        <v>221604</v>
      </c>
      <c r="BG270">
        <v>0</v>
      </c>
      <c r="BH270" s="238">
        <v>1016</v>
      </c>
    </row>
    <row r="271" spans="1:60" x14ac:dyDescent="0.25">
      <c r="C271" t="s">
        <v>292</v>
      </c>
      <c r="D271">
        <v>0</v>
      </c>
      <c r="E271">
        <v>0</v>
      </c>
      <c r="F271">
        <v>0</v>
      </c>
      <c r="G271">
        <v>0</v>
      </c>
      <c r="H271">
        <v>0</v>
      </c>
      <c r="I271">
        <v>0</v>
      </c>
      <c r="J271" s="238">
        <v>4509</v>
      </c>
      <c r="K271">
        <v>0</v>
      </c>
      <c r="L271">
        <v>0</v>
      </c>
      <c r="M271">
        <v>0</v>
      </c>
      <c r="N271">
        <v>0</v>
      </c>
      <c r="O271">
        <v>0</v>
      </c>
      <c r="P271">
        <v>0</v>
      </c>
      <c r="Q271">
        <v>0</v>
      </c>
      <c r="R271">
        <v>0</v>
      </c>
      <c r="S271" s="238">
        <v>186431</v>
      </c>
      <c r="T271">
        <v>0</v>
      </c>
      <c r="U271" s="238">
        <v>125000</v>
      </c>
      <c r="V271">
        <v>0</v>
      </c>
      <c r="W271">
        <v>0</v>
      </c>
      <c r="X271">
        <v>0</v>
      </c>
      <c r="Y271">
        <v>0</v>
      </c>
      <c r="Z271" s="238">
        <v>110708</v>
      </c>
      <c r="AA271">
        <v>0</v>
      </c>
      <c r="AB271">
        <v>0</v>
      </c>
      <c r="AC271">
        <v>0</v>
      </c>
      <c r="AD271">
        <v>0</v>
      </c>
      <c r="AE271">
        <v>0</v>
      </c>
      <c r="AF271">
        <v>0</v>
      </c>
      <c r="AG271">
        <v>0</v>
      </c>
      <c r="AH271" s="238">
        <v>178606</v>
      </c>
      <c r="AI271">
        <v>0</v>
      </c>
      <c r="AJ271" s="238">
        <v>88710</v>
      </c>
      <c r="AK271">
        <v>0</v>
      </c>
      <c r="AL271" s="238">
        <v>5901</v>
      </c>
      <c r="AM271">
        <v>0</v>
      </c>
      <c r="AN271">
        <v>0</v>
      </c>
      <c r="AO271">
        <v>0</v>
      </c>
      <c r="AP271">
        <v>0</v>
      </c>
      <c r="AQ271">
        <v>0</v>
      </c>
      <c r="AR271">
        <v>0</v>
      </c>
      <c r="AS271">
        <v>0</v>
      </c>
      <c r="AT271">
        <v>0</v>
      </c>
      <c r="AU271">
        <v>0</v>
      </c>
      <c r="AV271">
        <v>0</v>
      </c>
      <c r="AW271" s="238">
        <v>106766</v>
      </c>
      <c r="AX271" s="238">
        <v>88491</v>
      </c>
      <c r="AY271">
        <v>601</v>
      </c>
      <c r="AZ271" s="238">
        <v>5132</v>
      </c>
      <c r="BA271">
        <v>0</v>
      </c>
      <c r="BB271">
        <v>0</v>
      </c>
      <c r="BC271">
        <v>0</v>
      </c>
      <c r="BD271" s="238">
        <v>7477</v>
      </c>
      <c r="BE271">
        <v>0</v>
      </c>
      <c r="BF271" s="238">
        <v>221604</v>
      </c>
      <c r="BG271">
        <v>0</v>
      </c>
      <c r="BH271" s="238">
        <v>1016</v>
      </c>
    </row>
    <row r="273" spans="3:60" x14ac:dyDescent="0.25">
      <c r="C273" t="s">
        <v>293</v>
      </c>
      <c r="D273">
        <v>0</v>
      </c>
      <c r="E273">
        <v>0</v>
      </c>
      <c r="F273">
        <v>0</v>
      </c>
      <c r="G273">
        <v>0</v>
      </c>
      <c r="H273">
        <v>0</v>
      </c>
      <c r="I273">
        <v>0</v>
      </c>
      <c r="J273" s="238">
        <v>13527</v>
      </c>
      <c r="K273">
        <v>0</v>
      </c>
      <c r="L273">
        <v>0</v>
      </c>
      <c r="M273">
        <v>0</v>
      </c>
      <c r="N273">
        <v>0</v>
      </c>
      <c r="O273">
        <v>0</v>
      </c>
      <c r="P273">
        <v>0</v>
      </c>
      <c r="Q273">
        <v>0</v>
      </c>
      <c r="R273">
        <v>0</v>
      </c>
      <c r="S273" s="238">
        <v>559293</v>
      </c>
      <c r="T273">
        <v>0</v>
      </c>
      <c r="U273" s="238">
        <v>375000</v>
      </c>
      <c r="V273">
        <v>0</v>
      </c>
      <c r="W273">
        <v>0</v>
      </c>
      <c r="X273">
        <v>0</v>
      </c>
      <c r="Y273">
        <v>0</v>
      </c>
      <c r="Z273" s="238">
        <v>332124</v>
      </c>
      <c r="AA273">
        <v>0</v>
      </c>
      <c r="AB273">
        <v>0</v>
      </c>
      <c r="AC273">
        <v>0</v>
      </c>
      <c r="AD273">
        <v>0</v>
      </c>
      <c r="AE273">
        <v>0</v>
      </c>
      <c r="AF273">
        <v>0</v>
      </c>
      <c r="AG273">
        <v>0</v>
      </c>
      <c r="AH273" s="238">
        <v>535818</v>
      </c>
      <c r="AI273">
        <v>0</v>
      </c>
      <c r="AJ273" s="238">
        <v>266130</v>
      </c>
      <c r="AK273">
        <v>0</v>
      </c>
      <c r="AL273" s="238">
        <v>17703</v>
      </c>
      <c r="AM273">
        <v>0</v>
      </c>
      <c r="AN273">
        <v>0</v>
      </c>
      <c r="AO273">
        <v>0</v>
      </c>
      <c r="AP273">
        <v>0</v>
      </c>
      <c r="AQ273">
        <v>0</v>
      </c>
      <c r="AR273">
        <v>0</v>
      </c>
      <c r="AS273">
        <v>0</v>
      </c>
      <c r="AT273">
        <v>0</v>
      </c>
      <c r="AU273">
        <v>0</v>
      </c>
      <c r="AV273">
        <v>0</v>
      </c>
      <c r="AW273" s="238">
        <v>320298</v>
      </c>
      <c r="AX273" s="238">
        <v>265473</v>
      </c>
      <c r="AY273" s="238">
        <v>1803</v>
      </c>
      <c r="AZ273" s="238">
        <v>15396</v>
      </c>
      <c r="BA273">
        <v>0</v>
      </c>
      <c r="BB273">
        <v>0</v>
      </c>
      <c r="BC273">
        <v>0</v>
      </c>
      <c r="BD273" s="238">
        <v>22431</v>
      </c>
      <c r="BE273">
        <v>0</v>
      </c>
      <c r="BF273" s="238">
        <v>664812</v>
      </c>
      <c r="BG273">
        <v>0</v>
      </c>
      <c r="BH273" s="238">
        <v>3048</v>
      </c>
    </row>
    <row r="275" spans="3:60" x14ac:dyDescent="0.25">
      <c r="C275" t="s">
        <v>294</v>
      </c>
      <c r="D275" s="238">
        <v>295029217</v>
      </c>
      <c r="E275" s="238">
        <v>405534335</v>
      </c>
      <c r="F275" s="238">
        <v>405972363</v>
      </c>
      <c r="G275" s="238">
        <v>121380357</v>
      </c>
      <c r="H275" s="238">
        <v>531887531</v>
      </c>
      <c r="I275" s="238">
        <v>224058478</v>
      </c>
      <c r="J275" s="238">
        <v>151309565</v>
      </c>
      <c r="K275" s="238">
        <v>190620452</v>
      </c>
      <c r="L275" s="238">
        <v>347841304</v>
      </c>
      <c r="M275" s="238">
        <v>88730196</v>
      </c>
      <c r="N275" s="238">
        <v>168706486</v>
      </c>
      <c r="O275" s="238">
        <v>502633805</v>
      </c>
      <c r="P275" s="238">
        <v>293285778</v>
      </c>
      <c r="Q275" s="238">
        <v>96528335</v>
      </c>
      <c r="R275" s="238">
        <v>11194344</v>
      </c>
      <c r="S275" s="238">
        <v>759271876</v>
      </c>
      <c r="T275" s="238">
        <v>1725077250</v>
      </c>
      <c r="U275" s="238">
        <v>200760704</v>
      </c>
      <c r="V275" s="238">
        <v>105618354</v>
      </c>
      <c r="W275" s="238">
        <v>1100057988</v>
      </c>
      <c r="X275" s="238">
        <v>408018449</v>
      </c>
      <c r="Y275" s="238">
        <v>71614654</v>
      </c>
      <c r="Z275" s="238">
        <v>662933506</v>
      </c>
      <c r="AA275" s="238">
        <v>85846913</v>
      </c>
      <c r="AB275" s="238">
        <v>148480792</v>
      </c>
      <c r="AC275" s="238">
        <v>1153617614</v>
      </c>
      <c r="AD275" s="238">
        <v>85142641</v>
      </c>
      <c r="AE275" s="238">
        <v>772322026</v>
      </c>
      <c r="AF275" s="238">
        <v>255977670</v>
      </c>
      <c r="AG275" s="238">
        <v>177264294</v>
      </c>
      <c r="AH275" s="238">
        <v>706327527</v>
      </c>
      <c r="AI275" s="238">
        <v>439693439</v>
      </c>
      <c r="AJ275" s="238">
        <v>769305136</v>
      </c>
      <c r="AK275" s="238">
        <v>336595671</v>
      </c>
      <c r="AL275" s="238">
        <v>349857251</v>
      </c>
      <c r="AM275" s="238">
        <v>247423354</v>
      </c>
      <c r="AN275" s="238">
        <v>253297174</v>
      </c>
      <c r="AO275" s="238">
        <v>261924774</v>
      </c>
      <c r="AP275" s="238">
        <v>311179788</v>
      </c>
      <c r="AQ275" s="238">
        <v>114257283</v>
      </c>
      <c r="AR275" s="238">
        <v>90161911</v>
      </c>
      <c r="AS275" s="238">
        <v>214837122</v>
      </c>
      <c r="AT275" s="238">
        <v>30182688</v>
      </c>
      <c r="AU275" s="238">
        <v>2089414576</v>
      </c>
      <c r="AV275" s="238">
        <v>196137067</v>
      </c>
      <c r="AW275" s="238">
        <v>11153012078</v>
      </c>
      <c r="AX275" s="238">
        <v>87331933</v>
      </c>
      <c r="AY275" s="238">
        <v>68708367</v>
      </c>
      <c r="AZ275" s="238">
        <v>169943412</v>
      </c>
      <c r="BA275" s="238">
        <v>708185659</v>
      </c>
      <c r="BB275" s="238">
        <v>30413700</v>
      </c>
      <c r="BC275" s="238">
        <v>68636872</v>
      </c>
      <c r="BD275" s="238">
        <v>340169170</v>
      </c>
      <c r="BE275" s="238">
        <v>533227570</v>
      </c>
      <c r="BF275" s="238">
        <v>2499033889</v>
      </c>
      <c r="BG275" s="238">
        <v>239604458</v>
      </c>
      <c r="BH275" s="238">
        <v>96940991</v>
      </c>
    </row>
  </sheetData>
  <sheetProtection algorithmName="SHA-512" hashValue="kQgF7nsEwLzJOU2exkj23bzX9ocP9YCpwBUdCatEDVcZ0G4NsbegtldjFI8lZCVIShQeWM+N7NOLNvc6z6pNTw==" saltValue="mygLsgGRRuM2vjfROlBSjg==" spinCount="100000" sheet="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C401-6AF8-476D-B70B-DC15316D6CF1}">
  <dimension ref="A1:BI275"/>
  <sheetViews>
    <sheetView workbookViewId="0">
      <pane xSplit="3" ySplit="2" topLeftCell="D3" activePane="bottomRight" state="frozen"/>
      <selection pane="topRight" activeCell="D1" sqref="D1"/>
      <selection pane="bottomLeft" activeCell="A3" sqref="A3"/>
      <selection pane="bottomRight" activeCell="D283" sqref="D283"/>
    </sheetView>
  </sheetViews>
  <sheetFormatPr defaultRowHeight="15" x14ac:dyDescent="0.25"/>
  <cols>
    <col min="3" max="3" width="80" customWidth="1"/>
    <col min="4" max="60" width="16.28515625" customWidth="1"/>
  </cols>
  <sheetData>
    <row r="1" spans="1:60" x14ac:dyDescent="0.25">
      <c r="A1" t="s">
        <v>341</v>
      </c>
      <c r="B1" t="s">
        <v>188</v>
      </c>
      <c r="D1" t="s">
        <v>355</v>
      </c>
      <c r="E1" t="s">
        <v>356</v>
      </c>
      <c r="F1" t="s">
        <v>357</v>
      </c>
      <c r="G1" t="s">
        <v>358</v>
      </c>
      <c r="H1" t="s">
        <v>359</v>
      </c>
      <c r="I1" t="s">
        <v>360</v>
      </c>
      <c r="J1" t="s">
        <v>361</v>
      </c>
      <c r="K1" t="s">
        <v>362</v>
      </c>
      <c r="L1" t="s">
        <v>363</v>
      </c>
      <c r="M1" t="s">
        <v>364</v>
      </c>
      <c r="N1" t="s">
        <v>365</v>
      </c>
      <c r="O1" t="s">
        <v>366</v>
      </c>
      <c r="P1" t="s">
        <v>367</v>
      </c>
      <c r="Q1" t="s">
        <v>368</v>
      </c>
      <c r="R1" t="s">
        <v>369</v>
      </c>
      <c r="S1" t="s">
        <v>370</v>
      </c>
      <c r="T1" t="s">
        <v>371</v>
      </c>
      <c r="U1" t="s">
        <v>372</v>
      </c>
      <c r="V1" t="s">
        <v>373</v>
      </c>
      <c r="W1" t="s">
        <v>374</v>
      </c>
      <c r="X1" t="s">
        <v>375</v>
      </c>
      <c r="Y1" t="s">
        <v>376</v>
      </c>
      <c r="Z1" t="s">
        <v>377</v>
      </c>
      <c r="AA1" t="s">
        <v>378</v>
      </c>
      <c r="AB1" t="s">
        <v>379</v>
      </c>
      <c r="AC1" t="s">
        <v>380</v>
      </c>
      <c r="AD1" t="s">
        <v>381</v>
      </c>
      <c r="AE1" t="s">
        <v>382</v>
      </c>
      <c r="AF1" t="s">
        <v>383</v>
      </c>
      <c r="AG1" t="s">
        <v>384</v>
      </c>
      <c r="AH1" t="s">
        <v>385</v>
      </c>
      <c r="AI1" t="s">
        <v>386</v>
      </c>
      <c r="AJ1" t="s">
        <v>387</v>
      </c>
      <c r="AK1" t="s">
        <v>388</v>
      </c>
      <c r="AL1" t="s">
        <v>389</v>
      </c>
      <c r="AM1" t="s">
        <v>390</v>
      </c>
      <c r="AN1" t="s">
        <v>391</v>
      </c>
      <c r="AO1" t="s">
        <v>392</v>
      </c>
      <c r="AP1" t="s">
        <v>393</v>
      </c>
      <c r="AQ1" t="s">
        <v>394</v>
      </c>
      <c r="AR1" t="s">
        <v>395</v>
      </c>
      <c r="AS1" t="s">
        <v>396</v>
      </c>
      <c r="AT1" t="s">
        <v>397</v>
      </c>
      <c r="AU1" t="s">
        <v>398</v>
      </c>
      <c r="AV1" t="s">
        <v>399</v>
      </c>
      <c r="AW1" t="s">
        <v>400</v>
      </c>
      <c r="AX1" t="s">
        <v>401</v>
      </c>
      <c r="AY1" t="s">
        <v>402</v>
      </c>
      <c r="AZ1" t="s">
        <v>403</v>
      </c>
      <c r="BA1" t="s">
        <v>404</v>
      </c>
      <c r="BB1" t="s">
        <v>405</v>
      </c>
      <c r="BC1" t="s">
        <v>406</v>
      </c>
      <c r="BD1" t="s">
        <v>407</v>
      </c>
      <c r="BE1" t="s">
        <v>408</v>
      </c>
      <c r="BF1" t="s">
        <v>409</v>
      </c>
      <c r="BG1" t="s">
        <v>410</v>
      </c>
      <c r="BH1" t="s">
        <v>411</v>
      </c>
    </row>
    <row r="2" spans="1:60" x14ac:dyDescent="0.25">
      <c r="D2">
        <v>52821</v>
      </c>
      <c r="E2">
        <v>52823</v>
      </c>
      <c r="F2">
        <v>52824</v>
      </c>
      <c r="G2">
        <v>52825</v>
      </c>
      <c r="H2">
        <v>52826</v>
      </c>
      <c r="I2">
        <v>52827</v>
      </c>
      <c r="J2">
        <v>52828</v>
      </c>
      <c r="K2">
        <v>52829</v>
      </c>
      <c r="L2">
        <v>52830</v>
      </c>
      <c r="M2">
        <v>52831</v>
      </c>
      <c r="N2">
        <v>52832</v>
      </c>
      <c r="O2">
        <v>52833</v>
      </c>
      <c r="P2">
        <v>52834</v>
      </c>
      <c r="Q2">
        <v>52835</v>
      </c>
      <c r="R2">
        <v>524017</v>
      </c>
      <c r="S2">
        <v>52994</v>
      </c>
      <c r="T2">
        <v>52836</v>
      </c>
      <c r="U2">
        <v>52837</v>
      </c>
      <c r="V2">
        <v>52838</v>
      </c>
      <c r="W2">
        <v>52839</v>
      </c>
      <c r="X2">
        <v>52840</v>
      </c>
      <c r="Y2">
        <v>52841</v>
      </c>
      <c r="Z2">
        <v>52842</v>
      </c>
      <c r="AA2">
        <v>52843</v>
      </c>
      <c r="AB2">
        <v>52844</v>
      </c>
      <c r="AC2">
        <v>52845</v>
      </c>
      <c r="AD2">
        <v>52846</v>
      </c>
      <c r="AE2">
        <v>52847</v>
      </c>
      <c r="AF2">
        <v>52848</v>
      </c>
      <c r="AG2">
        <v>52849</v>
      </c>
      <c r="AH2">
        <v>52850</v>
      </c>
      <c r="AI2">
        <v>52851</v>
      </c>
      <c r="AJ2">
        <v>52995</v>
      </c>
      <c r="AK2">
        <v>52852</v>
      </c>
      <c r="AL2">
        <v>52853</v>
      </c>
      <c r="AM2">
        <v>52854</v>
      </c>
      <c r="AN2">
        <v>52856</v>
      </c>
      <c r="AO2">
        <v>52857</v>
      </c>
      <c r="AP2">
        <v>52858</v>
      </c>
      <c r="AQ2">
        <v>52859</v>
      </c>
      <c r="AR2">
        <v>52860</v>
      </c>
      <c r="AS2">
        <v>52861</v>
      </c>
      <c r="AT2">
        <v>52862</v>
      </c>
      <c r="AU2">
        <v>52863</v>
      </c>
      <c r="AV2">
        <v>52864</v>
      </c>
      <c r="AW2">
        <v>52865</v>
      </c>
      <c r="AX2">
        <v>52866</v>
      </c>
      <c r="AY2">
        <v>52867</v>
      </c>
      <c r="AZ2">
        <v>52868</v>
      </c>
      <c r="BA2">
        <v>52869</v>
      </c>
      <c r="BB2">
        <v>52870</v>
      </c>
      <c r="BC2">
        <v>52871</v>
      </c>
      <c r="BD2">
        <v>52872</v>
      </c>
      <c r="BE2">
        <v>52873</v>
      </c>
      <c r="BF2">
        <v>52996</v>
      </c>
      <c r="BG2">
        <v>52874</v>
      </c>
      <c r="BH2">
        <v>52875</v>
      </c>
    </row>
    <row r="3" spans="1:60" x14ac:dyDescent="0.25">
      <c r="A3">
        <v>4</v>
      </c>
      <c r="B3">
        <v>4</v>
      </c>
      <c r="C3" t="s">
        <v>220</v>
      </c>
      <c r="D3" s="238">
        <v>153456</v>
      </c>
      <c r="E3" s="238">
        <v>2036610</v>
      </c>
      <c r="F3" s="238">
        <v>339800</v>
      </c>
      <c r="G3" s="238">
        <v>358319</v>
      </c>
      <c r="H3" s="238">
        <v>1787605</v>
      </c>
      <c r="I3" s="238">
        <v>158086</v>
      </c>
      <c r="J3" s="238">
        <v>183022</v>
      </c>
      <c r="K3" s="238">
        <v>636718</v>
      </c>
      <c r="L3" s="238">
        <v>225153</v>
      </c>
      <c r="M3" s="238">
        <v>96915</v>
      </c>
      <c r="N3" s="238">
        <v>155463</v>
      </c>
      <c r="O3" s="238">
        <v>1335119</v>
      </c>
      <c r="P3" s="238">
        <v>210090</v>
      </c>
      <c r="Q3" s="238">
        <v>121249</v>
      </c>
      <c r="R3" s="238">
        <v>102825</v>
      </c>
      <c r="S3" s="238">
        <v>1478915</v>
      </c>
      <c r="T3" s="238">
        <v>5879151</v>
      </c>
      <c r="U3" s="238">
        <v>301470</v>
      </c>
      <c r="V3" s="238">
        <v>90448</v>
      </c>
      <c r="W3" s="238">
        <v>1212872</v>
      </c>
      <c r="X3" s="238">
        <v>1914669</v>
      </c>
      <c r="Y3" s="238">
        <v>37599</v>
      </c>
      <c r="Z3" s="238">
        <v>291448</v>
      </c>
      <c r="AA3" s="238">
        <v>93920</v>
      </c>
      <c r="AB3" s="238">
        <v>194524</v>
      </c>
      <c r="AC3" s="238">
        <v>1381418</v>
      </c>
      <c r="AD3" s="238">
        <v>190957</v>
      </c>
      <c r="AE3" s="238">
        <v>531093</v>
      </c>
      <c r="AF3" s="238">
        <v>446215</v>
      </c>
      <c r="AG3" s="238">
        <v>141417</v>
      </c>
      <c r="AH3" s="238">
        <v>4560145</v>
      </c>
      <c r="AI3" s="238">
        <v>2036736</v>
      </c>
      <c r="AJ3" s="238">
        <v>1557905</v>
      </c>
      <c r="AK3" s="238">
        <v>514183</v>
      </c>
      <c r="AL3" s="238">
        <v>599388</v>
      </c>
      <c r="AM3" s="238">
        <v>940067</v>
      </c>
      <c r="AN3" s="238">
        <v>1255392</v>
      </c>
      <c r="AO3" s="238">
        <v>318396</v>
      </c>
      <c r="AP3" s="238">
        <v>458777</v>
      </c>
      <c r="AQ3" s="238">
        <v>2774</v>
      </c>
      <c r="AR3" s="238">
        <v>979240</v>
      </c>
      <c r="AS3" s="238">
        <v>230093</v>
      </c>
      <c r="AT3" s="238">
        <v>5766</v>
      </c>
      <c r="AU3" s="238">
        <v>4539665</v>
      </c>
      <c r="AV3" s="238">
        <v>328117</v>
      </c>
      <c r="AW3" s="238">
        <v>38127376</v>
      </c>
      <c r="AX3" s="238">
        <v>480567</v>
      </c>
      <c r="AY3" s="238">
        <v>30681</v>
      </c>
      <c r="AZ3" s="238">
        <v>448018</v>
      </c>
      <c r="BA3" s="238">
        <v>5884140</v>
      </c>
      <c r="BB3" s="238">
        <v>82122</v>
      </c>
      <c r="BC3" s="238">
        <v>106043</v>
      </c>
      <c r="BD3" s="238">
        <v>4148375</v>
      </c>
      <c r="BE3" s="238">
        <v>779145</v>
      </c>
      <c r="BF3" s="238">
        <v>4780186</v>
      </c>
      <c r="BG3" s="238">
        <v>224638</v>
      </c>
      <c r="BH3" s="238">
        <v>279794</v>
      </c>
    </row>
    <row r="4" spans="1:60" x14ac:dyDescent="0.25">
      <c r="A4">
        <v>5</v>
      </c>
      <c r="B4">
        <v>5</v>
      </c>
      <c r="C4" t="s">
        <v>55</v>
      </c>
      <c r="D4">
        <v>0</v>
      </c>
      <c r="E4">
        <v>0</v>
      </c>
      <c r="F4">
        <v>0</v>
      </c>
      <c r="G4">
        <v>0</v>
      </c>
      <c r="H4">
        <v>0</v>
      </c>
      <c r="I4">
        <v>0</v>
      </c>
      <c r="J4">
        <v>0</v>
      </c>
      <c r="K4">
        <v>0</v>
      </c>
      <c r="L4" s="238">
        <v>173162</v>
      </c>
      <c r="M4">
        <v>0</v>
      </c>
      <c r="N4">
        <v>0</v>
      </c>
      <c r="O4">
        <v>0</v>
      </c>
      <c r="P4">
        <v>0</v>
      </c>
      <c r="Q4">
        <v>0</v>
      </c>
      <c r="R4">
        <v>0</v>
      </c>
      <c r="S4">
        <v>0</v>
      </c>
      <c r="T4">
        <v>0</v>
      </c>
      <c r="U4">
        <v>0</v>
      </c>
      <c r="V4">
        <v>0</v>
      </c>
      <c r="W4">
        <v>0</v>
      </c>
      <c r="X4">
        <v>0</v>
      </c>
      <c r="Y4">
        <v>0</v>
      </c>
      <c r="Z4" s="238">
        <v>1532</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row>
    <row r="5" spans="1:60" x14ac:dyDescent="0.25">
      <c r="A5">
        <v>6</v>
      </c>
      <c r="B5">
        <v>6</v>
      </c>
      <c r="C5" t="s">
        <v>129</v>
      </c>
      <c r="D5">
        <v>0</v>
      </c>
      <c r="E5">
        <v>0</v>
      </c>
      <c r="F5">
        <v>0</v>
      </c>
      <c r="G5">
        <v>0</v>
      </c>
      <c r="H5">
        <v>0</v>
      </c>
      <c r="I5">
        <v>0</v>
      </c>
      <c r="J5">
        <v>0</v>
      </c>
      <c r="K5">
        <v>0</v>
      </c>
      <c r="L5">
        <v>0</v>
      </c>
      <c r="M5">
        <v>0</v>
      </c>
      <c r="N5">
        <v>0</v>
      </c>
      <c r="O5">
        <v>0</v>
      </c>
      <c r="P5">
        <v>0</v>
      </c>
      <c r="Q5">
        <v>0</v>
      </c>
      <c r="R5">
        <v>0</v>
      </c>
      <c r="S5" s="238">
        <v>7829</v>
      </c>
      <c r="T5" s="238">
        <v>352100</v>
      </c>
      <c r="U5">
        <v>0</v>
      </c>
      <c r="V5">
        <v>0</v>
      </c>
      <c r="W5" s="238">
        <v>6829603</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s="238">
        <v>1164310</v>
      </c>
      <c r="AV5">
        <v>0</v>
      </c>
      <c r="AW5" s="238">
        <v>1628781</v>
      </c>
      <c r="AX5">
        <v>0</v>
      </c>
      <c r="AY5">
        <v>0</v>
      </c>
      <c r="AZ5">
        <v>0</v>
      </c>
      <c r="BA5">
        <v>0</v>
      </c>
      <c r="BB5">
        <v>0</v>
      </c>
      <c r="BC5">
        <v>0</v>
      </c>
      <c r="BD5">
        <v>0</v>
      </c>
      <c r="BE5">
        <v>0</v>
      </c>
      <c r="BF5" s="238">
        <v>1129136</v>
      </c>
      <c r="BG5">
        <v>0</v>
      </c>
      <c r="BH5">
        <v>0</v>
      </c>
    </row>
    <row r="6" spans="1:60" x14ac:dyDescent="0.25">
      <c r="A6">
        <v>7</v>
      </c>
      <c r="B6">
        <v>7</v>
      </c>
      <c r="C6" t="s">
        <v>118</v>
      </c>
      <c r="D6">
        <v>0</v>
      </c>
      <c r="E6" s="238">
        <v>579144</v>
      </c>
      <c r="F6" s="238">
        <v>596984</v>
      </c>
      <c r="G6">
        <v>0</v>
      </c>
      <c r="H6">
        <v>0</v>
      </c>
      <c r="I6">
        <v>0</v>
      </c>
      <c r="J6" s="238">
        <v>413559</v>
      </c>
      <c r="K6" s="238">
        <v>243306</v>
      </c>
      <c r="L6">
        <v>0</v>
      </c>
      <c r="M6">
        <v>0</v>
      </c>
      <c r="N6" s="238">
        <v>131447</v>
      </c>
      <c r="O6" s="238">
        <v>308041</v>
      </c>
      <c r="P6">
        <v>0</v>
      </c>
      <c r="Q6">
        <v>0</v>
      </c>
      <c r="R6">
        <v>0</v>
      </c>
      <c r="S6" s="238">
        <v>332841</v>
      </c>
      <c r="T6" s="238">
        <v>1332590</v>
      </c>
      <c r="U6">
        <v>0</v>
      </c>
      <c r="V6" s="238">
        <v>76215</v>
      </c>
      <c r="W6" s="238">
        <v>863876</v>
      </c>
      <c r="X6">
        <v>0</v>
      </c>
      <c r="Y6">
        <v>0</v>
      </c>
      <c r="Z6">
        <v>0</v>
      </c>
      <c r="AA6">
        <v>0</v>
      </c>
      <c r="AB6">
        <v>0</v>
      </c>
      <c r="AC6" s="238">
        <v>344637</v>
      </c>
      <c r="AD6">
        <v>0</v>
      </c>
      <c r="AE6" s="238">
        <v>2451002</v>
      </c>
      <c r="AF6">
        <v>0</v>
      </c>
      <c r="AG6">
        <v>0</v>
      </c>
      <c r="AH6" s="238">
        <v>793857</v>
      </c>
      <c r="AI6">
        <v>0</v>
      </c>
      <c r="AJ6">
        <v>0</v>
      </c>
      <c r="AK6">
        <v>0</v>
      </c>
      <c r="AL6" s="238">
        <v>819706</v>
      </c>
      <c r="AM6">
        <v>0</v>
      </c>
      <c r="AN6">
        <v>0</v>
      </c>
      <c r="AO6">
        <v>0</v>
      </c>
      <c r="AP6" s="238">
        <v>605611</v>
      </c>
      <c r="AQ6">
        <v>0</v>
      </c>
      <c r="AR6" s="238">
        <v>53814</v>
      </c>
      <c r="AS6">
        <v>0</v>
      </c>
      <c r="AT6">
        <v>0</v>
      </c>
      <c r="AU6">
        <v>0</v>
      </c>
      <c r="AV6" s="238">
        <v>108959</v>
      </c>
      <c r="AW6" s="238">
        <v>4559114</v>
      </c>
      <c r="AX6">
        <v>0</v>
      </c>
      <c r="AY6" s="238">
        <v>179801</v>
      </c>
      <c r="AZ6" s="238">
        <v>128830</v>
      </c>
      <c r="BA6" s="238">
        <v>849090</v>
      </c>
      <c r="BB6">
        <v>0</v>
      </c>
      <c r="BC6">
        <v>0</v>
      </c>
      <c r="BD6" s="238">
        <v>248009</v>
      </c>
      <c r="BE6" s="238">
        <v>892551</v>
      </c>
      <c r="BF6" s="238">
        <v>1199643</v>
      </c>
      <c r="BG6">
        <v>0</v>
      </c>
      <c r="BH6" s="238">
        <v>89641</v>
      </c>
    </row>
    <row r="7" spans="1:60" x14ac:dyDescent="0.25">
      <c r="A7">
        <v>9</v>
      </c>
      <c r="B7">
        <v>9</v>
      </c>
      <c r="C7" t="s">
        <v>119</v>
      </c>
      <c r="D7" s="238">
        <v>351687</v>
      </c>
      <c r="E7" s="238">
        <v>717085</v>
      </c>
      <c r="F7" s="238">
        <v>2861902</v>
      </c>
      <c r="G7" s="238">
        <v>969185</v>
      </c>
      <c r="H7" s="238">
        <v>1282697</v>
      </c>
      <c r="I7" s="238">
        <v>1193345</v>
      </c>
      <c r="J7" s="238">
        <v>819153</v>
      </c>
      <c r="K7" s="238">
        <v>3063704</v>
      </c>
      <c r="L7" s="238">
        <v>5976356</v>
      </c>
      <c r="M7" s="238">
        <v>579232</v>
      </c>
      <c r="N7" s="238">
        <v>2676043</v>
      </c>
      <c r="O7" s="238">
        <v>2443310</v>
      </c>
      <c r="P7" s="238">
        <v>1355101</v>
      </c>
      <c r="Q7" s="238">
        <v>1178210</v>
      </c>
      <c r="R7" s="238">
        <v>506230</v>
      </c>
      <c r="S7" s="238">
        <v>3269890</v>
      </c>
      <c r="T7" s="238">
        <v>19661146</v>
      </c>
      <c r="U7" s="238">
        <v>2213099</v>
      </c>
      <c r="V7" s="238">
        <v>1009779</v>
      </c>
      <c r="W7" s="238">
        <v>16202939</v>
      </c>
      <c r="X7" s="238">
        <v>4690384</v>
      </c>
      <c r="Y7" s="238">
        <v>332412</v>
      </c>
      <c r="Z7" s="238">
        <v>3240359</v>
      </c>
      <c r="AA7" s="238">
        <v>233436</v>
      </c>
      <c r="AB7" s="238">
        <v>956197</v>
      </c>
      <c r="AC7" s="238">
        <v>7316210</v>
      </c>
      <c r="AD7" s="238">
        <v>547133</v>
      </c>
      <c r="AE7" s="238">
        <v>6941829</v>
      </c>
      <c r="AF7" s="238">
        <v>3169116</v>
      </c>
      <c r="AG7" s="238">
        <v>1378838</v>
      </c>
      <c r="AH7" s="238">
        <v>2093977</v>
      </c>
      <c r="AI7" s="238">
        <v>14459639</v>
      </c>
      <c r="AJ7" s="238">
        <v>6732111</v>
      </c>
      <c r="AK7" s="238">
        <v>1705112</v>
      </c>
      <c r="AL7" s="238">
        <v>3319789</v>
      </c>
      <c r="AM7" s="238">
        <v>1818957</v>
      </c>
      <c r="AN7" s="238">
        <v>476812</v>
      </c>
      <c r="AO7" s="238">
        <v>458606</v>
      </c>
      <c r="AP7" s="238">
        <v>3192874</v>
      </c>
      <c r="AQ7" s="238">
        <v>47718</v>
      </c>
      <c r="AR7" s="238">
        <v>-736791</v>
      </c>
      <c r="AS7" s="238">
        <v>868444</v>
      </c>
      <c r="AT7" s="238">
        <v>320528</v>
      </c>
      <c r="AU7" s="238">
        <v>1373450</v>
      </c>
      <c r="AV7" s="238">
        <v>832455</v>
      </c>
      <c r="AW7" s="238">
        <v>62849011</v>
      </c>
      <c r="AX7" s="238">
        <v>511746</v>
      </c>
      <c r="AY7" s="238">
        <v>715743</v>
      </c>
      <c r="AZ7" s="238">
        <v>4035456</v>
      </c>
      <c r="BA7" s="238">
        <v>-2416692</v>
      </c>
      <c r="BB7" s="238">
        <v>265533</v>
      </c>
      <c r="BC7" s="238">
        <v>1122824</v>
      </c>
      <c r="BD7" s="238">
        <v>4469101</v>
      </c>
      <c r="BE7" s="238">
        <v>5536493</v>
      </c>
      <c r="BF7" s="238">
        <v>6633633</v>
      </c>
      <c r="BG7" s="238">
        <v>640122</v>
      </c>
      <c r="BH7" s="238">
        <v>840758</v>
      </c>
    </row>
    <row r="8" spans="1:60" x14ac:dyDescent="0.25">
      <c r="B8">
        <v>11</v>
      </c>
      <c r="C8" t="s">
        <v>189</v>
      </c>
    </row>
    <row r="9" spans="1:60" x14ac:dyDescent="0.25">
      <c r="B9">
        <v>12</v>
      </c>
      <c r="C9" t="s">
        <v>221</v>
      </c>
    </row>
    <row r="10" spans="1:60" x14ac:dyDescent="0.25">
      <c r="B10">
        <v>13</v>
      </c>
      <c r="C10" t="s">
        <v>222</v>
      </c>
    </row>
    <row r="11" spans="1:60" x14ac:dyDescent="0.25">
      <c r="B11">
        <v>14</v>
      </c>
      <c r="C11" t="s">
        <v>223</v>
      </c>
    </row>
    <row r="12" spans="1:60" x14ac:dyDescent="0.25">
      <c r="A12">
        <v>16</v>
      </c>
      <c r="B12">
        <v>16</v>
      </c>
      <c r="C12" t="s">
        <v>120</v>
      </c>
      <c r="D12" s="238">
        <v>11305107</v>
      </c>
      <c r="E12" s="238">
        <v>19160852</v>
      </c>
      <c r="F12" s="238">
        <v>10444051</v>
      </c>
      <c r="G12" s="238">
        <v>5705971</v>
      </c>
      <c r="H12" s="238">
        <v>18532303</v>
      </c>
      <c r="I12" s="238">
        <v>9855985</v>
      </c>
      <c r="J12" s="238">
        <v>2745662</v>
      </c>
      <c r="K12" s="238">
        <v>6243029</v>
      </c>
      <c r="L12" s="238">
        <v>11600931</v>
      </c>
      <c r="M12" s="238">
        <v>2645332</v>
      </c>
      <c r="N12" s="238">
        <v>5598232</v>
      </c>
      <c r="O12" s="238">
        <v>30215431</v>
      </c>
      <c r="P12" s="238">
        <v>16913104</v>
      </c>
      <c r="Q12" s="238">
        <v>3069979</v>
      </c>
      <c r="R12" s="238">
        <v>385894</v>
      </c>
      <c r="S12" s="238">
        <v>24204546</v>
      </c>
      <c r="T12" s="238">
        <v>82920640</v>
      </c>
      <c r="U12" s="238">
        <v>6509385</v>
      </c>
      <c r="V12" s="238">
        <v>3581295</v>
      </c>
      <c r="W12" s="238">
        <v>52466996</v>
      </c>
      <c r="X12" s="238">
        <v>33655095</v>
      </c>
      <c r="Y12" s="238">
        <v>3833056</v>
      </c>
      <c r="Z12" s="238">
        <v>17807769</v>
      </c>
      <c r="AA12" s="238">
        <v>2968473</v>
      </c>
      <c r="AB12" s="238">
        <v>9647624</v>
      </c>
      <c r="AC12" s="238">
        <v>41859485</v>
      </c>
      <c r="AD12" s="238">
        <v>5325064</v>
      </c>
      <c r="AE12" s="238">
        <v>26482311</v>
      </c>
      <c r="AF12" s="238">
        <v>8750775</v>
      </c>
      <c r="AG12" s="238">
        <v>4355543</v>
      </c>
      <c r="AH12" s="238">
        <v>22382006</v>
      </c>
      <c r="AI12" s="238">
        <v>16410902</v>
      </c>
      <c r="AJ12" s="238">
        <v>37324742</v>
      </c>
      <c r="AK12" s="238">
        <v>14522969</v>
      </c>
      <c r="AL12" s="238">
        <v>11773271</v>
      </c>
      <c r="AM12" s="238">
        <v>15201632</v>
      </c>
      <c r="AN12" s="238">
        <v>11515007</v>
      </c>
      <c r="AO12" s="238">
        <v>12442692</v>
      </c>
      <c r="AP12" s="238">
        <v>10045701</v>
      </c>
      <c r="AQ12" s="238">
        <v>1079728</v>
      </c>
      <c r="AR12" s="238">
        <v>5364418</v>
      </c>
      <c r="AS12" s="238">
        <v>12342668</v>
      </c>
      <c r="AT12" s="238">
        <v>719952</v>
      </c>
      <c r="AU12" s="238">
        <v>101115985</v>
      </c>
      <c r="AV12" s="238">
        <v>7496406</v>
      </c>
      <c r="AW12" s="238">
        <v>480805299</v>
      </c>
      <c r="AX12" s="238">
        <v>4681119</v>
      </c>
      <c r="AY12" s="238">
        <v>1854830</v>
      </c>
      <c r="AZ12" s="238">
        <v>15416701</v>
      </c>
      <c r="BA12" s="238">
        <v>24445416</v>
      </c>
      <c r="BB12" s="238">
        <v>2175390</v>
      </c>
      <c r="BC12" s="238">
        <v>2220447</v>
      </c>
      <c r="BD12" s="238">
        <v>18593195</v>
      </c>
      <c r="BE12" s="238">
        <v>21666950</v>
      </c>
      <c r="BF12" s="238">
        <v>119645049</v>
      </c>
      <c r="BG12" s="238">
        <v>6861680</v>
      </c>
      <c r="BH12" s="238">
        <v>3285136</v>
      </c>
    </row>
    <row r="13" spans="1:60" x14ac:dyDescent="0.25">
      <c r="A13">
        <v>17</v>
      </c>
      <c r="B13">
        <v>17</v>
      </c>
      <c r="C13" t="s">
        <v>122</v>
      </c>
      <c r="D13">
        <v>0</v>
      </c>
      <c r="E13">
        <v>0</v>
      </c>
      <c r="F13">
        <v>0</v>
      </c>
      <c r="G13">
        <v>0</v>
      </c>
      <c r="H13">
        <v>0</v>
      </c>
      <c r="I13">
        <v>0</v>
      </c>
      <c r="J13">
        <v>0</v>
      </c>
      <c r="K13">
        <v>0</v>
      </c>
      <c r="L13">
        <v>0</v>
      </c>
      <c r="M13">
        <v>0</v>
      </c>
      <c r="N13">
        <v>0</v>
      </c>
      <c r="O13">
        <v>0</v>
      </c>
      <c r="P13">
        <v>0</v>
      </c>
      <c r="Q13">
        <v>0</v>
      </c>
      <c r="R13">
        <v>0</v>
      </c>
      <c r="S13">
        <v>0</v>
      </c>
      <c r="T13">
        <v>0</v>
      </c>
      <c r="U13" s="238">
        <v>12432</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s="238">
        <v>5853</v>
      </c>
      <c r="AU13">
        <v>0</v>
      </c>
      <c r="AV13">
        <v>0</v>
      </c>
      <c r="AW13">
        <v>0</v>
      </c>
      <c r="AX13">
        <v>0</v>
      </c>
      <c r="AY13">
        <v>0</v>
      </c>
      <c r="AZ13">
        <v>0</v>
      </c>
      <c r="BA13">
        <v>0</v>
      </c>
      <c r="BB13">
        <v>0</v>
      </c>
      <c r="BC13">
        <v>0</v>
      </c>
      <c r="BD13">
        <v>0</v>
      </c>
      <c r="BE13">
        <v>0</v>
      </c>
      <c r="BF13">
        <v>0</v>
      </c>
      <c r="BG13">
        <v>0</v>
      </c>
      <c r="BH13" s="238">
        <v>122925</v>
      </c>
    </row>
    <row r="14" spans="1:60" x14ac:dyDescent="0.25">
      <c r="B14">
        <v>19</v>
      </c>
      <c r="C14" t="s">
        <v>224</v>
      </c>
    </row>
    <row r="15" spans="1:60" x14ac:dyDescent="0.25">
      <c r="A15">
        <v>20</v>
      </c>
      <c r="B15">
        <v>20</v>
      </c>
      <c r="C15" t="s">
        <v>123</v>
      </c>
      <c r="D15">
        <v>0</v>
      </c>
      <c r="E15">
        <v>0</v>
      </c>
      <c r="F15">
        <v>0</v>
      </c>
      <c r="G15">
        <v>0</v>
      </c>
      <c r="H15">
        <v>0</v>
      </c>
      <c r="I15">
        <v>0</v>
      </c>
      <c r="J15">
        <v>0</v>
      </c>
      <c r="K15">
        <v>0</v>
      </c>
      <c r="L15">
        <v>0</v>
      </c>
      <c r="M15" s="238">
        <v>9591</v>
      </c>
      <c r="N15">
        <v>0</v>
      </c>
      <c r="O15">
        <v>0</v>
      </c>
      <c r="P15">
        <v>0</v>
      </c>
      <c r="Q15">
        <v>0</v>
      </c>
      <c r="R15">
        <v>0</v>
      </c>
      <c r="S15">
        <v>0</v>
      </c>
      <c r="T15" s="238">
        <v>55720</v>
      </c>
      <c r="U15">
        <v>0</v>
      </c>
      <c r="V15">
        <v>0</v>
      </c>
      <c r="W15">
        <v>0</v>
      </c>
      <c r="X15" s="238">
        <v>126682</v>
      </c>
      <c r="Y15" s="238">
        <v>65000</v>
      </c>
      <c r="Z15">
        <v>0</v>
      </c>
      <c r="AA15">
        <v>0</v>
      </c>
      <c r="AB15">
        <v>0</v>
      </c>
      <c r="AC15">
        <v>0</v>
      </c>
      <c r="AD15" s="238">
        <v>75939</v>
      </c>
      <c r="AE15" s="238">
        <v>237676</v>
      </c>
      <c r="AF15" s="238">
        <v>29567</v>
      </c>
      <c r="AG15">
        <v>0</v>
      </c>
      <c r="AH15">
        <v>0</v>
      </c>
      <c r="AI15">
        <v>0</v>
      </c>
      <c r="AJ15">
        <v>0</v>
      </c>
      <c r="AK15">
        <v>0</v>
      </c>
      <c r="AL15">
        <v>0</v>
      </c>
      <c r="AM15">
        <v>0</v>
      </c>
      <c r="AN15">
        <v>0</v>
      </c>
      <c r="AO15">
        <v>0</v>
      </c>
      <c r="AP15" s="238">
        <v>11127</v>
      </c>
      <c r="AQ15">
        <v>0</v>
      </c>
      <c r="AR15">
        <v>0</v>
      </c>
      <c r="AS15">
        <v>0</v>
      </c>
      <c r="AT15">
        <v>0</v>
      </c>
      <c r="AU15" s="238">
        <v>4361181</v>
      </c>
      <c r="AV15">
        <v>0</v>
      </c>
      <c r="AW15">
        <v>0</v>
      </c>
      <c r="AX15" s="238">
        <v>45494</v>
      </c>
      <c r="AY15">
        <v>0</v>
      </c>
      <c r="AZ15" s="238">
        <v>45866</v>
      </c>
      <c r="BA15" s="238">
        <v>2533</v>
      </c>
      <c r="BB15">
        <v>0</v>
      </c>
      <c r="BC15">
        <v>0</v>
      </c>
      <c r="BD15" s="238">
        <v>57800</v>
      </c>
      <c r="BE15">
        <v>0</v>
      </c>
      <c r="BF15">
        <v>0</v>
      </c>
      <c r="BG15">
        <v>0</v>
      </c>
      <c r="BH15">
        <v>0</v>
      </c>
    </row>
    <row r="16" spans="1:60" x14ac:dyDescent="0.25">
      <c r="B16">
        <v>21</v>
      </c>
      <c r="C16" t="s">
        <v>225</v>
      </c>
    </row>
    <row r="17" spans="1:60" x14ac:dyDescent="0.25">
      <c r="B17">
        <v>22</v>
      </c>
      <c r="C17" t="s">
        <v>192</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row>
    <row r="18" spans="1:60" x14ac:dyDescent="0.25">
      <c r="A18">
        <v>23</v>
      </c>
      <c r="B18">
        <v>23</v>
      </c>
      <c r="C18" t="s">
        <v>125</v>
      </c>
      <c r="D18" s="238">
        <v>-423677</v>
      </c>
      <c r="E18" s="238">
        <v>333717</v>
      </c>
      <c r="F18" s="238">
        <v>-204724</v>
      </c>
      <c r="G18" s="238">
        <v>-672505</v>
      </c>
      <c r="H18" s="238">
        <v>108899</v>
      </c>
      <c r="I18" s="238">
        <v>-76713</v>
      </c>
      <c r="J18" s="238">
        <v>33420</v>
      </c>
      <c r="K18" s="238">
        <v>-553280</v>
      </c>
      <c r="L18" s="238">
        <v>-64404</v>
      </c>
      <c r="M18" s="238">
        <v>-41191</v>
      </c>
      <c r="N18" s="238">
        <v>-84888</v>
      </c>
      <c r="O18" s="238">
        <v>-772596</v>
      </c>
      <c r="P18" s="238">
        <v>446116</v>
      </c>
      <c r="Q18" s="238">
        <v>-73427</v>
      </c>
      <c r="R18" s="238">
        <v>-87245</v>
      </c>
      <c r="S18" s="238">
        <v>1365968</v>
      </c>
      <c r="T18" s="238">
        <v>-3120913</v>
      </c>
      <c r="U18" s="238">
        <v>240032</v>
      </c>
      <c r="V18" s="238">
        <v>-373649</v>
      </c>
      <c r="W18" s="238">
        <v>1547396</v>
      </c>
      <c r="X18" s="238">
        <v>542815</v>
      </c>
      <c r="Y18" s="238">
        <v>-47861</v>
      </c>
      <c r="Z18" s="238">
        <v>798399</v>
      </c>
      <c r="AA18" s="238">
        <v>-107483</v>
      </c>
      <c r="AB18" s="238">
        <v>40526</v>
      </c>
      <c r="AC18" s="238">
        <v>1690141</v>
      </c>
      <c r="AD18" s="238">
        <v>-597018</v>
      </c>
      <c r="AE18" s="238">
        <v>-346571</v>
      </c>
      <c r="AF18" s="238">
        <v>-109765</v>
      </c>
      <c r="AG18" s="238">
        <v>271738</v>
      </c>
      <c r="AH18" s="238">
        <v>-5246773</v>
      </c>
      <c r="AI18" s="238">
        <v>1938962</v>
      </c>
      <c r="AJ18" s="238">
        <v>-256052</v>
      </c>
      <c r="AK18" s="238">
        <v>-93617</v>
      </c>
      <c r="AL18" s="238">
        <v>36174</v>
      </c>
      <c r="AM18" s="238">
        <v>-978957</v>
      </c>
      <c r="AN18" s="238">
        <v>-393329</v>
      </c>
      <c r="AO18" s="238">
        <v>-40618</v>
      </c>
      <c r="AP18" s="238">
        <v>-700428</v>
      </c>
      <c r="AQ18" s="238">
        <v>3838</v>
      </c>
      <c r="AR18" s="238">
        <v>-954705</v>
      </c>
      <c r="AS18" s="238">
        <v>385104</v>
      </c>
      <c r="AT18" s="238">
        <v>17105</v>
      </c>
      <c r="AU18" s="238">
        <v>-4789077</v>
      </c>
      <c r="AV18" s="238">
        <v>30037</v>
      </c>
      <c r="AW18" s="238">
        <v>13847224</v>
      </c>
      <c r="AX18" s="238">
        <v>-536214</v>
      </c>
      <c r="AY18" s="238">
        <v>41515</v>
      </c>
      <c r="AZ18" s="238">
        <v>499425</v>
      </c>
      <c r="BA18" s="238">
        <v>-5394060</v>
      </c>
      <c r="BB18" s="238">
        <v>64683</v>
      </c>
      <c r="BC18" s="238">
        <v>158779</v>
      </c>
      <c r="BD18" s="238">
        <v>331379</v>
      </c>
      <c r="BE18" s="238">
        <v>585792</v>
      </c>
      <c r="BF18" s="238">
        <v>-7154317</v>
      </c>
      <c r="BG18" s="238">
        <v>-254221</v>
      </c>
      <c r="BH18" s="238">
        <v>173422</v>
      </c>
    </row>
    <row r="19" spans="1:60" x14ac:dyDescent="0.25">
      <c r="A19">
        <v>31</v>
      </c>
      <c r="B19">
        <v>31</v>
      </c>
      <c r="C19" t="s">
        <v>184</v>
      </c>
      <c r="D19" s="238">
        <v>6230</v>
      </c>
      <c r="E19" s="238">
        <v>202902</v>
      </c>
      <c r="F19" s="238">
        <v>290867</v>
      </c>
      <c r="G19" s="238">
        <v>306407</v>
      </c>
      <c r="H19" s="238">
        <v>-2921908</v>
      </c>
      <c r="I19" s="238">
        <v>-107701</v>
      </c>
      <c r="J19" s="238">
        <v>-427760</v>
      </c>
      <c r="K19" s="238">
        <v>72772</v>
      </c>
      <c r="L19" s="238">
        <v>142145</v>
      </c>
      <c r="M19" s="238">
        <v>43105</v>
      </c>
      <c r="N19" s="238">
        <v>-67178</v>
      </c>
      <c r="O19" s="238">
        <v>290613</v>
      </c>
      <c r="P19" s="238">
        <v>334031</v>
      </c>
      <c r="Q19" s="238">
        <v>-3895</v>
      </c>
      <c r="R19">
        <v>0</v>
      </c>
      <c r="S19" s="238">
        <v>-106980</v>
      </c>
      <c r="T19" s="238">
        <v>404582</v>
      </c>
      <c r="U19" s="238">
        <v>162816</v>
      </c>
      <c r="V19" s="238">
        <v>-43968</v>
      </c>
      <c r="W19" s="238">
        <v>1478520</v>
      </c>
      <c r="X19" s="238">
        <v>222994</v>
      </c>
      <c r="Y19" s="238">
        <v>87896</v>
      </c>
      <c r="Z19" s="238">
        <v>352548</v>
      </c>
      <c r="AA19" s="238">
        <v>-33756</v>
      </c>
      <c r="AB19" s="238">
        <v>165649</v>
      </c>
      <c r="AC19" s="238">
        <v>250968</v>
      </c>
      <c r="AD19" s="238">
        <v>38558</v>
      </c>
      <c r="AE19" s="238">
        <v>-86408</v>
      </c>
      <c r="AF19" s="238">
        <v>303398</v>
      </c>
      <c r="AG19" s="238">
        <v>-197371</v>
      </c>
      <c r="AH19" s="238">
        <v>-1242240</v>
      </c>
      <c r="AI19" s="238">
        <v>1010791</v>
      </c>
      <c r="AJ19" s="238">
        <v>316440</v>
      </c>
      <c r="AK19" s="238">
        <v>-188262</v>
      </c>
      <c r="AL19" s="238">
        <v>347863</v>
      </c>
      <c r="AM19" s="238">
        <v>157580</v>
      </c>
      <c r="AN19" s="238">
        <v>616719</v>
      </c>
      <c r="AO19" s="238">
        <v>150842</v>
      </c>
      <c r="AP19" s="238">
        <v>83537</v>
      </c>
      <c r="AQ19" s="238">
        <v>104099</v>
      </c>
      <c r="AR19" s="238">
        <v>311065</v>
      </c>
      <c r="AS19" s="238">
        <v>-44459</v>
      </c>
      <c r="AT19" s="238">
        <v>66164</v>
      </c>
      <c r="AU19" s="238">
        <v>-648668</v>
      </c>
      <c r="AV19" s="238">
        <v>83715</v>
      </c>
      <c r="AW19" s="238">
        <v>-553329</v>
      </c>
      <c r="AX19" s="238">
        <v>4693</v>
      </c>
      <c r="AY19" s="238">
        <v>-28140</v>
      </c>
      <c r="AZ19" s="238">
        <v>132136</v>
      </c>
      <c r="BA19" s="238">
        <v>-3946045</v>
      </c>
      <c r="BB19" s="238">
        <v>3897</v>
      </c>
      <c r="BC19" s="238">
        <v>220200</v>
      </c>
      <c r="BD19" s="238">
        <v>119588</v>
      </c>
      <c r="BE19" s="238">
        <v>253628</v>
      </c>
      <c r="BF19" s="238">
        <v>605458</v>
      </c>
      <c r="BG19" s="238">
        <v>98931</v>
      </c>
      <c r="BH19" s="238">
        <v>122903</v>
      </c>
    </row>
    <row r="20" spans="1:60" x14ac:dyDescent="0.25">
      <c r="B20">
        <v>32</v>
      </c>
      <c r="C20" t="s">
        <v>134</v>
      </c>
    </row>
    <row r="21" spans="1:60" x14ac:dyDescent="0.25">
      <c r="B21">
        <v>33</v>
      </c>
      <c r="C21" t="s">
        <v>135</v>
      </c>
    </row>
    <row r="22" spans="1:60" x14ac:dyDescent="0.25">
      <c r="B22">
        <v>34</v>
      </c>
      <c r="C22" t="s">
        <v>136</v>
      </c>
    </row>
    <row r="23" spans="1:60" x14ac:dyDescent="0.25">
      <c r="B23">
        <v>35</v>
      </c>
      <c r="C23" t="s">
        <v>226</v>
      </c>
    </row>
    <row r="24" spans="1:60" x14ac:dyDescent="0.25">
      <c r="B24">
        <v>36</v>
      </c>
      <c r="C24" t="s">
        <v>227</v>
      </c>
    </row>
    <row r="25" spans="1:60" x14ac:dyDescent="0.25">
      <c r="B25">
        <v>37</v>
      </c>
      <c r="C25" t="s">
        <v>137</v>
      </c>
    </row>
    <row r="26" spans="1:60" x14ac:dyDescent="0.25">
      <c r="B26">
        <v>38</v>
      </c>
      <c r="C26" t="s">
        <v>228</v>
      </c>
    </row>
    <row r="27" spans="1:60" x14ac:dyDescent="0.25">
      <c r="B27">
        <v>39</v>
      </c>
      <c r="C27" t="s">
        <v>138</v>
      </c>
    </row>
    <row r="28" spans="1:60" x14ac:dyDescent="0.25">
      <c r="B28">
        <v>40</v>
      </c>
      <c r="C28" t="s">
        <v>139</v>
      </c>
    </row>
    <row r="29" spans="1:60" x14ac:dyDescent="0.25">
      <c r="B29">
        <v>41</v>
      </c>
      <c r="C29" t="s">
        <v>140</v>
      </c>
    </row>
    <row r="30" spans="1:60" x14ac:dyDescent="0.25">
      <c r="B30">
        <v>43</v>
      </c>
      <c r="C30" t="e">
        <v>#VALUE!</v>
      </c>
    </row>
    <row r="31" spans="1:60" x14ac:dyDescent="0.25">
      <c r="B31">
        <v>44</v>
      </c>
      <c r="C31" t="e">
        <v>#VALUE!</v>
      </c>
    </row>
    <row r="32" spans="1:60" x14ac:dyDescent="0.25">
      <c r="B32">
        <v>45</v>
      </c>
      <c r="C32" t="e">
        <v>#VALUE!</v>
      </c>
    </row>
    <row r="33" spans="2:3" x14ac:dyDescent="0.25">
      <c r="B33">
        <v>46</v>
      </c>
      <c r="C33" t="s">
        <v>193</v>
      </c>
    </row>
    <row r="34" spans="2:3" x14ac:dyDescent="0.25">
      <c r="B34">
        <v>47</v>
      </c>
      <c r="C34" t="s">
        <v>229</v>
      </c>
    </row>
    <row r="35" spans="2:3" x14ac:dyDescent="0.25">
      <c r="B35">
        <v>48</v>
      </c>
      <c r="C35" t="s">
        <v>57</v>
      </c>
    </row>
    <row r="36" spans="2:3" x14ac:dyDescent="0.25">
      <c r="B36">
        <v>49</v>
      </c>
      <c r="C36" t="e">
        <v>#VALUE!</v>
      </c>
    </row>
    <row r="37" spans="2:3" x14ac:dyDescent="0.25">
      <c r="B37">
        <v>50</v>
      </c>
      <c r="C37" t="e">
        <v>#VALUE!</v>
      </c>
    </row>
    <row r="38" spans="2:3" x14ac:dyDescent="0.25">
      <c r="B38">
        <v>51</v>
      </c>
      <c r="C38" t="e">
        <v>#VALUE!</v>
      </c>
    </row>
    <row r="39" spans="2:3" x14ac:dyDescent="0.25">
      <c r="B39">
        <v>52</v>
      </c>
      <c r="C39" t="s">
        <v>194</v>
      </c>
    </row>
    <row r="40" spans="2:3" x14ac:dyDescent="0.25">
      <c r="B40">
        <v>53</v>
      </c>
      <c r="C40" t="s">
        <v>230</v>
      </c>
    </row>
    <row r="41" spans="2:3" x14ac:dyDescent="0.25">
      <c r="B41">
        <v>54</v>
      </c>
      <c r="C41" t="s">
        <v>195</v>
      </c>
    </row>
    <row r="42" spans="2:3" x14ac:dyDescent="0.25">
      <c r="B42">
        <v>55</v>
      </c>
      <c r="C42" t="s">
        <v>196</v>
      </c>
    </row>
    <row r="43" spans="2:3" x14ac:dyDescent="0.25">
      <c r="B43">
        <v>61</v>
      </c>
      <c r="C43" t="e">
        <v>#VALUE!</v>
      </c>
    </row>
    <row r="44" spans="2:3" x14ac:dyDescent="0.25">
      <c r="B44">
        <v>80</v>
      </c>
      <c r="C44" t="e">
        <v>#VALUE!</v>
      </c>
    </row>
    <row r="45" spans="2:3" x14ac:dyDescent="0.25">
      <c r="B45">
        <v>81</v>
      </c>
      <c r="C45" t="e">
        <v>#VALUE!</v>
      </c>
    </row>
    <row r="46" spans="2:3" x14ac:dyDescent="0.25">
      <c r="B46">
        <v>82</v>
      </c>
      <c r="C46" t="e">
        <v>#VALUE!</v>
      </c>
    </row>
    <row r="47" spans="2:3" x14ac:dyDescent="0.25">
      <c r="B47">
        <v>83</v>
      </c>
      <c r="C47" t="e">
        <v>#VALUE!</v>
      </c>
    </row>
    <row r="48" spans="2:3" x14ac:dyDescent="0.25">
      <c r="B48">
        <v>84</v>
      </c>
      <c r="C48" t="e">
        <v>#VALUE!</v>
      </c>
    </row>
    <row r="49" spans="2:3" x14ac:dyDescent="0.25">
      <c r="B49">
        <v>85</v>
      </c>
      <c r="C49" t="e">
        <v>#VALUE!</v>
      </c>
    </row>
    <row r="50" spans="2:3" x14ac:dyDescent="0.25">
      <c r="B50">
        <v>88</v>
      </c>
      <c r="C50" t="e">
        <v>#VALUE!</v>
      </c>
    </row>
    <row r="51" spans="2:3" x14ac:dyDescent="0.25">
      <c r="B51">
        <v>89</v>
      </c>
      <c r="C51" t="e">
        <v>#VALUE!</v>
      </c>
    </row>
    <row r="52" spans="2:3" x14ac:dyDescent="0.25">
      <c r="B52">
        <v>90</v>
      </c>
      <c r="C52" t="s">
        <v>197</v>
      </c>
    </row>
    <row r="53" spans="2:3" x14ac:dyDescent="0.25">
      <c r="B53">
        <v>91</v>
      </c>
      <c r="C53" t="s">
        <v>198</v>
      </c>
    </row>
    <row r="54" spans="2:3" x14ac:dyDescent="0.25">
      <c r="B54">
        <v>92</v>
      </c>
      <c r="C54" t="s">
        <v>199</v>
      </c>
    </row>
    <row r="55" spans="2:3" x14ac:dyDescent="0.25">
      <c r="B55">
        <v>93</v>
      </c>
      <c r="C55" t="s">
        <v>200</v>
      </c>
    </row>
    <row r="56" spans="2:3" x14ac:dyDescent="0.25">
      <c r="B56">
        <v>94</v>
      </c>
      <c r="C56" t="s">
        <v>201</v>
      </c>
    </row>
    <row r="57" spans="2:3" x14ac:dyDescent="0.25">
      <c r="B57">
        <v>97</v>
      </c>
      <c r="C57" t="s">
        <v>202</v>
      </c>
    </row>
    <row r="58" spans="2:3" x14ac:dyDescent="0.25">
      <c r="B58">
        <v>98</v>
      </c>
      <c r="C58" t="s">
        <v>203</v>
      </c>
    </row>
    <row r="59" spans="2:3" x14ac:dyDescent="0.25">
      <c r="B59">
        <v>99</v>
      </c>
      <c r="C59" t="s">
        <v>204</v>
      </c>
    </row>
    <row r="60" spans="2:3" x14ac:dyDescent="0.25">
      <c r="B60">
        <v>100</v>
      </c>
      <c r="C60" t="s">
        <v>205</v>
      </c>
    </row>
    <row r="61" spans="2:3" x14ac:dyDescent="0.25">
      <c r="B61">
        <v>101</v>
      </c>
      <c r="C61" t="s">
        <v>206</v>
      </c>
    </row>
    <row r="62" spans="2:3" x14ac:dyDescent="0.25">
      <c r="B62">
        <v>102</v>
      </c>
      <c r="C62" t="e">
        <v>#VALUE!</v>
      </c>
    </row>
    <row r="63" spans="2:3" x14ac:dyDescent="0.25">
      <c r="B63">
        <v>103</v>
      </c>
      <c r="C63" t="e">
        <v>#VALUE!</v>
      </c>
    </row>
    <row r="64" spans="2:3" x14ac:dyDescent="0.25">
      <c r="B64">
        <v>104</v>
      </c>
      <c r="C64" t="s">
        <v>141</v>
      </c>
    </row>
    <row r="65" spans="1:60" x14ac:dyDescent="0.25">
      <c r="B65">
        <v>107</v>
      </c>
      <c r="C65" t="s">
        <v>231</v>
      </c>
    </row>
    <row r="66" spans="1:60" x14ac:dyDescent="0.25">
      <c r="B66">
        <v>108</v>
      </c>
      <c r="C66" t="s">
        <v>232</v>
      </c>
    </row>
    <row r="67" spans="1:60" x14ac:dyDescent="0.25">
      <c r="B67">
        <v>147</v>
      </c>
      <c r="C67" t="s">
        <v>142</v>
      </c>
    </row>
    <row r="68" spans="1:60" x14ac:dyDescent="0.25">
      <c r="B68">
        <v>148</v>
      </c>
      <c r="C68" t="s">
        <v>143</v>
      </c>
    </row>
    <row r="69" spans="1:60" x14ac:dyDescent="0.25">
      <c r="A69">
        <v>149</v>
      </c>
      <c r="B69">
        <v>149</v>
      </c>
      <c r="C69" t="s">
        <v>144</v>
      </c>
      <c r="D69" s="238">
        <v>11067166</v>
      </c>
      <c r="E69" s="238">
        <v>17862278</v>
      </c>
      <c r="F69" s="238">
        <v>10000000</v>
      </c>
      <c r="G69" s="238">
        <v>3761065</v>
      </c>
      <c r="H69" s="238">
        <v>18230961</v>
      </c>
      <c r="I69" s="238">
        <v>8534082</v>
      </c>
      <c r="J69" s="238">
        <v>2631120</v>
      </c>
      <c r="K69" s="238">
        <v>5950207</v>
      </c>
      <c r="L69" s="238">
        <v>8864738</v>
      </c>
      <c r="M69" s="238">
        <v>2197185</v>
      </c>
      <c r="N69" s="238">
        <v>5263210</v>
      </c>
      <c r="O69" s="238">
        <v>29500000</v>
      </c>
      <c r="P69" s="238">
        <v>10616125</v>
      </c>
      <c r="Q69" s="238">
        <v>2068280</v>
      </c>
      <c r="R69" s="238">
        <v>379544</v>
      </c>
      <c r="S69" s="238">
        <v>23106251</v>
      </c>
      <c r="T69" s="238">
        <v>78338270</v>
      </c>
      <c r="U69" s="238">
        <v>5033232</v>
      </c>
      <c r="V69" s="238">
        <v>3500000</v>
      </c>
      <c r="W69" s="238">
        <v>51629912</v>
      </c>
      <c r="X69" s="238">
        <v>33365815</v>
      </c>
      <c r="Y69" s="238">
        <v>3794710</v>
      </c>
      <c r="Z69" s="238">
        <v>17504380</v>
      </c>
      <c r="AA69" s="238">
        <v>2900000</v>
      </c>
      <c r="AB69" s="238">
        <v>9546984</v>
      </c>
      <c r="AC69" s="238">
        <v>39550269</v>
      </c>
      <c r="AD69" s="238">
        <v>5129788</v>
      </c>
      <c r="AE69" s="238">
        <v>19025508</v>
      </c>
      <c r="AF69" s="238">
        <v>7763448</v>
      </c>
      <c r="AG69" s="238">
        <v>2139822</v>
      </c>
      <c r="AH69" s="238">
        <v>13305000</v>
      </c>
      <c r="AI69" s="238">
        <v>15834840</v>
      </c>
      <c r="AJ69" s="238">
        <v>36138191</v>
      </c>
      <c r="AK69" s="238">
        <v>14284004</v>
      </c>
      <c r="AL69" s="238">
        <v>8773283</v>
      </c>
      <c r="AM69" s="238">
        <v>10194897</v>
      </c>
      <c r="AN69" s="238">
        <v>11225706</v>
      </c>
      <c r="AO69" s="238">
        <v>12264282</v>
      </c>
      <c r="AP69" s="238">
        <v>9751370</v>
      </c>
      <c r="AQ69" s="238">
        <v>942573</v>
      </c>
      <c r="AR69" s="238">
        <v>2787360</v>
      </c>
      <c r="AS69" s="238">
        <v>12179613</v>
      </c>
      <c r="AT69" s="238">
        <v>567595</v>
      </c>
      <c r="AU69" s="238">
        <v>100273768</v>
      </c>
      <c r="AV69" s="238">
        <v>7202440</v>
      </c>
      <c r="AW69" s="238">
        <v>474937924</v>
      </c>
      <c r="AX69" s="238">
        <v>4559331</v>
      </c>
      <c r="AY69" s="238">
        <v>1723000</v>
      </c>
      <c r="AZ69" s="238">
        <v>13556880</v>
      </c>
      <c r="BA69" s="238">
        <v>19835580</v>
      </c>
      <c r="BB69" s="238">
        <v>810863</v>
      </c>
      <c r="BC69" s="238">
        <v>2155966</v>
      </c>
      <c r="BD69" s="238">
        <v>13286320</v>
      </c>
      <c r="BE69" s="238">
        <v>21070240</v>
      </c>
      <c r="BF69" s="238">
        <v>117247734</v>
      </c>
      <c r="BG69" s="238">
        <v>6697987</v>
      </c>
      <c r="BH69" s="238">
        <v>2960900</v>
      </c>
    </row>
    <row r="70" spans="1:60" x14ac:dyDescent="0.25">
      <c r="A70">
        <v>150</v>
      </c>
      <c r="B70">
        <v>150</v>
      </c>
      <c r="C70" t="s">
        <v>145</v>
      </c>
      <c r="D70" s="238">
        <v>924033</v>
      </c>
      <c r="E70" s="238">
        <v>16738624</v>
      </c>
      <c r="F70" s="238">
        <v>1162913</v>
      </c>
      <c r="G70" s="238">
        <v>527054</v>
      </c>
      <c r="H70" s="238">
        <v>4063418</v>
      </c>
      <c r="I70" s="238">
        <v>3142400</v>
      </c>
      <c r="J70" s="238">
        <v>1522058</v>
      </c>
      <c r="K70" s="238">
        <v>539872</v>
      </c>
      <c r="L70" s="238">
        <v>2196631</v>
      </c>
      <c r="M70" s="238">
        <v>1098737</v>
      </c>
      <c r="N70" s="238">
        <v>423482</v>
      </c>
      <c r="O70" s="238">
        <v>33391008</v>
      </c>
      <c r="P70" s="238">
        <v>5277920</v>
      </c>
      <c r="Q70" s="238">
        <v>2436358</v>
      </c>
      <c r="R70">
        <v>0</v>
      </c>
      <c r="S70" s="238">
        <v>2355569</v>
      </c>
      <c r="T70" s="238">
        <v>39759407</v>
      </c>
      <c r="U70" s="238">
        <v>895713</v>
      </c>
      <c r="V70" s="238">
        <v>354453</v>
      </c>
      <c r="W70" s="238">
        <v>10961969</v>
      </c>
      <c r="X70" s="238">
        <v>10546903</v>
      </c>
      <c r="Y70" s="238">
        <v>478237</v>
      </c>
      <c r="Z70" s="238">
        <v>8989725</v>
      </c>
      <c r="AA70" s="238">
        <v>491950</v>
      </c>
      <c r="AB70" s="238">
        <v>1709972</v>
      </c>
      <c r="AC70" s="238">
        <v>3591097</v>
      </c>
      <c r="AD70" s="238">
        <v>312000</v>
      </c>
      <c r="AE70" s="238">
        <v>3929934</v>
      </c>
      <c r="AF70" s="238">
        <v>2403516</v>
      </c>
      <c r="AG70" s="238">
        <v>301466</v>
      </c>
      <c r="AH70">
        <v>0</v>
      </c>
      <c r="AI70" s="238">
        <v>1509238</v>
      </c>
      <c r="AJ70" s="238">
        <v>13323501</v>
      </c>
      <c r="AK70" s="238">
        <v>2212296</v>
      </c>
      <c r="AL70" s="238">
        <v>481137</v>
      </c>
      <c r="AM70" s="238">
        <v>16157933</v>
      </c>
      <c r="AN70" s="238">
        <v>2555000</v>
      </c>
      <c r="AO70" s="238">
        <v>1789362</v>
      </c>
      <c r="AP70" s="238">
        <v>2439741</v>
      </c>
      <c r="AQ70" s="238">
        <v>572744</v>
      </c>
      <c r="AR70" s="238">
        <v>1221800</v>
      </c>
      <c r="AS70" s="238">
        <v>1850000</v>
      </c>
      <c r="AT70" s="238">
        <v>120000</v>
      </c>
      <c r="AU70" s="238">
        <v>34086582</v>
      </c>
      <c r="AV70" s="238">
        <v>1337000</v>
      </c>
      <c r="AW70" s="238">
        <v>321238447</v>
      </c>
      <c r="AX70" s="238">
        <v>235803</v>
      </c>
      <c r="AY70" s="238">
        <v>887000</v>
      </c>
      <c r="AZ70" s="238">
        <v>977352</v>
      </c>
      <c r="BA70" s="238">
        <v>1334612</v>
      </c>
      <c r="BB70" s="238">
        <v>253530</v>
      </c>
      <c r="BC70" s="238">
        <v>1358826</v>
      </c>
      <c r="BD70" s="238">
        <v>2918355</v>
      </c>
      <c r="BE70" s="238">
        <v>1048702</v>
      </c>
      <c r="BF70" s="238">
        <v>66379183</v>
      </c>
      <c r="BG70" s="238">
        <v>436300</v>
      </c>
      <c r="BH70" s="238">
        <v>7920538</v>
      </c>
    </row>
    <row r="71" spans="1:60" x14ac:dyDescent="0.25">
      <c r="B71">
        <v>171</v>
      </c>
      <c r="C71" t="e">
        <v>#VALUE!</v>
      </c>
    </row>
    <row r="72" spans="1:60" x14ac:dyDescent="0.25">
      <c r="B72">
        <v>191</v>
      </c>
      <c r="C72" t="e">
        <v>#VALUE!</v>
      </c>
    </row>
    <row r="73" spans="1:60" x14ac:dyDescent="0.25">
      <c r="B73">
        <v>192</v>
      </c>
      <c r="C73" t="s">
        <v>207</v>
      </c>
    </row>
    <row r="74" spans="1:60" x14ac:dyDescent="0.25">
      <c r="B74">
        <v>193</v>
      </c>
      <c r="C74" t="s">
        <v>146</v>
      </c>
    </row>
    <row r="75" spans="1:60" x14ac:dyDescent="0.25">
      <c r="B75">
        <v>194</v>
      </c>
      <c r="C75" t="s">
        <v>147</v>
      </c>
    </row>
    <row r="76" spans="1:60" x14ac:dyDescent="0.25">
      <c r="B76">
        <v>231</v>
      </c>
      <c r="C76" t="s">
        <v>148</v>
      </c>
    </row>
    <row r="77" spans="1:60" x14ac:dyDescent="0.25">
      <c r="B77">
        <v>251</v>
      </c>
      <c r="C77" t="s">
        <v>149</v>
      </c>
    </row>
    <row r="78" spans="1:60" x14ac:dyDescent="0.25">
      <c r="A78">
        <v>252</v>
      </c>
      <c r="B78">
        <v>252</v>
      </c>
      <c r="C78" t="s">
        <v>44</v>
      </c>
      <c r="D78" s="238">
        <v>81983092</v>
      </c>
      <c r="E78" s="238">
        <v>109034058</v>
      </c>
      <c r="F78" s="238">
        <v>77961752</v>
      </c>
      <c r="G78" s="238">
        <v>21295956</v>
      </c>
      <c r="H78" s="238">
        <v>108960759</v>
      </c>
      <c r="I78" s="238">
        <v>64875314</v>
      </c>
      <c r="J78" s="238">
        <v>31062439</v>
      </c>
      <c r="K78" s="238">
        <v>27796017</v>
      </c>
      <c r="L78" s="238">
        <v>64766427</v>
      </c>
      <c r="M78" s="238">
        <v>21569018</v>
      </c>
      <c r="N78" s="238">
        <v>36802989</v>
      </c>
      <c r="O78" s="238">
        <v>131152831</v>
      </c>
      <c r="P78" s="238">
        <v>53175259</v>
      </c>
      <c r="Q78" s="238">
        <v>28160678</v>
      </c>
      <c r="R78" s="238">
        <v>160443</v>
      </c>
      <c r="S78" s="238">
        <v>141782012</v>
      </c>
      <c r="T78" s="238">
        <v>286982328</v>
      </c>
      <c r="U78" s="238">
        <v>46113298</v>
      </c>
      <c r="V78" s="238">
        <v>21358908</v>
      </c>
      <c r="W78" s="238">
        <v>236586373</v>
      </c>
      <c r="X78" s="238">
        <v>71317091</v>
      </c>
      <c r="Y78" s="238">
        <v>6245017</v>
      </c>
      <c r="Z78" s="238">
        <v>176056402</v>
      </c>
      <c r="AA78" s="238">
        <v>23300267</v>
      </c>
      <c r="AB78" s="238">
        <v>22365994</v>
      </c>
      <c r="AC78" s="238">
        <v>198770607</v>
      </c>
      <c r="AD78" s="238">
        <v>14858472</v>
      </c>
      <c r="AE78" s="238">
        <v>139429190</v>
      </c>
      <c r="AF78" s="238">
        <v>51825988</v>
      </c>
      <c r="AG78" s="238">
        <v>31201559</v>
      </c>
      <c r="AH78" s="238">
        <v>123410100</v>
      </c>
      <c r="AI78" s="238">
        <v>71124603</v>
      </c>
      <c r="AJ78" s="238">
        <v>125779723</v>
      </c>
      <c r="AK78" s="238">
        <v>82492302</v>
      </c>
      <c r="AL78" s="238">
        <v>101684519</v>
      </c>
      <c r="AM78" s="238">
        <v>54160658</v>
      </c>
      <c r="AN78" s="238">
        <v>53186185</v>
      </c>
      <c r="AO78" s="238">
        <v>74592274</v>
      </c>
      <c r="AP78" s="238">
        <v>72096513</v>
      </c>
      <c r="AQ78" s="238">
        <v>21424238</v>
      </c>
      <c r="AR78" s="238">
        <v>18544185</v>
      </c>
      <c r="AS78" s="238">
        <v>36943285</v>
      </c>
      <c r="AT78" s="238">
        <v>6783952</v>
      </c>
      <c r="AU78" s="238">
        <v>616289064</v>
      </c>
      <c r="AV78" s="238">
        <v>35979670</v>
      </c>
      <c r="AW78" s="238">
        <v>3549276038</v>
      </c>
      <c r="AX78" s="238">
        <v>14675964</v>
      </c>
      <c r="AY78" s="238">
        <v>14764684</v>
      </c>
      <c r="AZ78" s="238">
        <v>19179150</v>
      </c>
      <c r="BA78" s="238">
        <v>90971564</v>
      </c>
      <c r="BB78" s="238">
        <v>3294796</v>
      </c>
      <c r="BC78" s="238">
        <v>9827983</v>
      </c>
      <c r="BD78" s="238">
        <v>69105326</v>
      </c>
      <c r="BE78" s="238">
        <v>77962277</v>
      </c>
      <c r="BF78" s="238">
        <v>652688653</v>
      </c>
      <c r="BG78" s="238">
        <v>40221963</v>
      </c>
      <c r="BH78" s="238">
        <v>26853336</v>
      </c>
    </row>
    <row r="79" spans="1:60" x14ac:dyDescent="0.25">
      <c r="A79">
        <v>253</v>
      </c>
      <c r="B79">
        <v>253</v>
      </c>
      <c r="C79" t="s">
        <v>45</v>
      </c>
      <c r="D79" s="238">
        <v>563248</v>
      </c>
      <c r="E79" s="238">
        <v>2674492</v>
      </c>
      <c r="F79" s="238">
        <v>5473870</v>
      </c>
      <c r="G79" s="238">
        <v>681654</v>
      </c>
      <c r="H79" s="238">
        <v>4339746</v>
      </c>
      <c r="I79" s="238">
        <v>1051283</v>
      </c>
      <c r="J79" s="238">
        <v>1076939</v>
      </c>
      <c r="K79" s="238">
        <v>2908820</v>
      </c>
      <c r="L79" s="238">
        <v>1732609</v>
      </c>
      <c r="M79" s="238">
        <v>1664222</v>
      </c>
      <c r="N79" s="238">
        <v>1542270</v>
      </c>
      <c r="O79" s="238">
        <v>3305894</v>
      </c>
      <c r="P79" s="238">
        <v>3043446</v>
      </c>
      <c r="Q79" s="238">
        <v>294009</v>
      </c>
      <c r="R79" s="238">
        <v>53683</v>
      </c>
      <c r="S79" s="238">
        <v>3768822</v>
      </c>
      <c r="T79" s="238">
        <v>12679990</v>
      </c>
      <c r="U79" s="238">
        <v>3285162</v>
      </c>
      <c r="V79" s="238">
        <v>694629</v>
      </c>
      <c r="W79" s="238">
        <v>34376094</v>
      </c>
      <c r="X79" s="238">
        <v>3357405</v>
      </c>
      <c r="Y79" s="238">
        <v>1020777</v>
      </c>
      <c r="Z79" s="238">
        <v>7342613</v>
      </c>
      <c r="AA79" s="238">
        <v>315973</v>
      </c>
      <c r="AB79" s="238">
        <v>931470</v>
      </c>
      <c r="AC79" s="238">
        <v>7500438</v>
      </c>
      <c r="AD79" s="238">
        <v>746408</v>
      </c>
      <c r="AE79" s="238">
        <v>3486999</v>
      </c>
      <c r="AF79" s="238">
        <v>3733299</v>
      </c>
      <c r="AG79" s="238">
        <v>1196624</v>
      </c>
      <c r="AH79" s="238">
        <v>11821400</v>
      </c>
      <c r="AI79" s="238">
        <v>7456416</v>
      </c>
      <c r="AJ79" s="238">
        <v>7854160</v>
      </c>
      <c r="AK79" s="238">
        <v>6815160</v>
      </c>
      <c r="AL79" s="238">
        <v>1827003</v>
      </c>
      <c r="AM79" s="238">
        <v>1141114</v>
      </c>
      <c r="AN79" s="238">
        <v>2389556</v>
      </c>
      <c r="AO79" s="238">
        <v>1967755</v>
      </c>
      <c r="AP79" s="238">
        <v>1886546</v>
      </c>
      <c r="AQ79" s="238">
        <v>373689</v>
      </c>
      <c r="AR79" s="238">
        <v>503131</v>
      </c>
      <c r="AS79" s="238">
        <v>1754052</v>
      </c>
      <c r="AT79" s="238">
        <v>469837</v>
      </c>
      <c r="AU79" s="238">
        <v>16782449</v>
      </c>
      <c r="AV79" s="238">
        <v>883324</v>
      </c>
      <c r="AW79" s="238">
        <v>24179548</v>
      </c>
      <c r="AX79" s="238">
        <v>655066</v>
      </c>
      <c r="AY79" s="238">
        <v>631203</v>
      </c>
      <c r="AZ79" s="238">
        <v>1404131</v>
      </c>
      <c r="BA79" s="238">
        <v>2558411</v>
      </c>
      <c r="BB79" s="238">
        <v>749205</v>
      </c>
      <c r="BC79" s="238">
        <v>2559325</v>
      </c>
      <c r="BD79" s="238">
        <v>6339095</v>
      </c>
      <c r="BE79" s="238">
        <v>3459228</v>
      </c>
      <c r="BF79" s="238">
        <v>9933055</v>
      </c>
      <c r="BG79" s="238">
        <v>1660248</v>
      </c>
      <c r="BH79" s="238">
        <v>2044110</v>
      </c>
    </row>
    <row r="80" spans="1:60" x14ac:dyDescent="0.25">
      <c r="A80">
        <v>254</v>
      </c>
      <c r="B80">
        <v>254</v>
      </c>
      <c r="C80" t="s">
        <v>46</v>
      </c>
      <c r="D80" s="238">
        <v>-92121103</v>
      </c>
      <c r="E80" s="238">
        <v>-163611292</v>
      </c>
      <c r="F80" s="238">
        <v>-124712488</v>
      </c>
      <c r="G80" s="238">
        <v>-49238678</v>
      </c>
      <c r="H80" s="238">
        <v>-175134693</v>
      </c>
      <c r="I80" s="238">
        <v>-69834777</v>
      </c>
      <c r="J80" s="238">
        <v>-36508142</v>
      </c>
      <c r="K80" s="238">
        <v>-52095657</v>
      </c>
      <c r="L80" s="238">
        <v>-98227169</v>
      </c>
      <c r="M80" s="238">
        <v>-31772950</v>
      </c>
      <c r="N80" s="238">
        <v>-62447364</v>
      </c>
      <c r="O80" s="238">
        <v>-205231514</v>
      </c>
      <c r="P80" s="238">
        <v>-89624173</v>
      </c>
      <c r="Q80" s="238">
        <v>-23945993</v>
      </c>
      <c r="R80" s="238">
        <v>-2505058</v>
      </c>
      <c r="S80" s="238">
        <v>-224209888</v>
      </c>
      <c r="T80" s="238">
        <v>-435040350</v>
      </c>
      <c r="U80" s="238">
        <v>-53306717</v>
      </c>
      <c r="V80" s="238">
        <v>-29451562</v>
      </c>
      <c r="W80" s="238">
        <v>-373008977</v>
      </c>
      <c r="X80" s="238">
        <v>-139155364</v>
      </c>
      <c r="Y80" s="238">
        <v>-26821967</v>
      </c>
      <c r="Z80" s="238">
        <v>-132472612</v>
      </c>
      <c r="AA80" s="238">
        <v>-28774500</v>
      </c>
      <c r="AB80" s="238">
        <v>-77713091</v>
      </c>
      <c r="AC80" s="238">
        <v>-373919779</v>
      </c>
      <c r="AD80" s="238">
        <v>-42916994</v>
      </c>
      <c r="AE80" s="238">
        <v>-260362627</v>
      </c>
      <c r="AF80" s="238">
        <v>-108144093</v>
      </c>
      <c r="AG80" s="238">
        <v>-42040301</v>
      </c>
      <c r="AH80" s="238">
        <v>-329036204</v>
      </c>
      <c r="AI80" s="238">
        <v>-167043754</v>
      </c>
      <c r="AJ80" s="238">
        <v>-288755771</v>
      </c>
      <c r="AK80" s="238">
        <v>-132872367</v>
      </c>
      <c r="AL80" s="238">
        <v>-128469863</v>
      </c>
      <c r="AM80" s="238">
        <v>-102028558</v>
      </c>
      <c r="AN80" s="238">
        <v>-127374398</v>
      </c>
      <c r="AO80" s="238">
        <v>-103160102</v>
      </c>
      <c r="AP80" s="238">
        <v>-121495048</v>
      </c>
      <c r="AQ80" s="238">
        <v>-33228283</v>
      </c>
      <c r="AR80" s="238">
        <v>-42340458</v>
      </c>
      <c r="AS80" s="238">
        <v>-62924310</v>
      </c>
      <c r="AT80" s="238">
        <v>-13602358</v>
      </c>
      <c r="AU80" s="238">
        <v>-662308129</v>
      </c>
      <c r="AV80" s="238">
        <v>-94368349</v>
      </c>
      <c r="AW80" s="238">
        <v>-2687838303</v>
      </c>
      <c r="AX80" s="238">
        <v>-37302584</v>
      </c>
      <c r="AY80" s="238">
        <v>-25189530</v>
      </c>
      <c r="AZ80" s="238">
        <v>-78899187</v>
      </c>
      <c r="BA80" s="238">
        <v>-269271981</v>
      </c>
      <c r="BB80" s="238">
        <v>-19182144</v>
      </c>
      <c r="BC80" s="238">
        <v>-33858931</v>
      </c>
      <c r="BD80" s="238">
        <v>-156555322</v>
      </c>
      <c r="BE80" s="238">
        <v>-170818456</v>
      </c>
      <c r="BF80" s="238">
        <v>-897069821</v>
      </c>
      <c r="BG80" s="238">
        <v>-85279692</v>
      </c>
      <c r="BH80" s="238">
        <v>-41465566</v>
      </c>
    </row>
    <row r="81" spans="1:60" x14ac:dyDescent="0.25">
      <c r="A81">
        <v>255</v>
      </c>
      <c r="B81">
        <v>255</v>
      </c>
      <c r="C81" t="s">
        <v>114</v>
      </c>
      <c r="D81" s="238">
        <v>104689</v>
      </c>
      <c r="E81" s="238">
        <v>12060413</v>
      </c>
      <c r="F81" s="238">
        <v>6210876</v>
      </c>
      <c r="G81" s="238">
        <v>-443520</v>
      </c>
      <c r="H81" s="238">
        <v>4469685</v>
      </c>
      <c r="I81" s="238">
        <v>1026987</v>
      </c>
      <c r="J81" s="238">
        <v>-183582</v>
      </c>
      <c r="K81" s="238">
        <v>4089916</v>
      </c>
      <c r="L81" s="238">
        <v>4256000</v>
      </c>
      <c r="M81" s="238">
        <v>935962</v>
      </c>
      <c r="N81" s="238">
        <v>446102</v>
      </c>
      <c r="O81" s="238">
        <v>33147344</v>
      </c>
      <c r="P81" s="238">
        <v>-1404785</v>
      </c>
      <c r="Q81" s="238">
        <v>2216353</v>
      </c>
      <c r="R81" s="238">
        <v>-99718</v>
      </c>
      <c r="S81" s="238">
        <v>1918478</v>
      </c>
      <c r="T81" s="238">
        <v>19827054</v>
      </c>
      <c r="U81" s="238">
        <v>676300</v>
      </c>
      <c r="V81" s="238">
        <v>-378501</v>
      </c>
      <c r="W81" s="238">
        <v>23587396</v>
      </c>
      <c r="X81" s="238">
        <v>8615524</v>
      </c>
      <c r="Y81" s="238">
        <v>885726</v>
      </c>
      <c r="Z81" s="238">
        <v>8289061</v>
      </c>
      <c r="AA81" s="238">
        <v>505423</v>
      </c>
      <c r="AB81" s="238">
        <v>288046</v>
      </c>
      <c r="AC81" s="238">
        <v>5063095</v>
      </c>
      <c r="AD81" s="238">
        <v>235716</v>
      </c>
      <c r="AE81" s="238">
        <v>4597566</v>
      </c>
      <c r="AF81" s="238">
        <v>-266824</v>
      </c>
      <c r="AG81" s="238">
        <v>198104</v>
      </c>
      <c r="AH81" s="238">
        <v>-4438836</v>
      </c>
      <c r="AI81" s="238">
        <v>4797016</v>
      </c>
      <c r="AJ81" s="238">
        <v>4566234</v>
      </c>
      <c r="AK81" s="238">
        <v>1381792</v>
      </c>
      <c r="AL81" s="238">
        <v>889217</v>
      </c>
      <c r="AM81" s="238">
        <v>15789483</v>
      </c>
      <c r="AN81" s="238">
        <v>1524478</v>
      </c>
      <c r="AO81" s="238">
        <v>3613614</v>
      </c>
      <c r="AP81" s="238">
        <v>1187325</v>
      </c>
      <c r="AQ81" s="238">
        <v>1967567</v>
      </c>
      <c r="AR81" s="238">
        <v>-1392188</v>
      </c>
      <c r="AS81" s="238">
        <v>1895365</v>
      </c>
      <c r="AT81" s="238">
        <v>189319</v>
      </c>
      <c r="AU81" s="238">
        <v>16872918</v>
      </c>
      <c r="AV81" s="238">
        <v>1972712</v>
      </c>
      <c r="AW81" s="238">
        <v>254655726</v>
      </c>
      <c r="AX81" s="238">
        <v>55247</v>
      </c>
      <c r="AY81" s="238">
        <v>625841</v>
      </c>
      <c r="AZ81" s="238">
        <v>-294455</v>
      </c>
      <c r="BA81" s="238">
        <v>1653300</v>
      </c>
      <c r="BB81" s="238">
        <v>1096979</v>
      </c>
      <c r="BC81" s="238">
        <v>2377339</v>
      </c>
      <c r="BD81" s="238">
        <v>3715951</v>
      </c>
      <c r="BE81" s="238">
        <v>1621921</v>
      </c>
      <c r="BF81" s="238">
        <v>52290610</v>
      </c>
      <c r="BG81" s="238">
        <v>380200</v>
      </c>
      <c r="BH81" s="238">
        <v>8546216</v>
      </c>
    </row>
    <row r="82" spans="1:60" x14ac:dyDescent="0.25">
      <c r="B82">
        <v>274</v>
      </c>
      <c r="C82" t="s">
        <v>150</v>
      </c>
    </row>
    <row r="83" spans="1:60" x14ac:dyDescent="0.25">
      <c r="B83">
        <v>294</v>
      </c>
      <c r="C83" t="s">
        <v>233</v>
      </c>
    </row>
    <row r="84" spans="1:60" x14ac:dyDescent="0.25">
      <c r="B84">
        <v>314</v>
      </c>
      <c r="C84" t="s">
        <v>151</v>
      </c>
    </row>
    <row r="85" spans="1:60" x14ac:dyDescent="0.25">
      <c r="B85">
        <v>315</v>
      </c>
      <c r="C85" t="s">
        <v>152</v>
      </c>
    </row>
    <row r="86" spans="1:60" x14ac:dyDescent="0.25">
      <c r="B86">
        <v>316</v>
      </c>
      <c r="C86" t="s">
        <v>153</v>
      </c>
    </row>
    <row r="87" spans="1:60" x14ac:dyDescent="0.25">
      <c r="B87">
        <v>320</v>
      </c>
      <c r="C87" t="s">
        <v>234</v>
      </c>
    </row>
    <row r="88" spans="1:60" x14ac:dyDescent="0.25">
      <c r="B88">
        <v>321</v>
      </c>
      <c r="C88" t="s">
        <v>235</v>
      </c>
    </row>
    <row r="89" spans="1:60" x14ac:dyDescent="0.25">
      <c r="B89">
        <v>322</v>
      </c>
      <c r="C89" t="s">
        <v>236</v>
      </c>
    </row>
    <row r="90" spans="1:60" x14ac:dyDescent="0.25">
      <c r="B90">
        <v>323</v>
      </c>
      <c r="C90" t="s">
        <v>128</v>
      </c>
    </row>
    <row r="91" spans="1:60" x14ac:dyDescent="0.25">
      <c r="B91">
        <v>324</v>
      </c>
      <c r="C91" t="s">
        <v>237</v>
      </c>
    </row>
    <row r="92" spans="1:60" x14ac:dyDescent="0.25">
      <c r="B92">
        <v>325</v>
      </c>
      <c r="C92" t="s">
        <v>238</v>
      </c>
    </row>
    <row r="93" spans="1:60" x14ac:dyDescent="0.25">
      <c r="B93">
        <v>326</v>
      </c>
      <c r="C93" t="s">
        <v>208</v>
      </c>
    </row>
    <row r="94" spans="1:60" x14ac:dyDescent="0.25">
      <c r="B94">
        <v>327</v>
      </c>
      <c r="C94" t="e">
        <v>#VALUE!</v>
      </c>
    </row>
    <row r="95" spans="1:60" x14ac:dyDescent="0.25">
      <c r="B95">
        <v>328</v>
      </c>
      <c r="C95" t="e">
        <v>#VALUE!</v>
      </c>
    </row>
    <row r="96" spans="1:60" x14ac:dyDescent="0.25">
      <c r="B96">
        <v>330</v>
      </c>
      <c r="C96" t="e">
        <v>#VALUE!</v>
      </c>
    </row>
    <row r="97" spans="1:60" x14ac:dyDescent="0.25">
      <c r="B97">
        <v>331</v>
      </c>
      <c r="C97" t="e">
        <v>#VALUE!</v>
      </c>
    </row>
    <row r="98" spans="1:60" x14ac:dyDescent="0.25">
      <c r="B98">
        <v>332</v>
      </c>
      <c r="C98" t="e">
        <v>#VALUE!</v>
      </c>
    </row>
    <row r="99" spans="1:60" x14ac:dyDescent="0.25">
      <c r="A99">
        <v>333</v>
      </c>
      <c r="B99">
        <v>333</v>
      </c>
      <c r="C99" t="s">
        <v>103</v>
      </c>
      <c r="D99" s="238">
        <v>806243</v>
      </c>
      <c r="E99" s="238">
        <v>3629310</v>
      </c>
      <c r="F99" s="238">
        <v>9474396</v>
      </c>
      <c r="G99" s="238">
        <v>1706192</v>
      </c>
      <c r="H99" s="238">
        <v>6112737</v>
      </c>
      <c r="I99" s="238">
        <v>2332280</v>
      </c>
      <c r="J99" s="238">
        <v>2870038</v>
      </c>
      <c r="K99" s="238">
        <v>6583890</v>
      </c>
      <c r="L99" s="238">
        <v>8300521</v>
      </c>
      <c r="M99" s="238">
        <v>1819960</v>
      </c>
      <c r="N99" s="238">
        <v>4151874</v>
      </c>
      <c r="O99" s="238">
        <v>9970226</v>
      </c>
      <c r="P99" s="238">
        <v>10357687</v>
      </c>
      <c r="Q99" s="238">
        <v>2221261</v>
      </c>
      <c r="R99" s="238">
        <v>654307</v>
      </c>
      <c r="S99" s="238">
        <v>8754518</v>
      </c>
      <c r="T99" s="238">
        <v>24666901</v>
      </c>
      <c r="U99" s="238">
        <v>3181164</v>
      </c>
      <c r="V99" s="238">
        <v>2782003</v>
      </c>
      <c r="W99" s="238">
        <v>56465584</v>
      </c>
      <c r="X99" s="238">
        <v>11373690</v>
      </c>
      <c r="Y99" s="238">
        <v>1404072</v>
      </c>
      <c r="Z99" s="238">
        <v>11461559</v>
      </c>
      <c r="AA99" s="238">
        <v>824823</v>
      </c>
      <c r="AB99" s="238">
        <v>1778850</v>
      </c>
      <c r="AC99" s="238">
        <v>20066234</v>
      </c>
      <c r="AD99" s="238">
        <v>1031805</v>
      </c>
      <c r="AE99" s="238">
        <v>6523980</v>
      </c>
      <c r="AF99" s="238">
        <v>7091957</v>
      </c>
      <c r="AG99" s="238">
        <v>3294613</v>
      </c>
      <c r="AH99" s="238">
        <v>17705390</v>
      </c>
      <c r="AI99" s="238">
        <v>26740300</v>
      </c>
      <c r="AJ99" s="238">
        <v>17683511</v>
      </c>
      <c r="AK99" s="238">
        <v>9016714</v>
      </c>
      <c r="AL99" s="238">
        <v>4148724</v>
      </c>
      <c r="AM99" s="238">
        <v>2306926</v>
      </c>
      <c r="AN99" s="238">
        <v>4417646</v>
      </c>
      <c r="AO99" s="238">
        <v>3196726</v>
      </c>
      <c r="AP99" s="238">
        <v>6091595</v>
      </c>
      <c r="AQ99" s="238">
        <v>4153952</v>
      </c>
      <c r="AR99" s="238">
        <v>107006</v>
      </c>
      <c r="AS99" s="238">
        <v>3309553</v>
      </c>
      <c r="AT99" s="238">
        <v>781767</v>
      </c>
      <c r="AU99" s="238">
        <v>24144219</v>
      </c>
      <c r="AV99" s="238">
        <v>3814202</v>
      </c>
      <c r="AW99" s="238">
        <v>113817837</v>
      </c>
      <c r="AX99" s="238">
        <v>1731219</v>
      </c>
      <c r="AY99" s="238">
        <v>1222771</v>
      </c>
      <c r="AZ99" s="238">
        <v>5025187</v>
      </c>
      <c r="BA99" s="238">
        <v>3507602</v>
      </c>
      <c r="BB99" s="238">
        <v>916777</v>
      </c>
      <c r="BC99" s="238">
        <v>4359974</v>
      </c>
      <c r="BD99" s="238">
        <v>10262788</v>
      </c>
      <c r="BE99" s="238">
        <v>9170518</v>
      </c>
      <c r="BF99" s="238">
        <v>20910209</v>
      </c>
      <c r="BG99" s="238">
        <v>2989922</v>
      </c>
      <c r="BH99" s="238">
        <v>2815874</v>
      </c>
    </row>
    <row r="100" spans="1:60" x14ac:dyDescent="0.25">
      <c r="B100">
        <v>334</v>
      </c>
      <c r="C100" t="s">
        <v>239</v>
      </c>
    </row>
    <row r="101" spans="1:60" x14ac:dyDescent="0.25">
      <c r="A101">
        <v>335</v>
      </c>
      <c r="B101">
        <v>335</v>
      </c>
      <c r="C101" t="s">
        <v>52</v>
      </c>
      <c r="D101">
        <v>0</v>
      </c>
      <c r="E101">
        <v>0</v>
      </c>
      <c r="F101">
        <v>0</v>
      </c>
      <c r="G101">
        <v>0</v>
      </c>
      <c r="H101" s="238">
        <v>151848</v>
      </c>
      <c r="I101">
        <v>0</v>
      </c>
      <c r="J101" s="238">
        <v>34861</v>
      </c>
      <c r="K101">
        <v>0</v>
      </c>
      <c r="L101">
        <v>0</v>
      </c>
      <c r="M101">
        <v>0</v>
      </c>
      <c r="N101">
        <v>0</v>
      </c>
      <c r="O101">
        <v>0</v>
      </c>
      <c r="P101">
        <v>0</v>
      </c>
      <c r="Q101" s="238">
        <v>7034</v>
      </c>
      <c r="R101">
        <v>0</v>
      </c>
      <c r="S101" s="238">
        <v>430828</v>
      </c>
      <c r="T101">
        <v>0</v>
      </c>
      <c r="U101">
        <v>0</v>
      </c>
      <c r="V101">
        <v>0</v>
      </c>
      <c r="W101">
        <v>0</v>
      </c>
      <c r="X101" s="238">
        <v>41650</v>
      </c>
      <c r="Y101">
        <v>0</v>
      </c>
      <c r="Z101">
        <v>0</v>
      </c>
      <c r="AA101" s="238">
        <v>1110</v>
      </c>
      <c r="AB101">
        <v>0</v>
      </c>
      <c r="AC101">
        <v>0</v>
      </c>
      <c r="AD101" s="238">
        <v>17561</v>
      </c>
      <c r="AE101">
        <v>0</v>
      </c>
      <c r="AF101">
        <v>0</v>
      </c>
      <c r="AG101">
        <v>0</v>
      </c>
      <c r="AH101">
        <v>0</v>
      </c>
      <c r="AI101">
        <v>0</v>
      </c>
      <c r="AJ101" s="238">
        <v>41672</v>
      </c>
      <c r="AK101" s="238">
        <v>1292169</v>
      </c>
      <c r="AL101" s="238">
        <v>118754</v>
      </c>
      <c r="AM101">
        <v>0</v>
      </c>
      <c r="AN101">
        <v>0</v>
      </c>
      <c r="AO101" s="238">
        <v>178291</v>
      </c>
      <c r="AP101">
        <v>0</v>
      </c>
      <c r="AQ101">
        <v>0</v>
      </c>
      <c r="AR101">
        <v>0</v>
      </c>
      <c r="AS101">
        <v>0</v>
      </c>
      <c r="AT101">
        <v>0</v>
      </c>
      <c r="AU101">
        <v>0</v>
      </c>
      <c r="AV101">
        <v>0</v>
      </c>
      <c r="AW101">
        <v>0</v>
      </c>
      <c r="AX101">
        <v>0</v>
      </c>
      <c r="AY101">
        <v>0</v>
      </c>
      <c r="AZ101">
        <v>0</v>
      </c>
      <c r="BA101">
        <v>0</v>
      </c>
      <c r="BB101">
        <v>0</v>
      </c>
      <c r="BC101">
        <v>0</v>
      </c>
      <c r="BD101" s="238">
        <v>8606</v>
      </c>
      <c r="BE101">
        <v>0</v>
      </c>
      <c r="BF101" s="238">
        <v>6672373</v>
      </c>
      <c r="BG101" s="238">
        <v>581729</v>
      </c>
      <c r="BH101">
        <v>0</v>
      </c>
    </row>
    <row r="102" spans="1:60" x14ac:dyDescent="0.25">
      <c r="A102">
        <v>336</v>
      </c>
      <c r="B102">
        <v>336</v>
      </c>
      <c r="C102" t="s">
        <v>240</v>
      </c>
      <c r="D102" s="238">
        <v>385427</v>
      </c>
      <c r="E102" s="238">
        <v>5407990</v>
      </c>
      <c r="F102" s="238">
        <v>3465157</v>
      </c>
      <c r="G102" s="238">
        <v>954266</v>
      </c>
      <c r="H102" s="238">
        <v>5326018</v>
      </c>
      <c r="I102" s="238">
        <v>1588563</v>
      </c>
      <c r="J102" s="238">
        <v>998526</v>
      </c>
      <c r="K102" s="238">
        <v>1690810</v>
      </c>
      <c r="L102" s="238">
        <v>2052597</v>
      </c>
      <c r="M102" s="238">
        <v>1228748</v>
      </c>
      <c r="N102" s="238">
        <v>833377</v>
      </c>
      <c r="O102" s="238">
        <v>3976061</v>
      </c>
      <c r="P102" s="238">
        <v>4619829</v>
      </c>
      <c r="Q102" s="238">
        <v>717065</v>
      </c>
      <c r="R102" s="238">
        <v>105636</v>
      </c>
      <c r="S102" s="238">
        <v>7281633</v>
      </c>
      <c r="T102" s="238">
        <v>17871883</v>
      </c>
      <c r="U102" s="238">
        <v>1216887</v>
      </c>
      <c r="V102" s="238">
        <v>799139</v>
      </c>
      <c r="W102" s="238">
        <v>8786594</v>
      </c>
      <c r="X102" s="238">
        <v>5039302</v>
      </c>
      <c r="Y102" s="238">
        <v>679949</v>
      </c>
      <c r="Z102" s="238">
        <v>2957267</v>
      </c>
      <c r="AA102" s="238">
        <v>786962</v>
      </c>
      <c r="AB102" s="238">
        <v>2044442</v>
      </c>
      <c r="AC102" s="238">
        <v>1127747</v>
      </c>
      <c r="AD102" s="238">
        <v>715263</v>
      </c>
      <c r="AE102" s="238">
        <v>5642003</v>
      </c>
      <c r="AF102" s="238">
        <v>3254210</v>
      </c>
      <c r="AG102" s="238">
        <v>854921</v>
      </c>
      <c r="AH102" s="238">
        <v>12540491</v>
      </c>
      <c r="AI102" s="238">
        <v>5589817</v>
      </c>
      <c r="AJ102" s="238">
        <v>10263237</v>
      </c>
      <c r="AK102" s="238">
        <v>1987543</v>
      </c>
      <c r="AL102" s="238">
        <v>4106968</v>
      </c>
      <c r="AM102" s="238">
        <v>5488023</v>
      </c>
      <c r="AN102" s="238">
        <v>3415920</v>
      </c>
      <c r="AO102" s="238">
        <v>3117646</v>
      </c>
      <c r="AP102" s="238">
        <v>3833675</v>
      </c>
      <c r="AQ102" s="238">
        <v>631068</v>
      </c>
      <c r="AR102" s="238">
        <v>1467698</v>
      </c>
      <c r="AS102" s="238">
        <v>1338299</v>
      </c>
      <c r="AT102" s="238">
        <v>637121</v>
      </c>
      <c r="AU102" s="238">
        <v>29031487</v>
      </c>
      <c r="AV102" s="238">
        <v>2058525</v>
      </c>
      <c r="AW102" s="238">
        <v>102797733</v>
      </c>
      <c r="AX102" s="238">
        <v>674371</v>
      </c>
      <c r="AY102" s="238">
        <v>1289728</v>
      </c>
      <c r="AZ102" s="238">
        <v>2076769</v>
      </c>
      <c r="BA102" s="238">
        <v>12610525</v>
      </c>
      <c r="BB102" s="238">
        <v>268678</v>
      </c>
      <c r="BC102" s="238">
        <v>940970</v>
      </c>
      <c r="BD102" s="238">
        <v>3535441</v>
      </c>
      <c r="BE102" s="238">
        <v>4568767</v>
      </c>
      <c r="BF102" s="238">
        <v>41285602</v>
      </c>
      <c r="BG102" s="238">
        <v>2541908</v>
      </c>
      <c r="BH102" s="238">
        <v>566108</v>
      </c>
    </row>
    <row r="103" spans="1:60" x14ac:dyDescent="0.25">
      <c r="B103">
        <v>337</v>
      </c>
      <c r="C103" t="s">
        <v>241</v>
      </c>
    </row>
    <row r="104" spans="1:60" x14ac:dyDescent="0.25">
      <c r="A104">
        <v>338</v>
      </c>
      <c r="B104">
        <v>338</v>
      </c>
      <c r="C104" t="s">
        <v>51</v>
      </c>
      <c r="D104" s="238">
        <v>107362113</v>
      </c>
      <c r="E104" s="238">
        <v>205482437</v>
      </c>
      <c r="F104" s="238">
        <v>151513733</v>
      </c>
      <c r="G104" s="238">
        <v>60459180</v>
      </c>
      <c r="H104" s="238">
        <v>206934326</v>
      </c>
      <c r="I104" s="238">
        <v>86403564</v>
      </c>
      <c r="J104" s="238">
        <v>49045567</v>
      </c>
      <c r="K104" s="238">
        <v>66246896</v>
      </c>
      <c r="L104" s="238">
        <v>122459471</v>
      </c>
      <c r="M104" s="238">
        <v>38389161</v>
      </c>
      <c r="N104" s="238">
        <v>77808764</v>
      </c>
      <c r="O104" s="238">
        <v>254313548</v>
      </c>
      <c r="P104" s="238">
        <v>118709535</v>
      </c>
      <c r="Q104" s="238">
        <v>30528742</v>
      </c>
      <c r="R104" s="238">
        <v>3792813</v>
      </c>
      <c r="S104" s="238">
        <v>281977173</v>
      </c>
      <c r="T104" s="238">
        <v>556271708</v>
      </c>
      <c r="U104" s="238">
        <v>64405725</v>
      </c>
      <c r="V104" s="238">
        <v>38215167</v>
      </c>
      <c r="W104" s="238">
        <v>468184143</v>
      </c>
      <c r="X104" s="238">
        <v>177994524</v>
      </c>
      <c r="Y104" s="238">
        <v>32974545</v>
      </c>
      <c r="Z104" s="238">
        <v>166453180</v>
      </c>
      <c r="AA104" s="238">
        <v>35469403</v>
      </c>
      <c r="AB104" s="238">
        <v>95397578</v>
      </c>
      <c r="AC104" s="238">
        <v>457363221</v>
      </c>
      <c r="AD104" s="238">
        <v>51091760</v>
      </c>
      <c r="AE104" s="238">
        <v>316162449</v>
      </c>
      <c r="AF104" s="238">
        <v>132751254</v>
      </c>
      <c r="AG104" s="238">
        <v>55389549</v>
      </c>
      <c r="AH104" s="238">
        <v>401582930</v>
      </c>
      <c r="AI104" s="238">
        <v>218539728</v>
      </c>
      <c r="AJ104" s="238">
        <v>365446433</v>
      </c>
      <c r="AK104" s="238">
        <v>157971423</v>
      </c>
      <c r="AL104" s="238">
        <v>156020792</v>
      </c>
      <c r="AM104" s="238">
        <v>124874000</v>
      </c>
      <c r="AN104" s="238">
        <v>152155124</v>
      </c>
      <c r="AO104" s="238">
        <v>122247267</v>
      </c>
      <c r="AP104" s="238">
        <v>151559707</v>
      </c>
      <c r="AQ104" s="238">
        <v>44183803</v>
      </c>
      <c r="AR104" s="238">
        <v>51253844</v>
      </c>
      <c r="AS104" s="238">
        <v>75924549</v>
      </c>
      <c r="AT104" s="238">
        <v>16406968</v>
      </c>
      <c r="AU104" s="238">
        <v>813871054</v>
      </c>
      <c r="AV104" s="238">
        <v>118297789</v>
      </c>
      <c r="AW104" s="238">
        <v>3386613807</v>
      </c>
      <c r="AX104" s="238">
        <v>44146041</v>
      </c>
      <c r="AY104" s="238">
        <v>31007750</v>
      </c>
      <c r="AZ104" s="238">
        <v>99693129</v>
      </c>
      <c r="BA104" s="238">
        <v>328740312</v>
      </c>
      <c r="BB104" s="238">
        <v>22392950</v>
      </c>
      <c r="BC104" s="238">
        <v>42382200</v>
      </c>
      <c r="BD104" s="238">
        <v>188862304</v>
      </c>
      <c r="BE104" s="238">
        <v>209382652</v>
      </c>
      <c r="BF104" s="238">
        <v>1105679725</v>
      </c>
      <c r="BG104" s="238">
        <v>103781429</v>
      </c>
      <c r="BH104" s="238">
        <v>49506429</v>
      </c>
    </row>
    <row r="105" spans="1:60" x14ac:dyDescent="0.25">
      <c r="A105">
        <v>339</v>
      </c>
      <c r="B105">
        <v>339</v>
      </c>
      <c r="C105" t="s">
        <v>107</v>
      </c>
      <c r="D105" s="238">
        <v>151675</v>
      </c>
      <c r="E105" s="238">
        <v>185972</v>
      </c>
      <c r="F105" s="238">
        <v>1456228</v>
      </c>
      <c r="G105" s="238">
        <v>481186</v>
      </c>
      <c r="H105" s="238">
        <v>4495114</v>
      </c>
      <c r="I105" s="238">
        <v>355014</v>
      </c>
      <c r="J105" s="238">
        <v>55463</v>
      </c>
      <c r="K105" s="238">
        <v>61246</v>
      </c>
      <c r="L105" s="238">
        <v>408820</v>
      </c>
      <c r="M105" s="238">
        <v>1053177</v>
      </c>
      <c r="N105" s="238">
        <v>1118612</v>
      </c>
      <c r="O105" s="238">
        <v>5509758</v>
      </c>
      <c r="P105" s="238">
        <v>93956</v>
      </c>
      <c r="Q105" s="238">
        <v>168184</v>
      </c>
      <c r="R105">
        <v>0</v>
      </c>
      <c r="S105" s="238">
        <v>2690176</v>
      </c>
      <c r="T105" s="238">
        <v>111387</v>
      </c>
      <c r="U105" s="238">
        <v>1203513</v>
      </c>
      <c r="V105" s="238">
        <v>274156</v>
      </c>
      <c r="W105" s="238">
        <v>5274858</v>
      </c>
      <c r="X105" s="238">
        <v>1716518</v>
      </c>
      <c r="Y105" s="238">
        <v>568793</v>
      </c>
      <c r="Z105" s="238">
        <v>1737547</v>
      </c>
      <c r="AA105" s="238">
        <v>339058</v>
      </c>
      <c r="AB105" s="238">
        <v>146754</v>
      </c>
      <c r="AC105">
        <v>0</v>
      </c>
      <c r="AD105">
        <v>0</v>
      </c>
      <c r="AE105" s="238">
        <v>2463819</v>
      </c>
      <c r="AF105" s="238">
        <v>2180496</v>
      </c>
      <c r="AG105" s="238">
        <v>566361</v>
      </c>
      <c r="AH105" s="238">
        <v>12285616</v>
      </c>
      <c r="AI105" s="238">
        <v>1248216</v>
      </c>
      <c r="AJ105" s="238">
        <v>5830835</v>
      </c>
      <c r="AK105" s="238">
        <v>154826</v>
      </c>
      <c r="AL105" s="238">
        <v>4064657</v>
      </c>
      <c r="AM105" s="238">
        <v>1131681</v>
      </c>
      <c r="AN105" s="238">
        <v>175466</v>
      </c>
      <c r="AO105" s="238">
        <v>44324</v>
      </c>
      <c r="AP105" s="238">
        <v>41963</v>
      </c>
      <c r="AQ105" s="238">
        <v>138418</v>
      </c>
      <c r="AR105" s="238">
        <v>603179</v>
      </c>
      <c r="AS105" s="238">
        <v>1487100</v>
      </c>
      <c r="AT105" s="238">
        <v>180247</v>
      </c>
      <c r="AU105" s="238">
        <v>11718204</v>
      </c>
      <c r="AV105" s="238">
        <v>563744</v>
      </c>
      <c r="AW105" s="238">
        <v>1661930</v>
      </c>
      <c r="AX105" s="238">
        <v>6735</v>
      </c>
      <c r="AY105" s="238">
        <v>175320</v>
      </c>
      <c r="AZ105" s="238">
        <v>1865524</v>
      </c>
      <c r="BA105">
        <v>0</v>
      </c>
      <c r="BB105" s="238">
        <v>211049</v>
      </c>
      <c r="BC105" s="238">
        <v>758236</v>
      </c>
      <c r="BD105" s="238">
        <v>3921520</v>
      </c>
      <c r="BE105" s="238">
        <v>2401893</v>
      </c>
      <c r="BF105" s="238">
        <v>979966</v>
      </c>
      <c r="BG105" s="238">
        <v>2136894</v>
      </c>
      <c r="BH105" s="238">
        <v>807675</v>
      </c>
    </row>
    <row r="106" spans="1:60" x14ac:dyDescent="0.25">
      <c r="B106">
        <v>340</v>
      </c>
      <c r="C106" t="s">
        <v>242</v>
      </c>
    </row>
    <row r="107" spans="1:60" x14ac:dyDescent="0.25">
      <c r="A107">
        <v>341</v>
      </c>
      <c r="B107">
        <v>341</v>
      </c>
      <c r="C107" t="s">
        <v>110</v>
      </c>
      <c r="D107" s="238">
        <v>15073099</v>
      </c>
      <c r="E107" s="238">
        <v>39531632</v>
      </c>
      <c r="F107" s="238">
        <v>15273604</v>
      </c>
      <c r="G107" s="238">
        <v>7904318</v>
      </c>
      <c r="H107" s="238">
        <v>22782653</v>
      </c>
      <c r="I107" s="238">
        <v>14510317</v>
      </c>
      <c r="J107" s="238">
        <v>5616135</v>
      </c>
      <c r="K107" s="238">
        <v>8112439</v>
      </c>
      <c r="L107" s="238">
        <v>16635008</v>
      </c>
      <c r="M107" s="238">
        <v>5299343</v>
      </c>
      <c r="N107" s="238">
        <v>7280175</v>
      </c>
      <c r="O107" s="238">
        <v>65490790</v>
      </c>
      <c r="P107" s="238">
        <v>23201038</v>
      </c>
      <c r="Q107" s="238">
        <v>5563615</v>
      </c>
      <c r="R107" s="238">
        <v>383895</v>
      </c>
      <c r="S107" s="238">
        <v>33265800</v>
      </c>
      <c r="T107" s="238">
        <v>129596833</v>
      </c>
      <c r="U107" s="238">
        <v>6084737</v>
      </c>
      <c r="V107" s="238">
        <v>5694343</v>
      </c>
      <c r="W107" s="238">
        <v>88854742</v>
      </c>
      <c r="X107" s="238">
        <v>45855946</v>
      </c>
      <c r="Y107" s="238">
        <v>4467968</v>
      </c>
      <c r="Z107" s="238">
        <v>26566962</v>
      </c>
      <c r="AA107" s="238">
        <v>5223654</v>
      </c>
      <c r="AB107" s="238">
        <v>12104593</v>
      </c>
      <c r="AC107" s="238">
        <v>49488545</v>
      </c>
      <c r="AD107" s="238">
        <v>7744142</v>
      </c>
      <c r="AE107" s="238">
        <v>29586513</v>
      </c>
      <c r="AF107" s="238">
        <v>15129687</v>
      </c>
      <c r="AG107" s="238">
        <v>6805583</v>
      </c>
      <c r="AH107" s="238">
        <v>21180948</v>
      </c>
      <c r="AI107" s="238">
        <v>18308263</v>
      </c>
      <c r="AJ107" s="238">
        <v>50967807</v>
      </c>
      <c r="AK107" s="238">
        <v>22258281</v>
      </c>
      <c r="AL107" s="238">
        <v>14799500</v>
      </c>
      <c r="AM107" s="238">
        <v>31508079</v>
      </c>
      <c r="AN107" s="238">
        <v>17991311</v>
      </c>
      <c r="AO107" s="238">
        <v>14443601</v>
      </c>
      <c r="AP107" s="238">
        <v>18098809</v>
      </c>
      <c r="AQ107" s="238">
        <v>7866181</v>
      </c>
      <c r="AR107" s="238">
        <v>6181718</v>
      </c>
      <c r="AS107" s="238">
        <v>14375088</v>
      </c>
      <c r="AT107" s="238">
        <v>3007320</v>
      </c>
      <c r="AU107" s="238">
        <v>136476633</v>
      </c>
      <c r="AV107" s="238">
        <v>14730693</v>
      </c>
      <c r="AW107" s="238">
        <v>806822826</v>
      </c>
      <c r="AX107" s="238">
        <v>5832530</v>
      </c>
      <c r="AY107" s="238">
        <v>4220989</v>
      </c>
      <c r="AZ107" s="238">
        <v>15764529</v>
      </c>
      <c r="BA107" s="238">
        <v>28432873</v>
      </c>
      <c r="BB107" s="238">
        <v>3189192</v>
      </c>
      <c r="BC107" s="238">
        <v>3804469</v>
      </c>
      <c r="BD107" s="238">
        <v>21373519</v>
      </c>
      <c r="BE107" s="238">
        <v>27093745</v>
      </c>
      <c r="BF107" s="238">
        <v>191026645</v>
      </c>
      <c r="BG107" s="238">
        <v>9860501</v>
      </c>
      <c r="BH107" s="238">
        <v>12775423</v>
      </c>
    </row>
    <row r="108" spans="1:60" x14ac:dyDescent="0.25">
      <c r="B108">
        <v>342</v>
      </c>
      <c r="C108" t="s">
        <v>412</v>
      </c>
    </row>
    <row r="109" spans="1:60" x14ac:dyDescent="0.25">
      <c r="B109">
        <v>343</v>
      </c>
      <c r="C109" t="s">
        <v>413</v>
      </c>
    </row>
    <row r="110" spans="1:60" x14ac:dyDescent="0.25">
      <c r="B110">
        <v>344</v>
      </c>
      <c r="C110" t="s">
        <v>414</v>
      </c>
    </row>
    <row r="111" spans="1:60" x14ac:dyDescent="0.25">
      <c r="B111">
        <v>346</v>
      </c>
      <c r="C111" t="s">
        <v>415</v>
      </c>
    </row>
    <row r="112" spans="1:60" x14ac:dyDescent="0.25">
      <c r="B112">
        <v>347</v>
      </c>
      <c r="C112" t="s">
        <v>416</v>
      </c>
    </row>
    <row r="113" spans="2:3" x14ac:dyDescent="0.25">
      <c r="B113">
        <v>349</v>
      </c>
      <c r="C113" t="s">
        <v>417</v>
      </c>
    </row>
    <row r="114" spans="2:3" x14ac:dyDescent="0.25">
      <c r="B114">
        <v>350</v>
      </c>
      <c r="C114" t="s">
        <v>418</v>
      </c>
    </row>
    <row r="115" spans="2:3" x14ac:dyDescent="0.25">
      <c r="B115">
        <v>351</v>
      </c>
      <c r="C115" t="s">
        <v>419</v>
      </c>
    </row>
    <row r="116" spans="2:3" x14ac:dyDescent="0.25">
      <c r="B116">
        <v>352</v>
      </c>
      <c r="C116" t="s">
        <v>420</v>
      </c>
    </row>
    <row r="117" spans="2:3" x14ac:dyDescent="0.25">
      <c r="B117">
        <v>353</v>
      </c>
      <c r="C117" t="s">
        <v>421</v>
      </c>
    </row>
    <row r="118" spans="2:3" x14ac:dyDescent="0.25">
      <c r="B118">
        <v>356</v>
      </c>
      <c r="C118" t="s">
        <v>422</v>
      </c>
    </row>
    <row r="119" spans="2:3" x14ac:dyDescent="0.25">
      <c r="B119">
        <v>357</v>
      </c>
      <c r="C119" t="s">
        <v>423</v>
      </c>
    </row>
    <row r="120" spans="2:3" x14ac:dyDescent="0.25">
      <c r="B120">
        <v>359</v>
      </c>
      <c r="C120" t="s">
        <v>424</v>
      </c>
    </row>
    <row r="121" spans="2:3" x14ac:dyDescent="0.25">
      <c r="B121">
        <v>360</v>
      </c>
      <c r="C121" t="s">
        <v>425</v>
      </c>
    </row>
    <row r="122" spans="2:3" x14ac:dyDescent="0.25">
      <c r="B122">
        <v>361</v>
      </c>
      <c r="C122" t="s">
        <v>426</v>
      </c>
    </row>
    <row r="123" spans="2:3" x14ac:dyDescent="0.25">
      <c r="B123">
        <v>362</v>
      </c>
      <c r="C123" t="s">
        <v>427</v>
      </c>
    </row>
    <row r="124" spans="2:3" x14ac:dyDescent="0.25">
      <c r="B124">
        <v>363</v>
      </c>
      <c r="C124" t="s">
        <v>428</v>
      </c>
    </row>
    <row r="125" spans="2:3" x14ac:dyDescent="0.25">
      <c r="B125">
        <v>364</v>
      </c>
      <c r="C125" t="s">
        <v>429</v>
      </c>
    </row>
    <row r="126" spans="2:3" x14ac:dyDescent="0.25">
      <c r="B126">
        <v>365</v>
      </c>
      <c r="C126" t="s">
        <v>430</v>
      </c>
    </row>
    <row r="127" spans="2:3" x14ac:dyDescent="0.25">
      <c r="B127">
        <v>366</v>
      </c>
      <c r="C127" t="s">
        <v>431</v>
      </c>
    </row>
    <row r="128" spans="2:3" x14ac:dyDescent="0.25">
      <c r="B128">
        <v>367</v>
      </c>
      <c r="C128" t="s">
        <v>432</v>
      </c>
    </row>
    <row r="129" spans="1:60" x14ac:dyDescent="0.25">
      <c r="B129">
        <v>368</v>
      </c>
      <c r="C129" t="s">
        <v>433</v>
      </c>
    </row>
    <row r="130" spans="1:60" x14ac:dyDescent="0.25">
      <c r="B130">
        <v>369</v>
      </c>
      <c r="C130" t="s">
        <v>434</v>
      </c>
    </row>
    <row r="131" spans="1:60" x14ac:dyDescent="0.25">
      <c r="B131">
        <v>370</v>
      </c>
      <c r="C131" t="s">
        <v>435</v>
      </c>
    </row>
    <row r="132" spans="1:60" x14ac:dyDescent="0.25">
      <c r="B132">
        <v>371</v>
      </c>
      <c r="C132" t="s">
        <v>436</v>
      </c>
    </row>
    <row r="133" spans="1:60" x14ac:dyDescent="0.25">
      <c r="B133">
        <v>373</v>
      </c>
      <c r="C133" t="s">
        <v>437</v>
      </c>
    </row>
    <row r="134" spans="1:60" x14ac:dyDescent="0.25">
      <c r="B134">
        <v>375</v>
      </c>
      <c r="C134" t="s">
        <v>438</v>
      </c>
    </row>
    <row r="135" spans="1:60" x14ac:dyDescent="0.25">
      <c r="A135">
        <v>376</v>
      </c>
      <c r="B135">
        <v>376</v>
      </c>
      <c r="C135" t="s">
        <v>47</v>
      </c>
      <c r="D135">
        <v>0</v>
      </c>
      <c r="E135">
        <v>0</v>
      </c>
      <c r="F135">
        <v>0</v>
      </c>
      <c r="G135">
        <v>0</v>
      </c>
      <c r="H135">
        <v>0</v>
      </c>
      <c r="I135" s="238">
        <v>86897</v>
      </c>
      <c r="J135" s="238">
        <v>3181499</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s="238">
        <v>221495</v>
      </c>
      <c r="BB135">
        <v>0</v>
      </c>
      <c r="BC135">
        <v>0</v>
      </c>
      <c r="BD135">
        <v>0</v>
      </c>
      <c r="BE135" s="238">
        <v>864678</v>
      </c>
      <c r="BF135">
        <v>0</v>
      </c>
      <c r="BG135">
        <v>0</v>
      </c>
      <c r="BH135">
        <v>0</v>
      </c>
    </row>
    <row r="136" spans="1:60" x14ac:dyDescent="0.25">
      <c r="B136">
        <v>377</v>
      </c>
      <c r="C136" t="e">
        <v>#VALUE!</v>
      </c>
    </row>
    <row r="137" spans="1:60" x14ac:dyDescent="0.25">
      <c r="B137">
        <v>378</v>
      </c>
      <c r="C137" t="s">
        <v>243</v>
      </c>
    </row>
    <row r="138" spans="1:60" x14ac:dyDescent="0.25">
      <c r="A138">
        <v>379</v>
      </c>
      <c r="B138">
        <v>379</v>
      </c>
      <c r="C138" t="s">
        <v>53</v>
      </c>
      <c r="D138" s="238">
        <v>505143</v>
      </c>
      <c r="E138" s="238">
        <v>2753695</v>
      </c>
      <c r="F138" s="238">
        <v>3201702</v>
      </c>
      <c r="G138" s="238">
        <v>1327504</v>
      </c>
      <c r="H138" s="238">
        <v>3070302</v>
      </c>
      <c r="I138" s="238">
        <v>1351431</v>
      </c>
      <c r="J138" s="238">
        <v>1002175</v>
      </c>
      <c r="K138" s="238">
        <v>3700422</v>
      </c>
      <c r="L138" s="238">
        <v>6374671</v>
      </c>
      <c r="M138" s="238">
        <v>676147</v>
      </c>
      <c r="N138" s="238">
        <v>2831506</v>
      </c>
      <c r="O138" s="238">
        <v>3778429</v>
      </c>
      <c r="P138" s="238">
        <v>1565191</v>
      </c>
      <c r="Q138" s="238">
        <v>1299459</v>
      </c>
      <c r="R138" s="238">
        <v>609055</v>
      </c>
      <c r="S138" s="238">
        <v>4748805</v>
      </c>
      <c r="T138" s="238">
        <v>25540297</v>
      </c>
      <c r="U138" s="238">
        <v>2514569</v>
      </c>
      <c r="V138" s="238">
        <v>1100227</v>
      </c>
      <c r="W138" s="238">
        <v>17415811</v>
      </c>
      <c r="X138" s="238">
        <v>6605053</v>
      </c>
      <c r="Y138" s="238">
        <v>370011</v>
      </c>
      <c r="Z138" s="238">
        <v>3533339</v>
      </c>
      <c r="AA138" s="238">
        <v>327356</v>
      </c>
      <c r="AB138" s="238">
        <v>1150721</v>
      </c>
      <c r="AC138" s="238">
        <v>8697628</v>
      </c>
      <c r="AD138" s="238">
        <v>738090</v>
      </c>
      <c r="AE138" s="238">
        <v>7505344</v>
      </c>
      <c r="AF138" s="238">
        <v>3615331</v>
      </c>
      <c r="AG138" s="238">
        <v>1583943</v>
      </c>
      <c r="AH138" s="238">
        <v>6654122</v>
      </c>
      <c r="AI138" s="238">
        <v>16496375</v>
      </c>
      <c r="AJ138" s="238">
        <v>8290016</v>
      </c>
      <c r="AK138" s="238">
        <v>2219295</v>
      </c>
      <c r="AL138" s="238">
        <v>3919177</v>
      </c>
      <c r="AM138" s="238">
        <v>2759024</v>
      </c>
      <c r="AN138" s="238">
        <v>1732204</v>
      </c>
      <c r="AO138" s="238">
        <v>777002</v>
      </c>
      <c r="AP138" s="238">
        <v>3651651</v>
      </c>
      <c r="AQ138" s="238">
        <v>50492</v>
      </c>
      <c r="AR138" s="238">
        <v>242449</v>
      </c>
      <c r="AS138" s="238">
        <v>1098537</v>
      </c>
      <c r="AT138" s="238">
        <v>326294</v>
      </c>
      <c r="AU138" s="238">
        <v>5913115</v>
      </c>
      <c r="AV138" s="238">
        <v>1160572</v>
      </c>
      <c r="AW138" s="238">
        <v>100976387</v>
      </c>
      <c r="AX138" s="238">
        <v>992313</v>
      </c>
      <c r="AY138" s="238">
        <v>764828</v>
      </c>
      <c r="AZ138" s="238">
        <v>4483474</v>
      </c>
      <c r="BA138" s="238">
        <v>3467448</v>
      </c>
      <c r="BB138" s="238">
        <v>347655</v>
      </c>
      <c r="BC138" s="238">
        <v>1228867</v>
      </c>
      <c r="BD138" s="238">
        <v>8617476</v>
      </c>
      <c r="BE138" s="238">
        <v>6315638</v>
      </c>
      <c r="BF138" s="238">
        <v>11413819</v>
      </c>
      <c r="BG138" s="238">
        <v>864760</v>
      </c>
      <c r="BH138" s="238">
        <v>1120552</v>
      </c>
    </row>
    <row r="139" spans="1:60" x14ac:dyDescent="0.25">
      <c r="B139">
        <v>380</v>
      </c>
      <c r="C139" t="s">
        <v>56</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s="238">
        <v>32422</v>
      </c>
      <c r="AF139">
        <v>0</v>
      </c>
      <c r="AG139" s="238">
        <v>63688</v>
      </c>
      <c r="AH139">
        <v>0</v>
      </c>
      <c r="AI139">
        <v>0</v>
      </c>
      <c r="AJ139">
        <v>0</v>
      </c>
      <c r="AK139">
        <v>0</v>
      </c>
      <c r="AL139">
        <v>0</v>
      </c>
      <c r="AM139">
        <v>0</v>
      </c>
      <c r="AN139">
        <v>0</v>
      </c>
      <c r="AO139">
        <v>0</v>
      </c>
      <c r="AP139">
        <v>0</v>
      </c>
      <c r="AQ139">
        <v>0</v>
      </c>
      <c r="AR139">
        <v>0</v>
      </c>
      <c r="AS139">
        <v>0</v>
      </c>
      <c r="AT139">
        <v>0</v>
      </c>
      <c r="AU139">
        <v>0</v>
      </c>
      <c r="AV139">
        <v>0</v>
      </c>
      <c r="AW139">
        <v>0</v>
      </c>
      <c r="AX139">
        <v>0</v>
      </c>
      <c r="AY139" s="238">
        <v>18404</v>
      </c>
      <c r="AZ139">
        <v>0</v>
      </c>
      <c r="BA139">
        <v>0</v>
      </c>
      <c r="BB139">
        <v>0</v>
      </c>
      <c r="BC139">
        <v>0</v>
      </c>
      <c r="BD139">
        <v>0</v>
      </c>
      <c r="BE139">
        <v>0</v>
      </c>
      <c r="BF139">
        <v>0</v>
      </c>
      <c r="BG139">
        <v>0</v>
      </c>
      <c r="BH139">
        <v>0</v>
      </c>
    </row>
    <row r="140" spans="1:60" x14ac:dyDescent="0.25">
      <c r="B140">
        <v>381</v>
      </c>
      <c r="C140" t="e">
        <v>#VALUE!</v>
      </c>
    </row>
    <row r="141" spans="1:60" x14ac:dyDescent="0.25">
      <c r="B141">
        <v>382</v>
      </c>
      <c r="C141" t="s">
        <v>244</v>
      </c>
    </row>
    <row r="142" spans="1:60" x14ac:dyDescent="0.25">
      <c r="B142">
        <v>383</v>
      </c>
      <c r="C142" t="e">
        <v>#VALUE!</v>
      </c>
    </row>
    <row r="143" spans="1:60" x14ac:dyDescent="0.25">
      <c r="B143">
        <v>384</v>
      </c>
      <c r="C143" t="s">
        <v>58</v>
      </c>
    </row>
    <row r="144" spans="1:60" x14ac:dyDescent="0.25">
      <c r="A144">
        <v>385</v>
      </c>
      <c r="B144">
        <v>385</v>
      </c>
      <c r="C144" t="s">
        <v>50</v>
      </c>
      <c r="D144" s="238">
        <v>97787350</v>
      </c>
      <c r="E144" s="238">
        <v>153579695</v>
      </c>
      <c r="F144" s="238">
        <v>110236867</v>
      </c>
      <c r="G144" s="238">
        <v>33198112</v>
      </c>
      <c r="H144" s="238">
        <v>145100138</v>
      </c>
      <c r="I144" s="238">
        <v>82495384</v>
      </c>
      <c r="J144" s="238">
        <v>44676803</v>
      </c>
      <c r="K144" s="238">
        <v>44856076</v>
      </c>
      <c r="L144" s="238">
        <v>90731338</v>
      </c>
      <c r="M144" s="238">
        <v>29849451</v>
      </c>
      <c r="N144" s="238">
        <v>53706659</v>
      </c>
      <c r="O144" s="238">
        <v>183540759</v>
      </c>
      <c r="P144" s="238">
        <v>85304067</v>
      </c>
      <c r="Q144" s="238">
        <v>35037436</v>
      </c>
      <c r="R144" s="238">
        <v>1501881</v>
      </c>
      <c r="S144" s="238">
        <v>203318119</v>
      </c>
      <c r="T144" s="238">
        <v>420893676</v>
      </c>
      <c r="U144" s="238">
        <v>60497468</v>
      </c>
      <c r="V144" s="238">
        <v>30817142</v>
      </c>
      <c r="W144" s="238">
        <v>366137633</v>
      </c>
      <c r="X144" s="238">
        <v>113513656</v>
      </c>
      <c r="Y144" s="238">
        <v>13418372</v>
      </c>
      <c r="Z144" s="238">
        <v>217379583</v>
      </c>
      <c r="AA144" s="238">
        <v>30311143</v>
      </c>
      <c r="AB144" s="238">
        <v>40981951</v>
      </c>
      <c r="AC144" s="238">
        <v>289714487</v>
      </c>
      <c r="AD144" s="238">
        <v>23779646</v>
      </c>
      <c r="AE144" s="238">
        <v>198716011</v>
      </c>
      <c r="AF144" s="238">
        <v>80166448</v>
      </c>
      <c r="AG144" s="238">
        <v>45747431</v>
      </c>
      <c r="AH144" s="238">
        <v>207778226</v>
      </c>
      <c r="AI144" s="238">
        <v>130076993</v>
      </c>
      <c r="AJ144" s="238">
        <v>210324545</v>
      </c>
      <c r="AK144" s="238">
        <v>114406518</v>
      </c>
      <c r="AL144" s="238">
        <v>131062451</v>
      </c>
      <c r="AM144" s="238">
        <v>78147214</v>
      </c>
      <c r="AN144" s="238">
        <v>80356467</v>
      </c>
      <c r="AO144" s="238">
        <v>95647194</v>
      </c>
      <c r="AP144" s="238">
        <v>104047718</v>
      </c>
      <c r="AQ144" s="238">
        <v>32753447</v>
      </c>
      <c r="AR144" s="238">
        <v>27960702</v>
      </c>
      <c r="AS144" s="238">
        <v>51697576</v>
      </c>
      <c r="AT144" s="238">
        <v>10058399</v>
      </c>
      <c r="AU144" s="238">
        <v>784634438</v>
      </c>
      <c r="AV144" s="238">
        <v>60792434</v>
      </c>
      <c r="AW144" s="238">
        <v>4272231090</v>
      </c>
      <c r="AX144" s="238">
        <v>22174487</v>
      </c>
      <c r="AY144" s="238">
        <v>21214107</v>
      </c>
      <c r="AZ144" s="238">
        <v>41377223</v>
      </c>
      <c r="BA144" s="238">
        <v>152998306</v>
      </c>
      <c r="BB144" s="238">
        <v>7254807</v>
      </c>
      <c r="BC144" s="238">
        <v>20910577</v>
      </c>
      <c r="BD144" s="238">
        <v>107751403</v>
      </c>
      <c r="BE144" s="238">
        <v>119985701</v>
      </c>
      <c r="BF144" s="238">
        <v>871231612</v>
      </c>
      <c r="BG144" s="238">
        <v>60383948</v>
      </c>
      <c r="BH144" s="238">
        <v>36938309</v>
      </c>
    </row>
    <row r="145" spans="1:60" x14ac:dyDescent="0.25">
      <c r="A145">
        <v>386</v>
      </c>
      <c r="B145">
        <v>386</v>
      </c>
      <c r="C145" t="s">
        <v>111</v>
      </c>
      <c r="D145">
        <v>0</v>
      </c>
      <c r="E145">
        <v>0</v>
      </c>
      <c r="F145">
        <v>0</v>
      </c>
      <c r="G145">
        <v>0</v>
      </c>
      <c r="H145">
        <v>0</v>
      </c>
      <c r="I145">
        <v>0</v>
      </c>
      <c r="J145">
        <v>0</v>
      </c>
      <c r="K145">
        <v>0</v>
      </c>
      <c r="L145">
        <v>0</v>
      </c>
      <c r="M145">
        <v>0</v>
      </c>
      <c r="N145">
        <v>0</v>
      </c>
      <c r="O145" s="238">
        <v>231489</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row>
    <row r="146" spans="1:60" x14ac:dyDescent="0.25">
      <c r="A146">
        <v>387</v>
      </c>
      <c r="B146">
        <v>387</v>
      </c>
      <c r="C146" t="s">
        <v>112</v>
      </c>
      <c r="D146" s="238">
        <v>48067</v>
      </c>
      <c r="E146" s="238">
        <v>44733</v>
      </c>
      <c r="F146" s="238">
        <v>139757</v>
      </c>
      <c r="G146" s="238">
        <v>45483</v>
      </c>
      <c r="H146" s="238">
        <v>167853</v>
      </c>
      <c r="I146" s="238">
        <v>45017</v>
      </c>
      <c r="J146" s="238">
        <v>63239</v>
      </c>
      <c r="K146">
        <v>0</v>
      </c>
      <c r="L146" s="238">
        <v>56815</v>
      </c>
      <c r="M146" s="238">
        <v>65258</v>
      </c>
      <c r="N146" s="238">
        <v>86125</v>
      </c>
      <c r="O146">
        <v>0</v>
      </c>
      <c r="P146" s="238">
        <v>96897</v>
      </c>
      <c r="Q146">
        <v>0</v>
      </c>
      <c r="R146">
        <v>0</v>
      </c>
      <c r="S146" s="238">
        <v>69952</v>
      </c>
      <c r="T146" s="238">
        <v>55720</v>
      </c>
      <c r="U146" s="238">
        <v>45030</v>
      </c>
      <c r="V146" s="238">
        <v>94497</v>
      </c>
      <c r="W146" s="238">
        <v>625895</v>
      </c>
      <c r="X146" s="238">
        <v>293725</v>
      </c>
      <c r="Y146">
        <v>0</v>
      </c>
      <c r="Z146" s="238">
        <v>270640</v>
      </c>
      <c r="AA146" s="238">
        <v>51983</v>
      </c>
      <c r="AB146" s="238">
        <v>47907</v>
      </c>
      <c r="AC146" s="238">
        <v>76976</v>
      </c>
      <c r="AD146" s="238">
        <v>109414</v>
      </c>
      <c r="AE146" s="238">
        <v>255094</v>
      </c>
      <c r="AF146" s="238">
        <v>57482</v>
      </c>
      <c r="AG146" s="238">
        <v>46183</v>
      </c>
      <c r="AH146">
        <v>0</v>
      </c>
      <c r="AI146">
        <v>0</v>
      </c>
      <c r="AJ146" s="238">
        <v>105564</v>
      </c>
      <c r="AK146" s="238">
        <v>45000</v>
      </c>
      <c r="AL146" s="238">
        <v>186955</v>
      </c>
      <c r="AM146" s="238">
        <v>57068</v>
      </c>
      <c r="AN146" s="238">
        <v>131268</v>
      </c>
      <c r="AO146">
        <v>0</v>
      </c>
      <c r="AP146" s="238">
        <v>72647</v>
      </c>
      <c r="AQ146" s="238">
        <v>66803</v>
      </c>
      <c r="AR146" s="238">
        <v>47486</v>
      </c>
      <c r="AS146" s="238">
        <v>171169</v>
      </c>
      <c r="AT146" s="238">
        <v>51236</v>
      </c>
      <c r="AU146" s="238">
        <v>115169</v>
      </c>
      <c r="AV146">
        <v>0</v>
      </c>
      <c r="AW146" s="238">
        <v>68730</v>
      </c>
      <c r="AX146" s="238">
        <v>45494</v>
      </c>
      <c r="AY146" s="238">
        <v>75210</v>
      </c>
      <c r="AZ146" s="238">
        <v>161311</v>
      </c>
      <c r="BA146">
        <v>0</v>
      </c>
      <c r="BB146" s="238">
        <v>52613</v>
      </c>
      <c r="BC146" s="238">
        <v>33247</v>
      </c>
      <c r="BD146" s="238">
        <v>91118</v>
      </c>
      <c r="BE146" s="238">
        <v>51442</v>
      </c>
      <c r="BF146">
        <v>0</v>
      </c>
      <c r="BG146" s="238">
        <v>79026</v>
      </c>
      <c r="BH146" s="238">
        <v>52719</v>
      </c>
    </row>
    <row r="147" spans="1:60" x14ac:dyDescent="0.25">
      <c r="A147">
        <v>388</v>
      </c>
      <c r="B147">
        <v>388</v>
      </c>
      <c r="C147" t="s">
        <v>106</v>
      </c>
      <c r="D147" s="238">
        <v>54822727</v>
      </c>
      <c r="E147" s="238">
        <v>95300029</v>
      </c>
      <c r="F147" s="238">
        <v>79021123</v>
      </c>
      <c r="G147" s="238">
        <v>32144657</v>
      </c>
      <c r="H147" s="238">
        <v>98757269</v>
      </c>
      <c r="I147" s="238">
        <v>46463284</v>
      </c>
      <c r="J147" s="238">
        <v>26697216</v>
      </c>
      <c r="K147" s="238">
        <v>34504662</v>
      </c>
      <c r="L147" s="238">
        <v>61997615</v>
      </c>
      <c r="M147" s="238">
        <v>20856040</v>
      </c>
      <c r="N147" s="238">
        <v>41320357</v>
      </c>
      <c r="O147" s="238">
        <v>123318932</v>
      </c>
      <c r="P147" s="238">
        <v>61490627</v>
      </c>
      <c r="Q147" s="238">
        <v>17819614</v>
      </c>
      <c r="R147" s="238">
        <v>2481912</v>
      </c>
      <c r="S147" s="238">
        <v>141315790</v>
      </c>
      <c r="T147" s="238">
        <v>298496572</v>
      </c>
      <c r="U147" s="238">
        <v>29081627</v>
      </c>
      <c r="V147" s="238">
        <v>23495311</v>
      </c>
      <c r="W147" s="238">
        <v>267913191</v>
      </c>
      <c r="X147" s="238">
        <v>91145330</v>
      </c>
      <c r="Y147" s="238">
        <v>20603142</v>
      </c>
      <c r="Z147" s="238">
        <v>99517789</v>
      </c>
      <c r="AA147" s="238">
        <v>19012893</v>
      </c>
      <c r="AB147" s="238">
        <v>48252611</v>
      </c>
      <c r="AC147" s="238">
        <v>229263131</v>
      </c>
      <c r="AD147" s="238">
        <v>26619451</v>
      </c>
      <c r="AE147" s="238">
        <v>146266633</v>
      </c>
      <c r="AF147" s="238">
        <v>72568755</v>
      </c>
      <c r="AG147" s="238">
        <v>28021095</v>
      </c>
      <c r="AH147" s="238">
        <v>228138700</v>
      </c>
      <c r="AI147" s="238">
        <v>107247300</v>
      </c>
      <c r="AJ147" s="238">
        <v>192634156</v>
      </c>
      <c r="AK147" s="238">
        <v>84022675</v>
      </c>
      <c r="AL147" s="238">
        <v>77225058</v>
      </c>
      <c r="AM147" s="238">
        <v>64315421</v>
      </c>
      <c r="AN147" s="238">
        <v>76543256</v>
      </c>
      <c r="AO147" s="238">
        <v>59007115</v>
      </c>
      <c r="AP147" s="238">
        <v>75521744</v>
      </c>
      <c r="AQ147" s="238">
        <v>22568036</v>
      </c>
      <c r="AR147" s="238">
        <v>26160168</v>
      </c>
      <c r="AS147" s="238">
        <v>39177238</v>
      </c>
      <c r="AT147" s="238">
        <v>9380107</v>
      </c>
      <c r="AU147" s="238">
        <v>400764132</v>
      </c>
      <c r="AV147" s="238">
        <v>60829108</v>
      </c>
      <c r="AW147" s="238">
        <v>1629240370</v>
      </c>
      <c r="AX147" s="238">
        <v>25147242</v>
      </c>
      <c r="AY147" s="238">
        <v>18490358</v>
      </c>
      <c r="AZ147" s="238">
        <v>52003172</v>
      </c>
      <c r="BA147" s="238">
        <v>168536437</v>
      </c>
      <c r="BB147" s="238">
        <v>11217037</v>
      </c>
      <c r="BC147" s="238">
        <v>22421757</v>
      </c>
      <c r="BD147" s="238">
        <v>89248109</v>
      </c>
      <c r="BE147" s="238">
        <v>105635414</v>
      </c>
      <c r="BF147" s="238">
        <v>538658621</v>
      </c>
      <c r="BG147" s="238">
        <v>50363773</v>
      </c>
      <c r="BH147" s="238">
        <v>23282689</v>
      </c>
    </row>
    <row r="148" spans="1:60" x14ac:dyDescent="0.25">
      <c r="A148">
        <v>389</v>
      </c>
      <c r="B148">
        <v>389</v>
      </c>
      <c r="C148" t="s">
        <v>113</v>
      </c>
      <c r="D148">
        <v>0</v>
      </c>
      <c r="E148">
        <v>0</v>
      </c>
      <c r="F148">
        <v>0</v>
      </c>
      <c r="G148">
        <v>0</v>
      </c>
      <c r="H148">
        <v>0</v>
      </c>
      <c r="I148">
        <v>0</v>
      </c>
      <c r="J148">
        <v>0</v>
      </c>
      <c r="K148" s="238">
        <v>1758734</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row>
    <row r="149" spans="1:60" x14ac:dyDescent="0.25">
      <c r="A149">
        <v>391</v>
      </c>
      <c r="B149">
        <v>391</v>
      </c>
      <c r="C149" t="s">
        <v>117</v>
      </c>
      <c r="D149" s="238">
        <v>32631</v>
      </c>
      <c r="E149" s="238">
        <v>461073</v>
      </c>
      <c r="F149" s="238">
        <v>21579</v>
      </c>
      <c r="G149" s="238">
        <v>62332</v>
      </c>
      <c r="H149" s="238">
        <v>506230</v>
      </c>
      <c r="I149" s="238">
        <v>12316</v>
      </c>
      <c r="J149" s="238">
        <v>13145</v>
      </c>
      <c r="K149" s="238">
        <v>45491</v>
      </c>
      <c r="L149" s="238">
        <v>101187</v>
      </c>
      <c r="M149" s="238">
        <v>9782</v>
      </c>
      <c r="N149" s="238">
        <v>44792</v>
      </c>
      <c r="O149" s="238">
        <v>16253</v>
      </c>
      <c r="P149" s="238">
        <v>84167</v>
      </c>
      <c r="Q149" s="238">
        <v>33293</v>
      </c>
      <c r="R149" s="238">
        <v>3175</v>
      </c>
      <c r="S149" s="238">
        <v>128978</v>
      </c>
      <c r="T149" s="238">
        <v>3341303</v>
      </c>
      <c r="U149" s="238">
        <v>105814</v>
      </c>
      <c r="V149" s="238">
        <v>330595</v>
      </c>
      <c r="W149" s="238">
        <v>97950</v>
      </c>
      <c r="X149" s="238">
        <v>19530</v>
      </c>
      <c r="Y149">
        <v>0</v>
      </c>
      <c r="Z149" s="238">
        <v>69664</v>
      </c>
      <c r="AA149" s="238">
        <v>88308</v>
      </c>
      <c r="AB149">
        <v>0</v>
      </c>
      <c r="AC149" s="238">
        <v>133959</v>
      </c>
      <c r="AD149" s="238">
        <v>262449</v>
      </c>
      <c r="AE149" s="238">
        <v>389716</v>
      </c>
      <c r="AF149" s="238">
        <v>7254</v>
      </c>
      <c r="AG149" s="238">
        <v>23591</v>
      </c>
      <c r="AH149" s="238">
        <v>121390</v>
      </c>
      <c r="AI149" s="238">
        <v>50902</v>
      </c>
      <c r="AJ149" s="238">
        <v>91790</v>
      </c>
      <c r="AK149" s="238">
        <v>38067</v>
      </c>
      <c r="AL149" s="238">
        <v>215339</v>
      </c>
      <c r="AM149" s="238">
        <v>660202</v>
      </c>
      <c r="AN149" s="238">
        <v>29485</v>
      </c>
      <c r="AO149" s="238">
        <v>152965</v>
      </c>
      <c r="AP149" s="238">
        <v>14991</v>
      </c>
      <c r="AQ149">
        <v>0</v>
      </c>
      <c r="AR149" s="238">
        <v>188635</v>
      </c>
      <c r="AS149" s="238">
        <v>5125</v>
      </c>
      <c r="AT149" s="238">
        <v>18386</v>
      </c>
      <c r="AU149" s="238">
        <v>1208352</v>
      </c>
      <c r="AV149" s="238">
        <v>27747</v>
      </c>
      <c r="AW149" s="238">
        <v>5057968</v>
      </c>
      <c r="AX149" s="238">
        <v>28018</v>
      </c>
      <c r="AY149" s="238">
        <v>112340</v>
      </c>
      <c r="AZ149" s="238">
        <v>244249</v>
      </c>
      <c r="BA149" s="238">
        <v>352872</v>
      </c>
      <c r="BB149" s="238">
        <v>84328</v>
      </c>
      <c r="BC149" s="238">
        <v>4145</v>
      </c>
      <c r="BD149" s="238">
        <v>90612</v>
      </c>
      <c r="BE149" s="238">
        <v>38327</v>
      </c>
      <c r="BF149" s="238">
        <v>2551947</v>
      </c>
      <c r="BG149" s="238">
        <v>13010</v>
      </c>
      <c r="BH149" s="238">
        <v>36335</v>
      </c>
    </row>
    <row r="150" spans="1:60" x14ac:dyDescent="0.25">
      <c r="A150">
        <v>500</v>
      </c>
      <c r="B150">
        <v>500</v>
      </c>
      <c r="C150" t="s">
        <v>102</v>
      </c>
      <c r="D150">
        <v>0</v>
      </c>
      <c r="E150">
        <v>0</v>
      </c>
      <c r="F150">
        <v>0</v>
      </c>
      <c r="G150">
        <v>0</v>
      </c>
      <c r="H150">
        <v>0</v>
      </c>
      <c r="I150">
        <v>0</v>
      </c>
      <c r="J150">
        <v>0</v>
      </c>
      <c r="K150" s="238">
        <v>93121</v>
      </c>
      <c r="L150">
        <v>0</v>
      </c>
      <c r="M150">
        <v>0</v>
      </c>
      <c r="N150">
        <v>0</v>
      </c>
      <c r="O150">
        <v>0</v>
      </c>
      <c r="P150">
        <v>0</v>
      </c>
      <c r="Q150">
        <v>0</v>
      </c>
      <c r="R150">
        <v>0</v>
      </c>
      <c r="S150">
        <v>0</v>
      </c>
      <c r="T150">
        <v>0</v>
      </c>
      <c r="U150" s="238">
        <v>2207380</v>
      </c>
      <c r="V150">
        <v>0</v>
      </c>
      <c r="W150">
        <v>0</v>
      </c>
      <c r="X150">
        <v>0</v>
      </c>
      <c r="Y150">
        <v>0</v>
      </c>
      <c r="Z150">
        <v>0</v>
      </c>
      <c r="AA150">
        <v>0</v>
      </c>
      <c r="AB150">
        <v>0</v>
      </c>
      <c r="AC150">
        <v>0</v>
      </c>
      <c r="AD150" s="238">
        <v>100848</v>
      </c>
      <c r="AE150">
        <v>0</v>
      </c>
      <c r="AF150">
        <v>0</v>
      </c>
      <c r="AG150">
        <v>0</v>
      </c>
      <c r="AH150">
        <v>0</v>
      </c>
      <c r="AI150">
        <v>0</v>
      </c>
      <c r="AJ150">
        <v>0</v>
      </c>
      <c r="AK150">
        <v>0</v>
      </c>
      <c r="AL150">
        <v>0</v>
      </c>
      <c r="AM150">
        <v>0</v>
      </c>
      <c r="AN150">
        <v>0</v>
      </c>
      <c r="AO150">
        <v>0</v>
      </c>
      <c r="AP150">
        <v>0</v>
      </c>
      <c r="AQ150">
        <v>0</v>
      </c>
      <c r="AR150">
        <v>0</v>
      </c>
      <c r="AS150">
        <v>0</v>
      </c>
      <c r="AT150" s="238">
        <v>8603</v>
      </c>
      <c r="AU150">
        <v>0</v>
      </c>
      <c r="AV150" s="238">
        <v>208107</v>
      </c>
      <c r="AW150" s="238">
        <v>6488539</v>
      </c>
      <c r="AX150">
        <v>0</v>
      </c>
      <c r="AY150">
        <v>0</v>
      </c>
      <c r="AZ150">
        <v>0</v>
      </c>
      <c r="BA150">
        <v>0</v>
      </c>
      <c r="BB150">
        <v>0</v>
      </c>
      <c r="BC150">
        <v>0</v>
      </c>
      <c r="BD150">
        <v>0</v>
      </c>
      <c r="BE150">
        <v>0</v>
      </c>
      <c r="BF150">
        <v>0</v>
      </c>
      <c r="BG150">
        <v>0</v>
      </c>
      <c r="BH150">
        <v>0</v>
      </c>
    </row>
    <row r="151" spans="1:60" x14ac:dyDescent="0.25">
      <c r="B151">
        <v>501</v>
      </c>
      <c r="C151" t="e">
        <v>#VALUE!</v>
      </c>
    </row>
    <row r="152" spans="1:60" x14ac:dyDescent="0.25">
      <c r="A152">
        <v>502</v>
      </c>
      <c r="B152">
        <v>502</v>
      </c>
      <c r="C152" t="s">
        <v>104</v>
      </c>
      <c r="D152" s="238">
        <v>102867</v>
      </c>
      <c r="E152" s="238">
        <v>1241662</v>
      </c>
      <c r="F152" s="238">
        <v>2348569</v>
      </c>
      <c r="G152" s="238">
        <v>1375170</v>
      </c>
      <c r="H152" s="238">
        <v>245605</v>
      </c>
      <c r="I152" s="238">
        <v>7211</v>
      </c>
      <c r="J152" s="238">
        <v>831782</v>
      </c>
      <c r="K152" s="238">
        <v>1215807</v>
      </c>
      <c r="L152" s="238">
        <v>570841</v>
      </c>
      <c r="M152" s="238">
        <v>258684</v>
      </c>
      <c r="N152" s="238">
        <v>668817</v>
      </c>
      <c r="O152" s="238">
        <v>2224045</v>
      </c>
      <c r="P152" s="238">
        <v>2397656</v>
      </c>
      <c r="Q152" s="238">
        <v>96598</v>
      </c>
      <c r="R152">
        <v>0</v>
      </c>
      <c r="S152" s="238">
        <v>3370123</v>
      </c>
      <c r="T152" s="238">
        <v>3540601</v>
      </c>
      <c r="U152" s="238">
        <v>1867019</v>
      </c>
      <c r="V152" s="238">
        <v>330578</v>
      </c>
      <c r="W152" s="238">
        <v>6884598</v>
      </c>
      <c r="X152" s="238">
        <v>1139663</v>
      </c>
      <c r="Y152" s="238">
        <v>111264</v>
      </c>
      <c r="Z152" s="238">
        <v>1830383</v>
      </c>
      <c r="AA152" s="238">
        <v>64620</v>
      </c>
      <c r="AB152" s="238">
        <v>1102086</v>
      </c>
      <c r="AC152" s="238">
        <v>5282392</v>
      </c>
      <c r="AD152" s="238">
        <v>31796</v>
      </c>
      <c r="AE152" s="238">
        <v>4867455</v>
      </c>
      <c r="AF152" s="238">
        <v>1193068</v>
      </c>
      <c r="AG152" s="238">
        <v>478568</v>
      </c>
      <c r="AH152" s="238">
        <v>5291566</v>
      </c>
      <c r="AI152" s="238">
        <v>1903869</v>
      </c>
      <c r="AJ152" s="238">
        <v>2650309</v>
      </c>
      <c r="AK152" s="238">
        <v>125416</v>
      </c>
      <c r="AL152" s="238">
        <v>1090006</v>
      </c>
      <c r="AM152" s="238">
        <v>1484762</v>
      </c>
      <c r="AN152" s="238">
        <v>1063677</v>
      </c>
      <c r="AO152" s="238">
        <v>718140</v>
      </c>
      <c r="AP152" s="238">
        <v>1181911</v>
      </c>
      <c r="AQ152" s="238">
        <v>371526</v>
      </c>
      <c r="AR152" s="238">
        <v>544513</v>
      </c>
      <c r="AS152" s="238">
        <v>118585</v>
      </c>
      <c r="AT152" s="238">
        <v>261069</v>
      </c>
      <c r="AU152" s="238">
        <v>7605036</v>
      </c>
      <c r="AV152" s="238">
        <v>878599</v>
      </c>
      <c r="AW152" s="238">
        <v>27985709</v>
      </c>
      <c r="AX152" s="238">
        <v>842857</v>
      </c>
      <c r="AY152" s="238">
        <v>94590</v>
      </c>
      <c r="AZ152" s="238">
        <v>993901</v>
      </c>
      <c r="BA152" s="238">
        <v>2108073</v>
      </c>
      <c r="BB152" s="238">
        <v>237200</v>
      </c>
      <c r="BC152" s="238">
        <v>923070</v>
      </c>
      <c r="BD152" s="238">
        <v>348354</v>
      </c>
      <c r="BE152" s="238">
        <v>1771369</v>
      </c>
      <c r="BF152" s="238">
        <v>12757814</v>
      </c>
      <c r="BG152" s="238">
        <v>917690</v>
      </c>
      <c r="BH152" s="238">
        <v>430132</v>
      </c>
    </row>
    <row r="153" spans="1:60" x14ac:dyDescent="0.25">
      <c r="A153">
        <v>503</v>
      </c>
      <c r="B153">
        <v>503</v>
      </c>
      <c r="C153" t="s">
        <v>105</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row>
    <row r="154" spans="1:60" x14ac:dyDescent="0.25">
      <c r="A154">
        <v>504</v>
      </c>
      <c r="B154">
        <v>504</v>
      </c>
      <c r="C154" t="s">
        <v>108</v>
      </c>
      <c r="D154" s="238">
        <v>39613983</v>
      </c>
      <c r="E154" s="238">
        <v>67177164</v>
      </c>
      <c r="F154" s="238">
        <v>67603695</v>
      </c>
      <c r="G154" s="238">
        <v>23361116</v>
      </c>
      <c r="H154" s="238">
        <v>75751396</v>
      </c>
      <c r="I154" s="238">
        <v>32467201</v>
      </c>
      <c r="J154" s="238">
        <v>20626558</v>
      </c>
      <c r="K154" s="238">
        <v>27409392</v>
      </c>
      <c r="L154" s="238">
        <v>49266602</v>
      </c>
      <c r="M154" s="238">
        <v>15344338</v>
      </c>
      <c r="N154" s="238">
        <v>33087650</v>
      </c>
      <c r="O154" s="238">
        <v>84547421</v>
      </c>
      <c r="P154" s="238">
        <v>36887745</v>
      </c>
      <c r="Q154" s="238">
        <v>14304168</v>
      </c>
      <c r="R154" s="238">
        <v>1998299</v>
      </c>
      <c r="S154" s="238">
        <v>106758990</v>
      </c>
      <c r="T154" s="238">
        <v>188671126</v>
      </c>
      <c r="U154" s="238">
        <v>22514707</v>
      </c>
      <c r="V154" s="238">
        <v>16948427</v>
      </c>
      <c r="W154" s="238">
        <v>197246244</v>
      </c>
      <c r="X154" s="238">
        <v>51926958</v>
      </c>
      <c r="Y154" s="238">
        <v>16290895</v>
      </c>
      <c r="Z154" s="238">
        <v>67314519</v>
      </c>
      <c r="AA154" s="238">
        <v>13561957</v>
      </c>
      <c r="AB154" s="238">
        <v>36077806</v>
      </c>
      <c r="AC154" s="238">
        <v>181834387</v>
      </c>
      <c r="AD154" s="238">
        <v>19136270</v>
      </c>
      <c r="AE154" s="238">
        <v>117774475</v>
      </c>
      <c r="AF154" s="238">
        <v>54596734</v>
      </c>
      <c r="AG154" s="238">
        <v>20893438</v>
      </c>
      <c r="AH154" s="238">
        <v>190233300</v>
      </c>
      <c r="AI154" s="238">
        <v>91747593</v>
      </c>
      <c r="AJ154" s="238">
        <v>140172715</v>
      </c>
      <c r="AK154" s="238">
        <v>63036360</v>
      </c>
      <c r="AL154" s="238">
        <v>58385242</v>
      </c>
      <c r="AM154" s="238">
        <v>47262667</v>
      </c>
      <c r="AN154" s="238">
        <v>59709021</v>
      </c>
      <c r="AO154" s="238">
        <v>47750373</v>
      </c>
      <c r="AP154" s="238">
        <v>58286688</v>
      </c>
      <c r="AQ154" s="238">
        <v>16597807</v>
      </c>
      <c r="AR154" s="238">
        <v>18024025</v>
      </c>
      <c r="AS154" s="238">
        <v>25368047</v>
      </c>
      <c r="AT154" s="238">
        <v>6431589</v>
      </c>
      <c r="AU154" s="238">
        <v>269100942</v>
      </c>
      <c r="AV154" s="238">
        <v>47004942</v>
      </c>
      <c r="AW154" s="238">
        <v>1075480070</v>
      </c>
      <c r="AX154" s="238">
        <v>19408718</v>
      </c>
      <c r="AY154" s="238">
        <v>14615225</v>
      </c>
      <c r="AZ154" s="238">
        <v>33776940</v>
      </c>
      <c r="BA154" s="238">
        <v>138439197</v>
      </c>
      <c r="BB154" s="238">
        <v>8966388</v>
      </c>
      <c r="BC154" s="238">
        <v>19854777</v>
      </c>
      <c r="BD154" s="238">
        <v>67723962</v>
      </c>
      <c r="BE154" s="238">
        <v>77813139</v>
      </c>
      <c r="BF154" s="238">
        <v>398942620</v>
      </c>
      <c r="BG154" s="238">
        <v>38531764</v>
      </c>
      <c r="BH154" s="238">
        <v>18037062</v>
      </c>
    </row>
    <row r="155" spans="1:60" x14ac:dyDescent="0.25">
      <c r="A155">
        <v>505</v>
      </c>
      <c r="B155">
        <v>505</v>
      </c>
      <c r="C155" t="s">
        <v>109</v>
      </c>
      <c r="D155" s="238">
        <v>136726</v>
      </c>
      <c r="E155" s="238">
        <v>510407</v>
      </c>
      <c r="F155" s="238">
        <v>1038229</v>
      </c>
      <c r="G155">
        <v>0</v>
      </c>
      <c r="H155" s="238">
        <v>365644</v>
      </c>
      <c r="I155" s="238">
        <v>202756</v>
      </c>
      <c r="J155" s="238">
        <v>278717</v>
      </c>
      <c r="K155" s="238">
        <v>1252767</v>
      </c>
      <c r="L155">
        <v>0</v>
      </c>
      <c r="M155" s="238">
        <v>160402</v>
      </c>
      <c r="N155" s="238">
        <v>366147</v>
      </c>
      <c r="O155" s="238">
        <v>686818</v>
      </c>
      <c r="P155">
        <v>0</v>
      </c>
      <c r="Q155">
        <v>0</v>
      </c>
      <c r="R155">
        <v>0</v>
      </c>
      <c r="S155" s="238">
        <v>589254</v>
      </c>
      <c r="T155">
        <v>0</v>
      </c>
      <c r="U155">
        <v>0</v>
      </c>
      <c r="V155" s="238">
        <v>294381</v>
      </c>
      <c r="W155" s="238">
        <v>750638</v>
      </c>
      <c r="X155" s="238">
        <v>555157</v>
      </c>
      <c r="Y155" s="238">
        <v>161212</v>
      </c>
      <c r="Z155" s="238">
        <v>12458462</v>
      </c>
      <c r="AA155" s="238">
        <v>445630</v>
      </c>
      <c r="AB155" s="238">
        <v>259411</v>
      </c>
      <c r="AC155" s="238">
        <v>3080270</v>
      </c>
      <c r="AD155" s="238">
        <v>84169</v>
      </c>
      <c r="AE155" s="238">
        <v>1294486</v>
      </c>
      <c r="AF155" s="238">
        <v>452496</v>
      </c>
      <c r="AG155">
        <v>0</v>
      </c>
      <c r="AH155">
        <v>0</v>
      </c>
      <c r="AI155" s="238">
        <v>740244</v>
      </c>
      <c r="AJ155" s="238">
        <v>334597</v>
      </c>
      <c r="AK155">
        <v>0</v>
      </c>
      <c r="AL155" s="238">
        <v>1051831</v>
      </c>
      <c r="AM155" s="238">
        <v>259545</v>
      </c>
      <c r="AN155" s="238">
        <v>323204</v>
      </c>
      <c r="AO155" s="238">
        <v>382431</v>
      </c>
      <c r="AP155" s="238">
        <v>354256</v>
      </c>
      <c r="AQ155">
        <v>0</v>
      </c>
      <c r="AR155" s="238">
        <v>6544</v>
      </c>
      <c r="AS155" s="238">
        <v>13537</v>
      </c>
      <c r="AT155" s="238">
        <v>1506</v>
      </c>
      <c r="AU155" s="238">
        <v>456440</v>
      </c>
      <c r="AV155" s="238">
        <v>502441</v>
      </c>
      <c r="AW155">
        <v>0</v>
      </c>
      <c r="AX155">
        <v>0</v>
      </c>
      <c r="AY155" s="238">
        <v>179875</v>
      </c>
      <c r="AZ155" s="238">
        <v>463035</v>
      </c>
      <c r="BA155" s="238">
        <v>3317667</v>
      </c>
      <c r="BB155">
        <v>0</v>
      </c>
      <c r="BC155" s="238">
        <v>414861</v>
      </c>
      <c r="BD155" s="238">
        <v>36177</v>
      </c>
      <c r="BE155">
        <v>0</v>
      </c>
      <c r="BF155">
        <v>0</v>
      </c>
      <c r="BG155" s="238">
        <v>293840</v>
      </c>
      <c r="BH155" s="238">
        <v>261464</v>
      </c>
    </row>
    <row r="156" spans="1:60" x14ac:dyDescent="0.25">
      <c r="A156">
        <v>506</v>
      </c>
      <c r="B156">
        <v>506</v>
      </c>
      <c r="C156" t="s">
        <v>115</v>
      </c>
      <c r="D156" s="238">
        <v>472512</v>
      </c>
      <c r="E156" s="238">
        <v>1713478</v>
      </c>
      <c r="F156" s="238">
        <v>2583139</v>
      </c>
      <c r="G156" s="238">
        <v>1265172</v>
      </c>
      <c r="H156" s="238">
        <v>2564072</v>
      </c>
      <c r="I156" s="238">
        <v>1339115</v>
      </c>
      <c r="J156" s="238">
        <v>575471</v>
      </c>
      <c r="K156" s="238">
        <v>3411625</v>
      </c>
      <c r="L156" s="238">
        <v>6273484</v>
      </c>
      <c r="M156" s="238">
        <v>666365</v>
      </c>
      <c r="N156" s="238">
        <v>2655267</v>
      </c>
      <c r="O156" s="238">
        <v>3454135</v>
      </c>
      <c r="P156" s="238">
        <v>1481024</v>
      </c>
      <c r="Q156" s="238">
        <v>1266166</v>
      </c>
      <c r="R156" s="238">
        <v>605880</v>
      </c>
      <c r="S156" s="238">
        <v>4294815</v>
      </c>
      <c r="T156" s="238">
        <v>21218504</v>
      </c>
      <c r="U156" s="238">
        <v>2408755</v>
      </c>
      <c r="V156" s="238">
        <v>693417</v>
      </c>
      <c r="W156" s="238">
        <v>16453985</v>
      </c>
      <c r="X156" s="238">
        <v>6585523</v>
      </c>
      <c r="Y156" s="238">
        <v>370011</v>
      </c>
      <c r="Z156" s="238">
        <v>3463675</v>
      </c>
      <c r="AA156" s="238">
        <v>239048</v>
      </c>
      <c r="AB156" s="238">
        <v>1150721</v>
      </c>
      <c r="AC156" s="238">
        <v>8219032</v>
      </c>
      <c r="AD156" s="238">
        <v>475641</v>
      </c>
      <c r="AE156" s="238">
        <v>4632205</v>
      </c>
      <c r="AF156" s="238">
        <v>3608077</v>
      </c>
      <c r="AG156" s="238">
        <v>1496664</v>
      </c>
      <c r="AH156" s="238">
        <v>5738875</v>
      </c>
      <c r="AI156" s="238">
        <v>16445473</v>
      </c>
      <c r="AJ156" s="238">
        <v>8198226</v>
      </c>
      <c r="AK156" s="238">
        <v>2181228</v>
      </c>
      <c r="AL156" s="238">
        <v>2884132</v>
      </c>
      <c r="AM156" s="238">
        <v>2098822</v>
      </c>
      <c r="AN156" s="238">
        <v>1702719</v>
      </c>
      <c r="AO156" s="238">
        <v>624037</v>
      </c>
      <c r="AP156" s="238">
        <v>3031049</v>
      </c>
      <c r="AQ156" s="238">
        <v>50492</v>
      </c>
      <c r="AR156">
        <v>0</v>
      </c>
      <c r="AS156" s="238">
        <v>1093412</v>
      </c>
      <c r="AT156" s="238">
        <v>299305</v>
      </c>
      <c r="AU156" s="238">
        <v>5869073</v>
      </c>
      <c r="AV156" s="238">
        <v>1023866</v>
      </c>
      <c r="AW156" s="238">
        <v>86499548</v>
      </c>
      <c r="AX156" s="238">
        <v>964295</v>
      </c>
      <c r="AY156" s="238">
        <v>472687</v>
      </c>
      <c r="AZ156" s="238">
        <v>4110395</v>
      </c>
      <c r="BA156" s="238">
        <v>2103568</v>
      </c>
      <c r="BB156" s="238">
        <v>263327</v>
      </c>
      <c r="BC156" s="238">
        <v>1224722</v>
      </c>
      <c r="BD156" s="238">
        <v>8278855</v>
      </c>
      <c r="BE156" s="238">
        <v>5384760</v>
      </c>
      <c r="BF156" s="238">
        <v>8791365</v>
      </c>
      <c r="BG156" s="238">
        <v>851750</v>
      </c>
      <c r="BH156" s="238">
        <v>994576</v>
      </c>
    </row>
    <row r="157" spans="1:60" x14ac:dyDescent="0.25">
      <c r="A157">
        <v>507</v>
      </c>
      <c r="B157">
        <v>507</v>
      </c>
      <c r="C157" t="s">
        <v>126</v>
      </c>
      <c r="D157">
        <v>0</v>
      </c>
      <c r="E157" s="238">
        <v>11781</v>
      </c>
      <c r="F157" s="238">
        <v>-53151</v>
      </c>
      <c r="G157">
        <v>0</v>
      </c>
      <c r="H157">
        <v>0</v>
      </c>
      <c r="I157" s="238">
        <v>86897</v>
      </c>
      <c r="J157" s="238">
        <v>-162397</v>
      </c>
      <c r="K157" s="238">
        <v>11102</v>
      </c>
      <c r="L157">
        <v>0</v>
      </c>
      <c r="M157">
        <v>0</v>
      </c>
      <c r="N157" s="238">
        <v>-23508</v>
      </c>
      <c r="O157" s="238">
        <v>-66003</v>
      </c>
      <c r="P157">
        <v>0</v>
      </c>
      <c r="Q157">
        <v>0</v>
      </c>
      <c r="R157">
        <v>0</v>
      </c>
      <c r="S157" s="238">
        <v>-45524</v>
      </c>
      <c r="T157" s="238">
        <v>120046</v>
      </c>
      <c r="U157">
        <v>0</v>
      </c>
      <c r="V157" s="238">
        <v>15492</v>
      </c>
      <c r="W157" s="238">
        <v>-37804</v>
      </c>
      <c r="X157">
        <v>0</v>
      </c>
      <c r="Y157">
        <v>0</v>
      </c>
      <c r="Z157">
        <v>0</v>
      </c>
      <c r="AA157">
        <v>1</v>
      </c>
      <c r="AB157">
        <v>0</v>
      </c>
      <c r="AC157" s="238">
        <v>-11649</v>
      </c>
      <c r="AD157">
        <v>0</v>
      </c>
      <c r="AE157" s="238">
        <v>-36744</v>
      </c>
      <c r="AF157">
        <v>0</v>
      </c>
      <c r="AG157">
        <v>0</v>
      </c>
      <c r="AH157">
        <v>0</v>
      </c>
      <c r="AI157">
        <v>0</v>
      </c>
      <c r="AJ157">
        <v>0</v>
      </c>
      <c r="AK157">
        <v>0</v>
      </c>
      <c r="AL157" s="238">
        <v>113249</v>
      </c>
      <c r="AM157">
        <v>0</v>
      </c>
      <c r="AN157">
        <v>0</v>
      </c>
      <c r="AO157">
        <v>0</v>
      </c>
      <c r="AP157" s="238">
        <v>-58799</v>
      </c>
      <c r="AQ157">
        <v>0</v>
      </c>
      <c r="AR157">
        <v>0</v>
      </c>
      <c r="AS157">
        <v>0</v>
      </c>
      <c r="AT157">
        <v>0</v>
      </c>
      <c r="AU157">
        <v>0</v>
      </c>
      <c r="AV157" s="238">
        <v>-8250</v>
      </c>
      <c r="AW157" s="238">
        <v>120477</v>
      </c>
      <c r="AX157">
        <v>0</v>
      </c>
      <c r="AY157" s="238">
        <v>2773</v>
      </c>
      <c r="AZ157" s="238">
        <v>-28122</v>
      </c>
      <c r="BA157" s="238">
        <v>221495</v>
      </c>
      <c r="BB157">
        <v>0</v>
      </c>
      <c r="BC157">
        <v>0</v>
      </c>
      <c r="BD157" s="238">
        <v>-17829</v>
      </c>
      <c r="BE157" s="238">
        <v>-36317</v>
      </c>
      <c r="BF157" s="238">
        <v>51891</v>
      </c>
      <c r="BG157">
        <v>0</v>
      </c>
      <c r="BH157" s="238">
        <v>-2519</v>
      </c>
    </row>
    <row r="158" spans="1:60" x14ac:dyDescent="0.25">
      <c r="B158">
        <v>508</v>
      </c>
      <c r="C158" t="e">
        <v>#VALUE!</v>
      </c>
    </row>
    <row r="159" spans="1:60" x14ac:dyDescent="0.25">
      <c r="B159">
        <v>509</v>
      </c>
      <c r="C159" t="e">
        <v>#VALUE!</v>
      </c>
    </row>
    <row r="160" spans="1:60" x14ac:dyDescent="0.25">
      <c r="B160">
        <v>510</v>
      </c>
      <c r="C160" t="e">
        <v>#VALUE!</v>
      </c>
    </row>
    <row r="161" spans="1:60" x14ac:dyDescent="0.25">
      <c r="B161">
        <v>511</v>
      </c>
      <c r="C161" t="e">
        <v>#VALUE!</v>
      </c>
    </row>
    <row r="162" spans="1:60" x14ac:dyDescent="0.25">
      <c r="A162">
        <v>512</v>
      </c>
      <c r="B162">
        <v>512</v>
      </c>
      <c r="C162" t="s">
        <v>127</v>
      </c>
      <c r="D162">
        <v>0</v>
      </c>
      <c r="E162" s="238">
        <v>2952</v>
      </c>
      <c r="F162" s="238">
        <v>1446429</v>
      </c>
      <c r="G162">
        <v>0</v>
      </c>
      <c r="H162">
        <v>0</v>
      </c>
      <c r="I162" s="238">
        <v>126022</v>
      </c>
      <c r="J162">
        <v>0</v>
      </c>
      <c r="K162">
        <v>0</v>
      </c>
      <c r="L162">
        <v>0</v>
      </c>
      <c r="M162">
        <v>0</v>
      </c>
      <c r="N162">
        <v>0</v>
      </c>
      <c r="O162" s="238">
        <v>313381</v>
      </c>
      <c r="P162" s="238">
        <v>218523</v>
      </c>
      <c r="Q162">
        <v>0</v>
      </c>
      <c r="R162">
        <v>0</v>
      </c>
      <c r="S162">
        <v>0</v>
      </c>
      <c r="T162">
        <v>0</v>
      </c>
      <c r="U162" s="238">
        <v>236993</v>
      </c>
      <c r="V162" s="238">
        <v>25174</v>
      </c>
      <c r="W162" s="238">
        <v>155267</v>
      </c>
      <c r="X162" s="238">
        <v>116356</v>
      </c>
      <c r="Y162">
        <v>0</v>
      </c>
      <c r="Z162">
        <v>0</v>
      </c>
      <c r="AA162" s="238">
        <v>141269</v>
      </c>
      <c r="AB162" s="238">
        <v>208960</v>
      </c>
      <c r="AC162">
        <v>0</v>
      </c>
      <c r="AD162">
        <v>0</v>
      </c>
      <c r="AE162">
        <v>0</v>
      </c>
      <c r="AF162">
        <v>0</v>
      </c>
      <c r="AG162" s="238">
        <v>105557</v>
      </c>
      <c r="AH162">
        <v>0</v>
      </c>
      <c r="AI162" s="238">
        <v>113919</v>
      </c>
      <c r="AJ162">
        <v>0</v>
      </c>
      <c r="AK162" s="238">
        <v>196718</v>
      </c>
      <c r="AL162" s="238">
        <v>6100</v>
      </c>
      <c r="AM162" s="238">
        <v>152753</v>
      </c>
      <c r="AN162">
        <v>0</v>
      </c>
      <c r="AO162">
        <v>0</v>
      </c>
      <c r="AP162">
        <v>0</v>
      </c>
      <c r="AQ162">
        <v>0</v>
      </c>
      <c r="AR162">
        <v>0</v>
      </c>
      <c r="AS162" s="238">
        <v>350311</v>
      </c>
      <c r="AT162">
        <v>0</v>
      </c>
      <c r="AU162">
        <v>0</v>
      </c>
      <c r="AV162">
        <v>0</v>
      </c>
      <c r="AW162">
        <v>0</v>
      </c>
      <c r="AX162" s="238">
        <v>148587</v>
      </c>
      <c r="AY162" s="238">
        <v>17901</v>
      </c>
      <c r="AZ162" s="238">
        <v>138030</v>
      </c>
      <c r="BA162" s="238">
        <v>460136</v>
      </c>
      <c r="BB162">
        <v>0</v>
      </c>
      <c r="BC162" s="238">
        <v>168920</v>
      </c>
      <c r="BD162" s="238">
        <v>48931</v>
      </c>
      <c r="BE162" s="238">
        <v>134431</v>
      </c>
      <c r="BF162">
        <v>0</v>
      </c>
      <c r="BG162">
        <v>0</v>
      </c>
      <c r="BH162" s="238">
        <v>149603</v>
      </c>
    </row>
    <row r="163" spans="1:60" x14ac:dyDescent="0.25">
      <c r="B163">
        <v>513</v>
      </c>
      <c r="C163" t="e">
        <v>#VALUE!</v>
      </c>
    </row>
    <row r="164" spans="1:60" x14ac:dyDescent="0.25">
      <c r="B164">
        <v>514</v>
      </c>
      <c r="C164" t="e">
        <v>#VALUE!</v>
      </c>
    </row>
    <row r="165" spans="1:60" x14ac:dyDescent="0.25">
      <c r="B165">
        <v>515</v>
      </c>
      <c r="C165" t="e">
        <v>#VALUE!</v>
      </c>
    </row>
    <row r="166" spans="1:60" x14ac:dyDescent="0.25">
      <c r="B166">
        <v>516</v>
      </c>
      <c r="C166" t="e">
        <v>#VALUE!</v>
      </c>
    </row>
    <row r="167" spans="1:60" x14ac:dyDescent="0.25">
      <c r="B167">
        <v>517</v>
      </c>
      <c r="C167" t="e">
        <v>#VALUE!</v>
      </c>
    </row>
    <row r="168" spans="1:60" x14ac:dyDescent="0.25">
      <c r="B168">
        <v>518</v>
      </c>
      <c r="C168" t="e">
        <v>#VALUE!</v>
      </c>
    </row>
    <row r="169" spans="1:60" x14ac:dyDescent="0.25">
      <c r="B169">
        <v>519</v>
      </c>
      <c r="C169" t="e">
        <v>#VALUE!</v>
      </c>
    </row>
    <row r="170" spans="1:60" x14ac:dyDescent="0.25">
      <c r="B170">
        <v>520</v>
      </c>
      <c r="C170" t="e">
        <v>#VALUE!</v>
      </c>
    </row>
    <row r="171" spans="1:60" x14ac:dyDescent="0.25">
      <c r="B171">
        <v>521</v>
      </c>
      <c r="C171" t="e">
        <v>#VALUE!</v>
      </c>
    </row>
    <row r="172" spans="1:60" x14ac:dyDescent="0.25">
      <c r="B172">
        <v>522</v>
      </c>
      <c r="C172" t="e">
        <v>#VALUE!</v>
      </c>
    </row>
    <row r="173" spans="1:60" x14ac:dyDescent="0.25">
      <c r="B173">
        <v>523</v>
      </c>
      <c r="C173" t="e">
        <v>#VALUE!</v>
      </c>
    </row>
    <row r="174" spans="1:60" x14ac:dyDescent="0.25">
      <c r="B174">
        <v>524</v>
      </c>
      <c r="C174" t="e">
        <v>#VALUE!</v>
      </c>
    </row>
    <row r="175" spans="1:60" x14ac:dyDescent="0.25">
      <c r="B175">
        <v>525</v>
      </c>
      <c r="C175" t="e">
        <v>#VALUE!</v>
      </c>
    </row>
    <row r="176" spans="1:60" x14ac:dyDescent="0.25">
      <c r="B176">
        <v>526</v>
      </c>
      <c r="C176" t="e">
        <v>#VALUE!</v>
      </c>
    </row>
    <row r="177" spans="1:60" x14ac:dyDescent="0.25">
      <c r="B177">
        <v>527</v>
      </c>
      <c r="C177" t="e">
        <v>#VALUE!</v>
      </c>
    </row>
    <row r="178" spans="1:60" x14ac:dyDescent="0.25">
      <c r="B178">
        <v>528</v>
      </c>
      <c r="C178" t="e">
        <v>#VALUE!</v>
      </c>
    </row>
    <row r="179" spans="1:60" x14ac:dyDescent="0.25">
      <c r="B179">
        <v>529</v>
      </c>
      <c r="C179" t="e">
        <v>#VALUE!</v>
      </c>
    </row>
    <row r="180" spans="1:60" x14ac:dyDescent="0.25">
      <c r="B180">
        <v>530</v>
      </c>
      <c r="C180" t="e">
        <v>#VALUE!</v>
      </c>
    </row>
    <row r="181" spans="1:60" x14ac:dyDescent="0.25">
      <c r="B181">
        <v>531</v>
      </c>
      <c r="C181" t="e">
        <v>#VALUE!</v>
      </c>
    </row>
    <row r="182" spans="1:60" x14ac:dyDescent="0.25">
      <c r="A182">
        <v>532</v>
      </c>
      <c r="B182">
        <v>532</v>
      </c>
      <c r="C182" t="s">
        <v>190</v>
      </c>
      <c r="D182" s="238">
        <v>11728784</v>
      </c>
      <c r="E182" s="238">
        <v>18827135</v>
      </c>
      <c r="F182" s="238">
        <v>10648775</v>
      </c>
      <c r="G182" s="238">
        <v>6378476</v>
      </c>
      <c r="H182" s="238">
        <v>18423404</v>
      </c>
      <c r="I182" s="238">
        <v>9932698</v>
      </c>
      <c r="J182" s="238">
        <v>2712242</v>
      </c>
      <c r="K182" s="238">
        <v>6796309</v>
      </c>
      <c r="L182" s="238">
        <v>11665335</v>
      </c>
      <c r="M182" s="238">
        <v>2676932</v>
      </c>
      <c r="N182" s="238">
        <v>5683120</v>
      </c>
      <c r="O182" s="238">
        <v>30988027</v>
      </c>
      <c r="P182" s="238">
        <v>16466988</v>
      </c>
      <c r="Q182" s="238">
        <v>3143406</v>
      </c>
      <c r="R182" s="238">
        <v>473139</v>
      </c>
      <c r="S182" s="238">
        <v>22838578</v>
      </c>
      <c r="T182" s="238">
        <v>85985833</v>
      </c>
      <c r="U182" s="238">
        <v>6281785</v>
      </c>
      <c r="V182" s="238">
        <v>3954944</v>
      </c>
      <c r="W182" s="238">
        <v>50919600</v>
      </c>
      <c r="X182" s="238">
        <v>32985598</v>
      </c>
      <c r="Y182" s="238">
        <v>3815917</v>
      </c>
      <c r="Z182" s="238">
        <v>17009370</v>
      </c>
      <c r="AA182" s="238">
        <v>3075956</v>
      </c>
      <c r="AB182" s="238">
        <v>9607098</v>
      </c>
      <c r="AC182" s="238">
        <v>40169344</v>
      </c>
      <c r="AD182" s="238">
        <v>5846143</v>
      </c>
      <c r="AE182" s="238">
        <v>26591206</v>
      </c>
      <c r="AF182" s="238">
        <v>8830973</v>
      </c>
      <c r="AG182" s="238">
        <v>4083805</v>
      </c>
      <c r="AH182" s="238">
        <v>27628779</v>
      </c>
      <c r="AI182" s="238">
        <v>14471940</v>
      </c>
      <c r="AJ182" s="238">
        <v>37580794</v>
      </c>
      <c r="AK182" s="238">
        <v>14616586</v>
      </c>
      <c r="AL182" s="238">
        <v>11737097</v>
      </c>
      <c r="AM182" s="238">
        <v>16180589</v>
      </c>
      <c r="AN182" s="238">
        <v>11908336</v>
      </c>
      <c r="AO182" s="238">
        <v>12483310</v>
      </c>
      <c r="AP182" s="238">
        <v>10735002</v>
      </c>
      <c r="AQ182" s="238">
        <v>1075890</v>
      </c>
      <c r="AR182" s="238">
        <v>6319123</v>
      </c>
      <c r="AS182" s="238">
        <v>11957564</v>
      </c>
      <c r="AT182" s="238">
        <v>708700</v>
      </c>
      <c r="AU182" s="238">
        <v>101543881</v>
      </c>
      <c r="AV182" s="238">
        <v>7466369</v>
      </c>
      <c r="AW182" s="238">
        <v>473812989</v>
      </c>
      <c r="AX182" s="238">
        <v>5171839</v>
      </c>
      <c r="AY182" s="238">
        <v>1813315</v>
      </c>
      <c r="AZ182" s="238">
        <v>14871410</v>
      </c>
      <c r="BA182" s="238">
        <v>36428107</v>
      </c>
      <c r="BB182" s="238">
        <v>2110707</v>
      </c>
      <c r="BC182" s="238">
        <v>2061668</v>
      </c>
      <c r="BD182" s="238">
        <v>18204016</v>
      </c>
      <c r="BE182" s="238">
        <v>21081158</v>
      </c>
      <c r="BF182" s="238">
        <v>126799366</v>
      </c>
      <c r="BG182" s="238">
        <v>7115901</v>
      </c>
      <c r="BH182" s="238">
        <v>3234639</v>
      </c>
    </row>
    <row r="183" spans="1:60" x14ac:dyDescent="0.25">
      <c r="A183">
        <v>533</v>
      </c>
      <c r="B183">
        <v>533</v>
      </c>
      <c r="C183" t="s">
        <v>191</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s="238">
        <v>6854914</v>
      </c>
      <c r="AX183">
        <v>0</v>
      </c>
      <c r="AY183">
        <v>0</v>
      </c>
      <c r="AZ183">
        <v>0</v>
      </c>
      <c r="BA183" s="238">
        <v>6591164</v>
      </c>
      <c r="BB183">
        <v>0</v>
      </c>
      <c r="BC183">
        <v>0</v>
      </c>
      <c r="BD183">
        <v>0</v>
      </c>
      <c r="BE183">
        <v>0</v>
      </c>
      <c r="BF183">
        <v>0</v>
      </c>
      <c r="BG183">
        <v>0</v>
      </c>
      <c r="BH183">
        <v>0</v>
      </c>
    </row>
    <row r="184" spans="1:60" x14ac:dyDescent="0.25">
      <c r="B184">
        <v>534</v>
      </c>
      <c r="C184" t="s">
        <v>130</v>
      </c>
    </row>
    <row r="185" spans="1:60" x14ac:dyDescent="0.25">
      <c r="B185">
        <v>535</v>
      </c>
      <c r="C185" t="s">
        <v>245</v>
      </c>
    </row>
    <row r="186" spans="1:60" x14ac:dyDescent="0.25">
      <c r="A186">
        <v>536</v>
      </c>
      <c r="B186">
        <v>536</v>
      </c>
      <c r="C186" t="s">
        <v>116</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s="238">
        <v>8603</v>
      </c>
      <c r="AU186">
        <v>0</v>
      </c>
      <c r="AV186">
        <v>0</v>
      </c>
      <c r="AW186" s="238">
        <v>6488539</v>
      </c>
      <c r="AX186">
        <v>0</v>
      </c>
      <c r="AY186">
        <v>0</v>
      </c>
      <c r="AZ186">
        <v>0</v>
      </c>
      <c r="BA186">
        <v>0</v>
      </c>
      <c r="BB186">
        <v>0</v>
      </c>
      <c r="BC186">
        <v>0</v>
      </c>
      <c r="BD186">
        <v>0</v>
      </c>
      <c r="BE186">
        <v>0</v>
      </c>
      <c r="BF186">
        <v>0</v>
      </c>
      <c r="BG186">
        <v>0</v>
      </c>
      <c r="BH186">
        <v>0</v>
      </c>
    </row>
    <row r="187" spans="1:60" x14ac:dyDescent="0.25">
      <c r="B187">
        <v>537</v>
      </c>
    </row>
    <row r="188" spans="1:60" x14ac:dyDescent="0.25">
      <c r="B188">
        <v>538</v>
      </c>
    </row>
    <row r="189" spans="1:60" x14ac:dyDescent="0.25">
      <c r="B189">
        <v>539</v>
      </c>
    </row>
    <row r="190" spans="1:60" x14ac:dyDescent="0.25">
      <c r="B190">
        <v>540</v>
      </c>
    </row>
    <row r="191" spans="1:60" x14ac:dyDescent="0.25">
      <c r="B191">
        <v>541</v>
      </c>
    </row>
    <row r="192" spans="1:60" x14ac:dyDescent="0.25">
      <c r="B192">
        <v>542</v>
      </c>
    </row>
    <row r="193" spans="1:60" x14ac:dyDescent="0.25">
      <c r="B193">
        <v>543</v>
      </c>
    </row>
    <row r="194" spans="1:60" x14ac:dyDescent="0.25">
      <c r="B194">
        <v>544</v>
      </c>
    </row>
    <row r="195" spans="1:60" x14ac:dyDescent="0.25">
      <c r="B195">
        <v>545</v>
      </c>
    </row>
    <row r="196" spans="1:60" x14ac:dyDescent="0.25">
      <c r="A196">
        <v>546</v>
      </c>
      <c r="B196">
        <v>546</v>
      </c>
      <c r="D196">
        <v>0</v>
      </c>
      <c r="E196">
        <v>0</v>
      </c>
      <c r="F196">
        <v>0</v>
      </c>
      <c r="G196" s="238">
        <v>1543055</v>
      </c>
      <c r="H196">
        <v>0</v>
      </c>
      <c r="I196">
        <v>0</v>
      </c>
      <c r="J196">
        <v>0</v>
      </c>
      <c r="K196">
        <v>0</v>
      </c>
      <c r="L196">
        <v>0</v>
      </c>
      <c r="M196">
        <v>0</v>
      </c>
      <c r="N196">
        <v>0</v>
      </c>
      <c r="O196">
        <v>0</v>
      </c>
      <c r="P196" s="238">
        <v>6061018</v>
      </c>
      <c r="Q196" s="238">
        <v>934055</v>
      </c>
      <c r="R196">
        <v>0</v>
      </c>
      <c r="S196">
        <v>0</v>
      </c>
      <c r="T196">
        <v>0</v>
      </c>
      <c r="U196">
        <v>0</v>
      </c>
      <c r="V196">
        <v>0</v>
      </c>
      <c r="W196">
        <v>0</v>
      </c>
      <c r="X196">
        <v>0</v>
      </c>
      <c r="Y196">
        <v>0</v>
      </c>
      <c r="Z196">
        <v>0</v>
      </c>
      <c r="AA196">
        <v>0</v>
      </c>
      <c r="AB196">
        <v>0</v>
      </c>
      <c r="AC196">
        <v>0</v>
      </c>
      <c r="AD196">
        <v>0</v>
      </c>
      <c r="AE196" s="238">
        <v>2327234</v>
      </c>
      <c r="AF196">
        <v>0</v>
      </c>
      <c r="AG196" s="238">
        <v>2049865</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s="238">
        <v>1335771</v>
      </c>
      <c r="BC196">
        <v>0</v>
      </c>
      <c r="BD196">
        <v>0</v>
      </c>
      <c r="BE196">
        <v>0</v>
      </c>
      <c r="BF196">
        <v>0</v>
      </c>
      <c r="BG196">
        <v>0</v>
      </c>
      <c r="BH196">
        <v>0</v>
      </c>
    </row>
    <row r="197" spans="1:60" x14ac:dyDescent="0.25">
      <c r="A197">
        <v>547</v>
      </c>
      <c r="B197">
        <v>547</v>
      </c>
      <c r="D197">
        <v>4</v>
      </c>
      <c r="E197">
        <v>4</v>
      </c>
      <c r="F197">
        <v>4</v>
      </c>
      <c r="G197">
        <v>4</v>
      </c>
      <c r="H197">
        <v>4</v>
      </c>
      <c r="I197">
        <v>4</v>
      </c>
      <c r="J197">
        <v>4</v>
      </c>
      <c r="K197">
        <v>4</v>
      </c>
      <c r="L197">
        <v>4</v>
      </c>
      <c r="M197">
        <v>4</v>
      </c>
      <c r="N197">
        <v>4</v>
      </c>
      <c r="O197">
        <v>4</v>
      </c>
      <c r="P197">
        <v>4</v>
      </c>
      <c r="Q197">
        <v>4</v>
      </c>
      <c r="R197">
        <v>4</v>
      </c>
      <c r="S197">
        <v>4</v>
      </c>
      <c r="T197">
        <v>4</v>
      </c>
      <c r="U197">
        <v>4</v>
      </c>
      <c r="V197">
        <v>4</v>
      </c>
      <c r="W197">
        <v>4</v>
      </c>
      <c r="X197">
        <v>4</v>
      </c>
      <c r="Y197">
        <v>4</v>
      </c>
      <c r="Z197">
        <v>4</v>
      </c>
      <c r="AA197">
        <v>4</v>
      </c>
      <c r="AB197">
        <v>4</v>
      </c>
      <c r="AC197">
        <v>4</v>
      </c>
      <c r="AD197">
        <v>4</v>
      </c>
      <c r="AE197">
        <v>4</v>
      </c>
      <c r="AF197">
        <v>4</v>
      </c>
      <c r="AG197">
        <v>4</v>
      </c>
      <c r="AH197">
        <v>4</v>
      </c>
      <c r="AI197">
        <v>4</v>
      </c>
      <c r="AJ197">
        <v>4</v>
      </c>
      <c r="AK197">
        <v>4</v>
      </c>
      <c r="AL197">
        <v>4</v>
      </c>
      <c r="AM197">
        <v>4</v>
      </c>
      <c r="AN197">
        <v>4</v>
      </c>
      <c r="AO197">
        <v>4</v>
      </c>
      <c r="AP197">
        <v>4</v>
      </c>
      <c r="AQ197">
        <v>4</v>
      </c>
      <c r="AR197">
        <v>4</v>
      </c>
      <c r="AS197">
        <v>4</v>
      </c>
      <c r="AT197">
        <v>4</v>
      </c>
      <c r="AU197">
        <v>4</v>
      </c>
      <c r="AV197">
        <v>4</v>
      </c>
      <c r="AW197">
        <v>4</v>
      </c>
      <c r="AX197">
        <v>4</v>
      </c>
      <c r="AY197">
        <v>4</v>
      </c>
      <c r="AZ197">
        <v>4</v>
      </c>
      <c r="BA197">
        <v>4</v>
      </c>
      <c r="BB197">
        <v>4</v>
      </c>
      <c r="BC197">
        <v>1</v>
      </c>
      <c r="BD197">
        <v>4</v>
      </c>
      <c r="BE197">
        <v>4</v>
      </c>
      <c r="BF197">
        <v>4</v>
      </c>
      <c r="BG197">
        <v>4</v>
      </c>
      <c r="BH197">
        <v>4</v>
      </c>
    </row>
    <row r="198" spans="1:60" x14ac:dyDescent="0.25">
      <c r="B198">
        <v>548</v>
      </c>
    </row>
    <row r="199" spans="1:60" x14ac:dyDescent="0.25">
      <c r="B199">
        <v>549</v>
      </c>
    </row>
    <row r="200" spans="1:60" x14ac:dyDescent="0.25">
      <c r="B200">
        <v>550</v>
      </c>
    </row>
    <row r="201" spans="1:60" x14ac:dyDescent="0.25">
      <c r="B201">
        <v>551</v>
      </c>
    </row>
    <row r="202" spans="1:60" x14ac:dyDescent="0.25">
      <c r="B202">
        <v>552</v>
      </c>
    </row>
    <row r="203" spans="1:60" x14ac:dyDescent="0.25">
      <c r="B203">
        <v>553</v>
      </c>
    </row>
    <row r="204" spans="1:60" x14ac:dyDescent="0.25">
      <c r="A204">
        <v>554</v>
      </c>
      <c r="B204">
        <v>554</v>
      </c>
      <c r="D204" s="238">
        <v>8262750</v>
      </c>
      <c r="E204" s="238">
        <v>10208272</v>
      </c>
      <c r="F204" s="238">
        <v>12907182</v>
      </c>
      <c r="G204" s="238">
        <v>4998642</v>
      </c>
      <c r="H204" s="238">
        <v>9200816</v>
      </c>
      <c r="I204" s="238">
        <v>4507433</v>
      </c>
      <c r="J204" s="238">
        <v>2944595</v>
      </c>
      <c r="K204" s="238">
        <v>4464263</v>
      </c>
      <c r="L204" s="238">
        <v>8913315</v>
      </c>
      <c r="M204" s="238">
        <v>1936915</v>
      </c>
      <c r="N204" s="238">
        <v>5879885</v>
      </c>
      <c r="O204" s="238">
        <v>11055365</v>
      </c>
      <c r="P204" s="238">
        <v>3719983</v>
      </c>
      <c r="Q204" s="238">
        <v>2442955</v>
      </c>
      <c r="R204" s="238">
        <v>25206</v>
      </c>
      <c r="S204" s="238">
        <v>19077661</v>
      </c>
      <c r="T204" s="238">
        <v>26860533</v>
      </c>
      <c r="U204" s="238">
        <v>3260227</v>
      </c>
      <c r="V204" s="238">
        <v>3587452</v>
      </c>
      <c r="W204" s="238">
        <v>31538727</v>
      </c>
      <c r="X204" s="238">
        <v>5226306</v>
      </c>
      <c r="Y204" s="238">
        <v>1766905</v>
      </c>
      <c r="Z204" s="238">
        <v>9722499</v>
      </c>
      <c r="AA204" s="238">
        <v>2094367</v>
      </c>
      <c r="AB204" s="238">
        <v>6882330</v>
      </c>
      <c r="AC204" s="238">
        <v>32768428</v>
      </c>
      <c r="AD204" s="238">
        <v>2858766</v>
      </c>
      <c r="AE204" s="238">
        <v>15807905</v>
      </c>
      <c r="AF204" s="238">
        <v>11495633</v>
      </c>
      <c r="AG204" s="238">
        <v>3032262</v>
      </c>
      <c r="AH204" s="238">
        <v>40804125</v>
      </c>
      <c r="AI204" s="238">
        <v>13677260</v>
      </c>
      <c r="AJ204" s="238">
        <v>22645704</v>
      </c>
      <c r="AK204" s="238">
        <v>13277013</v>
      </c>
      <c r="AL204" s="238">
        <v>11192406</v>
      </c>
      <c r="AM204">
        <v>0</v>
      </c>
      <c r="AN204" s="238">
        <v>7704666</v>
      </c>
      <c r="AO204" s="238">
        <v>5706711</v>
      </c>
      <c r="AP204" s="238">
        <v>9328380</v>
      </c>
      <c r="AQ204" s="238">
        <v>6791532</v>
      </c>
      <c r="AR204" s="238">
        <v>6189728</v>
      </c>
      <c r="AS204" s="238">
        <v>3600743</v>
      </c>
      <c r="AT204" s="238">
        <v>1159176</v>
      </c>
      <c r="AU204" s="238">
        <v>32426346</v>
      </c>
      <c r="AV204" s="238">
        <v>9617361</v>
      </c>
      <c r="AW204" s="238">
        <v>102742156</v>
      </c>
      <c r="AX204" s="238">
        <v>3407891</v>
      </c>
      <c r="AY204" s="238">
        <v>2925083</v>
      </c>
      <c r="AZ204" s="238">
        <v>3817654</v>
      </c>
      <c r="BA204" s="238">
        <v>25227893</v>
      </c>
      <c r="BB204" s="238">
        <v>1668134</v>
      </c>
      <c r="BC204" s="238">
        <v>4119746</v>
      </c>
      <c r="BD204" s="238">
        <v>11021073</v>
      </c>
      <c r="BE204" s="238">
        <v>15013720</v>
      </c>
      <c r="BF204" s="238">
        <v>60090684</v>
      </c>
      <c r="BG204" s="238">
        <v>5593931</v>
      </c>
      <c r="BH204">
        <v>0</v>
      </c>
    </row>
    <row r="205" spans="1:60" x14ac:dyDescent="0.25">
      <c r="A205">
        <v>555</v>
      </c>
      <c r="B205">
        <v>555</v>
      </c>
      <c r="D205" s="238">
        <v>3245893</v>
      </c>
      <c r="E205" s="238">
        <v>4331028</v>
      </c>
      <c r="F205" s="238">
        <v>7451929</v>
      </c>
      <c r="G205" s="238">
        <v>2319063</v>
      </c>
      <c r="H205" s="238">
        <v>6101464</v>
      </c>
      <c r="I205" s="238">
        <v>2142732</v>
      </c>
      <c r="J205" s="238">
        <v>802238</v>
      </c>
      <c r="K205" s="238">
        <v>2128601</v>
      </c>
      <c r="L205" s="238">
        <v>3371383</v>
      </c>
      <c r="M205" s="238">
        <v>595234</v>
      </c>
      <c r="N205" s="238">
        <v>1242255</v>
      </c>
      <c r="O205" s="238">
        <v>3142816</v>
      </c>
      <c r="P205" s="238">
        <v>1938841</v>
      </c>
      <c r="Q205" s="238">
        <v>767357</v>
      </c>
      <c r="R205">
        <v>0</v>
      </c>
      <c r="S205" s="238">
        <v>5731148</v>
      </c>
      <c r="T205" s="238">
        <v>5618636</v>
      </c>
      <c r="U205" s="238">
        <v>1677496</v>
      </c>
      <c r="V205" s="238">
        <v>1366018</v>
      </c>
      <c r="W205" s="238">
        <v>10872758</v>
      </c>
      <c r="X205" s="238">
        <v>1241238</v>
      </c>
      <c r="Y205" s="238">
        <v>464708</v>
      </c>
      <c r="Z205" s="238">
        <v>3489155</v>
      </c>
      <c r="AA205" s="238">
        <v>525239</v>
      </c>
      <c r="AB205" s="238">
        <v>2331649</v>
      </c>
      <c r="AC205" s="238">
        <v>10252334</v>
      </c>
      <c r="AD205" s="238">
        <v>922723</v>
      </c>
      <c r="AE205" s="238">
        <v>3819160</v>
      </c>
      <c r="AF205" s="238">
        <v>3341494</v>
      </c>
      <c r="AG205" s="238">
        <v>856424</v>
      </c>
      <c r="AH205" s="238">
        <v>21446135</v>
      </c>
      <c r="AI205" s="238">
        <v>4744787</v>
      </c>
      <c r="AJ205" s="238">
        <v>11662250</v>
      </c>
      <c r="AK205" s="238">
        <v>4448469</v>
      </c>
      <c r="AL205" s="238">
        <v>4619121</v>
      </c>
      <c r="AM205">
        <v>0</v>
      </c>
      <c r="AN205" s="238">
        <v>3451593</v>
      </c>
      <c r="AO205" s="238">
        <v>1439449</v>
      </c>
      <c r="AP205" s="238">
        <v>2071206</v>
      </c>
      <c r="AQ205" s="238">
        <v>4018191</v>
      </c>
      <c r="AR205" s="238">
        <v>3444348</v>
      </c>
      <c r="AS205" s="238">
        <v>1316748</v>
      </c>
      <c r="AT205" s="238">
        <v>484588</v>
      </c>
      <c r="AU205" s="238">
        <v>8906183</v>
      </c>
      <c r="AV205" s="238">
        <v>4856677</v>
      </c>
      <c r="AW205" s="238">
        <v>28274164</v>
      </c>
      <c r="AX205" s="238">
        <v>2494540</v>
      </c>
      <c r="AY205" s="238">
        <v>2124939</v>
      </c>
      <c r="AZ205" s="238">
        <v>1258224</v>
      </c>
      <c r="BA205" s="238">
        <v>8874880</v>
      </c>
      <c r="BB205" s="238">
        <v>462565</v>
      </c>
      <c r="BC205" s="238">
        <v>1664836</v>
      </c>
      <c r="BD205" s="238">
        <v>4857388</v>
      </c>
      <c r="BE205" s="238">
        <v>5391833</v>
      </c>
      <c r="BF205" s="238">
        <v>31740210</v>
      </c>
      <c r="BG205" s="238">
        <v>1430804</v>
      </c>
      <c r="BH205">
        <v>0</v>
      </c>
    </row>
    <row r="206" spans="1:60" x14ac:dyDescent="0.25">
      <c r="A206">
        <v>556</v>
      </c>
      <c r="B206">
        <v>556</v>
      </c>
      <c r="D206" s="238">
        <v>34759128</v>
      </c>
      <c r="E206" s="238">
        <v>63136667</v>
      </c>
      <c r="F206" s="238">
        <v>63587099</v>
      </c>
      <c r="G206" s="238">
        <v>21089791</v>
      </c>
      <c r="H206" s="238">
        <v>70305702</v>
      </c>
      <c r="I206" s="238">
        <v>30396403</v>
      </c>
      <c r="J206" s="238">
        <v>18950499</v>
      </c>
      <c r="K206" s="238">
        <v>25883263</v>
      </c>
      <c r="L206" s="238">
        <v>45895305</v>
      </c>
      <c r="M206" s="238">
        <v>16133152</v>
      </c>
      <c r="N206" s="238">
        <v>29964094</v>
      </c>
      <c r="O206" s="238">
        <v>79339348</v>
      </c>
      <c r="P206" s="238">
        <v>34799833</v>
      </c>
      <c r="Q206" s="238">
        <v>11787892</v>
      </c>
      <c r="R206" s="238">
        <v>1878262</v>
      </c>
      <c r="S206" s="238">
        <v>100674068</v>
      </c>
      <c r="T206" s="238">
        <v>168645213</v>
      </c>
      <c r="U206" s="238">
        <v>19909593</v>
      </c>
      <c r="V206" s="238">
        <v>16271510</v>
      </c>
      <c r="W206" s="238">
        <v>182499478</v>
      </c>
      <c r="X206" s="238">
        <v>47794509</v>
      </c>
      <c r="Y206" s="238">
        <v>12230485</v>
      </c>
      <c r="Z206" s="238">
        <v>71078358</v>
      </c>
      <c r="AA206" s="238">
        <v>13894774</v>
      </c>
      <c r="AB206" s="238">
        <v>29939041</v>
      </c>
      <c r="AC206" s="238">
        <v>157572195</v>
      </c>
      <c r="AD206" s="238">
        <v>17568624</v>
      </c>
      <c r="AE206" s="238">
        <v>107546028</v>
      </c>
      <c r="AF206" s="238">
        <v>63008217</v>
      </c>
      <c r="AG206" s="238">
        <v>20250816</v>
      </c>
      <c r="AH206" s="238">
        <v>168913302</v>
      </c>
      <c r="AI206" s="238">
        <v>78825025</v>
      </c>
      <c r="AJ206" s="238">
        <v>123652324</v>
      </c>
      <c r="AK206" s="238">
        <v>58176872</v>
      </c>
      <c r="AL206" s="238">
        <v>57475242</v>
      </c>
      <c r="AM206">
        <v>0</v>
      </c>
      <c r="AN206" s="238">
        <v>56180143</v>
      </c>
      <c r="AO206" s="238">
        <v>41395973</v>
      </c>
      <c r="AP206" s="238">
        <v>55188269</v>
      </c>
      <c r="AQ206" s="238">
        <v>16159123</v>
      </c>
      <c r="AR206" s="238">
        <v>15520245</v>
      </c>
      <c r="AS206" s="238">
        <v>22881350</v>
      </c>
      <c r="AT206" s="238">
        <v>7835465</v>
      </c>
      <c r="AU206" s="238">
        <v>243314752</v>
      </c>
      <c r="AV206" s="238">
        <v>55107731</v>
      </c>
      <c r="AW206" s="238">
        <v>1073471506</v>
      </c>
      <c r="AX206" s="238">
        <v>17426480</v>
      </c>
      <c r="AY206" s="238">
        <v>14103457</v>
      </c>
      <c r="AZ206" s="238">
        <v>31653578</v>
      </c>
      <c r="BA206" s="238">
        <v>127396351</v>
      </c>
      <c r="BB206" s="238">
        <v>8043971</v>
      </c>
      <c r="BC206" s="238">
        <v>17574469</v>
      </c>
      <c r="BD206" s="238">
        <v>64151907</v>
      </c>
      <c r="BE206" s="238">
        <v>71451335</v>
      </c>
      <c r="BF206" s="238">
        <v>339379660</v>
      </c>
      <c r="BG206" s="238">
        <v>37965909</v>
      </c>
      <c r="BH206">
        <v>0</v>
      </c>
    </row>
    <row r="207" spans="1:60" x14ac:dyDescent="0.25">
      <c r="A207">
        <v>557</v>
      </c>
      <c r="B207">
        <v>557</v>
      </c>
      <c r="D207" s="238">
        <v>32964356</v>
      </c>
      <c r="E207" s="238">
        <v>58379622</v>
      </c>
      <c r="F207" s="238">
        <v>58354670</v>
      </c>
      <c r="G207" s="238">
        <v>20551227</v>
      </c>
      <c r="H207" s="238">
        <v>65375269</v>
      </c>
      <c r="I207" s="238">
        <v>29699297</v>
      </c>
      <c r="J207" s="238">
        <v>17188250</v>
      </c>
      <c r="K207" s="238">
        <v>25636308</v>
      </c>
      <c r="L207" s="238">
        <v>41583947</v>
      </c>
      <c r="M207" s="238">
        <v>14500904</v>
      </c>
      <c r="N207" s="238">
        <v>26451395</v>
      </c>
      <c r="O207" s="238">
        <v>72745088</v>
      </c>
      <c r="P207" s="238">
        <v>32412528</v>
      </c>
      <c r="Q207" s="238">
        <v>11176123</v>
      </c>
      <c r="R207" s="238">
        <v>1878262</v>
      </c>
      <c r="S207" s="238">
        <v>94226911</v>
      </c>
      <c r="T207" s="238">
        <v>162292885</v>
      </c>
      <c r="U207" s="238">
        <v>17650183</v>
      </c>
      <c r="V207" s="238">
        <v>14847848</v>
      </c>
      <c r="W207" s="238">
        <v>173608795</v>
      </c>
      <c r="X207" s="238">
        <v>44126122</v>
      </c>
      <c r="Y207" s="238">
        <v>11682367</v>
      </c>
      <c r="Z207" s="238">
        <v>66507177</v>
      </c>
      <c r="AA207" s="238">
        <v>12214564</v>
      </c>
      <c r="AB207" s="238">
        <v>27604218</v>
      </c>
      <c r="AC207" s="238">
        <v>152743872</v>
      </c>
      <c r="AD207" s="238">
        <v>15618935</v>
      </c>
      <c r="AE207" s="238">
        <v>99946132</v>
      </c>
      <c r="AF207" s="238">
        <v>48110021</v>
      </c>
      <c r="AG207" s="238">
        <v>18162009</v>
      </c>
      <c r="AH207" s="238">
        <v>167928594</v>
      </c>
      <c r="AI207" s="238">
        <v>73591914</v>
      </c>
      <c r="AJ207" s="238">
        <v>121903147</v>
      </c>
      <c r="AK207" s="238">
        <v>55515843</v>
      </c>
      <c r="AL207" s="238">
        <v>56413411</v>
      </c>
      <c r="AM207">
        <v>0</v>
      </c>
      <c r="AN207" s="238">
        <v>52658817</v>
      </c>
      <c r="AO207" s="238">
        <v>38260557</v>
      </c>
      <c r="AP207" s="238">
        <v>50393569</v>
      </c>
      <c r="AQ207" s="238">
        <v>14519707</v>
      </c>
      <c r="AR207" s="238">
        <v>14293782</v>
      </c>
      <c r="AS207" s="238">
        <v>22328005</v>
      </c>
      <c r="AT207" s="238">
        <v>7041726</v>
      </c>
      <c r="AU207" s="238">
        <v>226593813</v>
      </c>
      <c r="AV207" s="238">
        <v>41821561</v>
      </c>
      <c r="AW207" s="238">
        <v>964457018</v>
      </c>
      <c r="AX207" s="238">
        <v>16416334</v>
      </c>
      <c r="AY207" s="238">
        <v>12643022</v>
      </c>
      <c r="AZ207" s="238">
        <v>28899439</v>
      </c>
      <c r="BA207" s="238">
        <v>125651649</v>
      </c>
      <c r="BB207" s="238">
        <v>7329953</v>
      </c>
      <c r="BC207" s="238">
        <v>16625052</v>
      </c>
      <c r="BD207" s="238">
        <v>57540219</v>
      </c>
      <c r="BE207" s="238">
        <v>66394392</v>
      </c>
      <c r="BF207" s="238">
        <v>319958530</v>
      </c>
      <c r="BG207" s="238">
        <v>34777254</v>
      </c>
      <c r="BH207">
        <v>0</v>
      </c>
    </row>
    <row r="208" spans="1:60" x14ac:dyDescent="0.25">
      <c r="B208">
        <v>558</v>
      </c>
    </row>
    <row r="209" spans="2:2" x14ac:dyDescent="0.25">
      <c r="B209">
        <v>559</v>
      </c>
    </row>
    <row r="210" spans="2:2" x14ac:dyDescent="0.25">
      <c r="B210">
        <v>560</v>
      </c>
    </row>
    <row r="211" spans="2:2" x14ac:dyDescent="0.25">
      <c r="B211">
        <v>561</v>
      </c>
    </row>
    <row r="212" spans="2:2" x14ac:dyDescent="0.25">
      <c r="B212">
        <v>562</v>
      </c>
    </row>
    <row r="213" spans="2:2" x14ac:dyDescent="0.25">
      <c r="B213">
        <v>563</v>
      </c>
    </row>
    <row r="214" spans="2:2" x14ac:dyDescent="0.25">
      <c r="B214">
        <v>564</v>
      </c>
    </row>
    <row r="215" spans="2:2" x14ac:dyDescent="0.25">
      <c r="B215">
        <v>565</v>
      </c>
    </row>
    <row r="216" spans="2:2" x14ac:dyDescent="0.25">
      <c r="B216">
        <v>566</v>
      </c>
    </row>
    <row r="217" spans="2:2" x14ac:dyDescent="0.25">
      <c r="B217">
        <v>567</v>
      </c>
    </row>
    <row r="218" spans="2:2" x14ac:dyDescent="0.25">
      <c r="B218">
        <v>568</v>
      </c>
    </row>
    <row r="219" spans="2:2" x14ac:dyDescent="0.25">
      <c r="B219">
        <v>569</v>
      </c>
    </row>
    <row r="220" spans="2:2" x14ac:dyDescent="0.25">
      <c r="B220">
        <v>570</v>
      </c>
    </row>
    <row r="221" spans="2:2" x14ac:dyDescent="0.25">
      <c r="B221">
        <v>571</v>
      </c>
    </row>
    <row r="222" spans="2:2" x14ac:dyDescent="0.25">
      <c r="B222">
        <v>572</v>
      </c>
    </row>
    <row r="223" spans="2:2" x14ac:dyDescent="0.25">
      <c r="B223">
        <v>573</v>
      </c>
    </row>
    <row r="224" spans="2:2" x14ac:dyDescent="0.25">
      <c r="B224">
        <v>574</v>
      </c>
    </row>
    <row r="225" spans="1:60" x14ac:dyDescent="0.25">
      <c r="A225">
        <v>575</v>
      </c>
      <c r="B225">
        <v>575</v>
      </c>
      <c r="C225" t="s">
        <v>169</v>
      </c>
      <c r="D225" s="238">
        <v>100331</v>
      </c>
      <c r="E225" s="238">
        <v>353005</v>
      </c>
      <c r="F225">
        <v>0</v>
      </c>
      <c r="G225">
        <v>0</v>
      </c>
      <c r="H225" s="238">
        <v>553388</v>
      </c>
      <c r="I225">
        <v>0</v>
      </c>
      <c r="J225" s="238">
        <v>18771</v>
      </c>
      <c r="K225">
        <v>0</v>
      </c>
      <c r="L225">
        <v>0</v>
      </c>
      <c r="M225">
        <v>0</v>
      </c>
      <c r="N225">
        <v>0</v>
      </c>
      <c r="O225">
        <v>0</v>
      </c>
      <c r="P225">
        <v>0</v>
      </c>
      <c r="Q225">
        <v>0</v>
      </c>
      <c r="R225">
        <v>0</v>
      </c>
      <c r="S225">
        <v>0</v>
      </c>
      <c r="T225">
        <v>0</v>
      </c>
      <c r="U225">
        <v>0</v>
      </c>
      <c r="V225">
        <v>0</v>
      </c>
      <c r="W225" s="238">
        <v>10082</v>
      </c>
      <c r="X225">
        <v>0</v>
      </c>
      <c r="Y225">
        <v>0</v>
      </c>
      <c r="Z225">
        <v>0</v>
      </c>
      <c r="AA225" s="238">
        <v>85000</v>
      </c>
      <c r="AB225">
        <v>0</v>
      </c>
      <c r="AC225">
        <v>0</v>
      </c>
      <c r="AD225" s="238">
        <v>248377</v>
      </c>
      <c r="AE225">
        <v>0</v>
      </c>
      <c r="AF225">
        <v>0</v>
      </c>
      <c r="AG225">
        <v>0</v>
      </c>
      <c r="AH225">
        <v>0</v>
      </c>
      <c r="AI225">
        <v>0</v>
      </c>
      <c r="AJ225">
        <v>0</v>
      </c>
      <c r="AK225">
        <v>0</v>
      </c>
      <c r="AL225">
        <v>0</v>
      </c>
      <c r="AM225">
        <v>0</v>
      </c>
      <c r="AN225" s="238">
        <v>242966</v>
      </c>
      <c r="AO225">
        <v>0</v>
      </c>
      <c r="AP225" s="238">
        <v>53097</v>
      </c>
      <c r="AQ225" s="238">
        <v>10833</v>
      </c>
      <c r="AR225">
        <v>0</v>
      </c>
      <c r="AS225">
        <v>0</v>
      </c>
      <c r="AT225">
        <v>0</v>
      </c>
      <c r="AU225" s="238">
        <v>1300000</v>
      </c>
      <c r="AV225">
        <v>0</v>
      </c>
      <c r="AW225">
        <v>0</v>
      </c>
      <c r="AX225" s="238">
        <v>11965</v>
      </c>
      <c r="AY225">
        <v>0</v>
      </c>
      <c r="AZ225">
        <v>0</v>
      </c>
      <c r="BA225" s="238">
        <v>281051</v>
      </c>
      <c r="BB225">
        <v>0</v>
      </c>
      <c r="BC225">
        <v>0</v>
      </c>
      <c r="BD225" s="238">
        <v>1330</v>
      </c>
      <c r="BE225">
        <v>0</v>
      </c>
      <c r="BF225">
        <v>0</v>
      </c>
      <c r="BG225">
        <v>0</v>
      </c>
      <c r="BH225">
        <v>0</v>
      </c>
    </row>
    <row r="226" spans="1:60" x14ac:dyDescent="0.25">
      <c r="A226">
        <v>576</v>
      </c>
      <c r="B226">
        <v>576</v>
      </c>
      <c r="C226" t="s">
        <v>170</v>
      </c>
      <c r="D226">
        <v>0</v>
      </c>
      <c r="E226">
        <v>0</v>
      </c>
      <c r="F226">
        <v>0</v>
      </c>
      <c r="G226">
        <v>0</v>
      </c>
      <c r="H226">
        <v>0</v>
      </c>
      <c r="I226">
        <v>0</v>
      </c>
      <c r="J226">
        <v>0</v>
      </c>
      <c r="K226">
        <v>0</v>
      </c>
      <c r="L226">
        <v>0</v>
      </c>
      <c r="M226">
        <v>0</v>
      </c>
      <c r="N226">
        <v>0</v>
      </c>
      <c r="O226">
        <v>0</v>
      </c>
      <c r="P226" s="238">
        <v>12908</v>
      </c>
      <c r="Q226">
        <v>0</v>
      </c>
      <c r="R226">
        <v>0</v>
      </c>
      <c r="S226" s="238">
        <v>44020</v>
      </c>
      <c r="T226">
        <v>0</v>
      </c>
      <c r="U226" s="238">
        <v>125000</v>
      </c>
      <c r="V226">
        <v>0</v>
      </c>
      <c r="W226">
        <v>0</v>
      </c>
      <c r="X226">
        <v>0</v>
      </c>
      <c r="Y226">
        <v>0</v>
      </c>
      <c r="Z226" s="238">
        <v>74234</v>
      </c>
      <c r="AA226">
        <v>0</v>
      </c>
      <c r="AB226">
        <v>0</v>
      </c>
      <c r="AC226">
        <v>0</v>
      </c>
      <c r="AD226">
        <v>0</v>
      </c>
      <c r="AE226">
        <v>0</v>
      </c>
      <c r="AF226">
        <v>0</v>
      </c>
      <c r="AG226">
        <v>0</v>
      </c>
      <c r="AH226" s="238">
        <v>151680</v>
      </c>
      <c r="AI226">
        <v>0</v>
      </c>
      <c r="AJ226">
        <v>0</v>
      </c>
      <c r="AK226">
        <v>0</v>
      </c>
      <c r="AL226" s="238">
        <v>30538</v>
      </c>
      <c r="AM226" s="238">
        <v>144174</v>
      </c>
      <c r="AN226">
        <v>0</v>
      </c>
      <c r="AO226">
        <v>0</v>
      </c>
      <c r="AP226">
        <v>0</v>
      </c>
      <c r="AQ226">
        <v>0</v>
      </c>
      <c r="AR226" s="238">
        <v>567803</v>
      </c>
      <c r="AS226">
        <v>0</v>
      </c>
      <c r="AT226">
        <v>0</v>
      </c>
      <c r="AU226">
        <v>0</v>
      </c>
      <c r="AV226">
        <v>0</v>
      </c>
      <c r="AW226" s="238">
        <v>272190</v>
      </c>
      <c r="AX226">
        <v>0</v>
      </c>
      <c r="AY226">
        <v>0</v>
      </c>
      <c r="AZ226" s="238">
        <v>6349</v>
      </c>
      <c r="BA226" s="238">
        <v>3281051</v>
      </c>
      <c r="BB226">
        <v>0</v>
      </c>
      <c r="BC226">
        <v>0</v>
      </c>
      <c r="BD226">
        <v>0</v>
      </c>
      <c r="BE226">
        <v>0</v>
      </c>
      <c r="BF226" s="238">
        <v>223465</v>
      </c>
      <c r="BG226">
        <v>358</v>
      </c>
      <c r="BH226">
        <v>0</v>
      </c>
    </row>
    <row r="227" spans="1:60" x14ac:dyDescent="0.25">
      <c r="A227">
        <v>577</v>
      </c>
      <c r="B227">
        <v>577</v>
      </c>
      <c r="C227" t="s">
        <v>246</v>
      </c>
    </row>
    <row r="228" spans="1:60" x14ac:dyDescent="0.25">
      <c r="B228">
        <v>578</v>
      </c>
      <c r="C228" t="s">
        <v>247</v>
      </c>
    </row>
    <row r="229" spans="1:60" x14ac:dyDescent="0.25">
      <c r="B229">
        <v>579</v>
      </c>
      <c r="C229" t="s">
        <v>248</v>
      </c>
    </row>
    <row r="230" spans="1:60" x14ac:dyDescent="0.25">
      <c r="B230">
        <v>580</v>
      </c>
      <c r="C230" t="s">
        <v>249</v>
      </c>
    </row>
    <row r="231" spans="1:60" x14ac:dyDescent="0.25">
      <c r="B231">
        <v>581</v>
      </c>
      <c r="C231" t="s">
        <v>250</v>
      </c>
    </row>
    <row r="232" spans="1:60" x14ac:dyDescent="0.25">
      <c r="B232">
        <v>582</v>
      </c>
      <c r="C232" t="s">
        <v>251</v>
      </c>
    </row>
    <row r="233" spans="1:60" x14ac:dyDescent="0.25">
      <c r="B233">
        <v>583</v>
      </c>
      <c r="C233" t="s">
        <v>252</v>
      </c>
    </row>
    <row r="234" spans="1:60" x14ac:dyDescent="0.25">
      <c r="B234">
        <v>584</v>
      </c>
      <c r="C234" t="s">
        <v>253</v>
      </c>
    </row>
    <row r="235" spans="1:60" x14ac:dyDescent="0.25">
      <c r="B235">
        <v>585</v>
      </c>
      <c r="C235" t="s">
        <v>254</v>
      </c>
    </row>
    <row r="236" spans="1:60" x14ac:dyDescent="0.25">
      <c r="A236">
        <v>586</v>
      </c>
      <c r="B236">
        <v>586</v>
      </c>
      <c r="C236" t="s">
        <v>271</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row>
    <row r="237" spans="1:60" x14ac:dyDescent="0.25">
      <c r="A237">
        <v>587</v>
      </c>
      <c r="B237">
        <v>587</v>
      </c>
      <c r="C237" t="s">
        <v>211</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row>
    <row r="238" spans="1:60" x14ac:dyDescent="0.25">
      <c r="A238">
        <v>588</v>
      </c>
      <c r="B238">
        <v>588</v>
      </c>
      <c r="C238" t="s">
        <v>212</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row>
    <row r="239" spans="1:60" x14ac:dyDescent="0.25">
      <c r="B239">
        <v>589</v>
      </c>
      <c r="C239" t="s">
        <v>255</v>
      </c>
    </row>
    <row r="240" spans="1:60" x14ac:dyDescent="0.25">
      <c r="B240">
        <v>590</v>
      </c>
      <c r="C240" t="s">
        <v>256</v>
      </c>
    </row>
    <row r="241" spans="1:60" x14ac:dyDescent="0.25">
      <c r="B241">
        <v>992</v>
      </c>
    </row>
    <row r="242" spans="1:60" x14ac:dyDescent="0.25">
      <c r="B242">
        <v>993</v>
      </c>
      <c r="C242" t="s">
        <v>257</v>
      </c>
    </row>
    <row r="243" spans="1:60" x14ac:dyDescent="0.25">
      <c r="B243">
        <v>994</v>
      </c>
      <c r="C243" t="s">
        <v>258</v>
      </c>
    </row>
    <row r="244" spans="1:60" x14ac:dyDescent="0.25">
      <c r="B244">
        <v>995</v>
      </c>
      <c r="C244" t="s">
        <v>259</v>
      </c>
    </row>
    <row r="245" spans="1:60" x14ac:dyDescent="0.25">
      <c r="B245">
        <v>996</v>
      </c>
      <c r="C245" t="s">
        <v>155</v>
      </c>
    </row>
    <row r="246" spans="1:60" x14ac:dyDescent="0.25">
      <c r="B246">
        <v>997</v>
      </c>
    </row>
    <row r="247" spans="1:60" x14ac:dyDescent="0.25">
      <c r="A247">
        <v>998</v>
      </c>
      <c r="B247">
        <v>998</v>
      </c>
      <c r="C247" t="s">
        <v>131</v>
      </c>
      <c r="D247">
        <v>52</v>
      </c>
      <c r="E247">
        <v>52</v>
      </c>
      <c r="F247">
        <v>52</v>
      </c>
      <c r="G247">
        <v>52</v>
      </c>
      <c r="H247">
        <v>52</v>
      </c>
      <c r="I247">
        <v>52</v>
      </c>
      <c r="J247">
        <v>52</v>
      </c>
      <c r="K247">
        <v>52</v>
      </c>
      <c r="L247">
        <v>52</v>
      </c>
      <c r="M247">
        <v>52</v>
      </c>
      <c r="N247">
        <v>52</v>
      </c>
      <c r="O247">
        <v>52</v>
      </c>
      <c r="P247">
        <v>52</v>
      </c>
      <c r="Q247">
        <v>52</v>
      </c>
      <c r="R247">
        <v>52</v>
      </c>
      <c r="S247">
        <v>52</v>
      </c>
      <c r="T247">
        <v>52</v>
      </c>
      <c r="U247">
        <v>52</v>
      </c>
      <c r="V247">
        <v>52</v>
      </c>
      <c r="W247">
        <v>52</v>
      </c>
      <c r="X247">
        <v>52</v>
      </c>
      <c r="Y247">
        <v>52</v>
      </c>
      <c r="Z247">
        <v>52</v>
      </c>
      <c r="AA247">
        <v>52</v>
      </c>
      <c r="AB247">
        <v>52</v>
      </c>
      <c r="AC247">
        <v>52</v>
      </c>
      <c r="AD247">
        <v>52</v>
      </c>
      <c r="AE247">
        <v>52</v>
      </c>
      <c r="AF247">
        <v>52</v>
      </c>
      <c r="AG247">
        <v>52</v>
      </c>
      <c r="AH247">
        <v>52</v>
      </c>
      <c r="AI247">
        <v>52</v>
      </c>
      <c r="AJ247">
        <v>52</v>
      </c>
      <c r="AK247">
        <v>52</v>
      </c>
      <c r="AL247">
        <v>52</v>
      </c>
      <c r="AM247">
        <v>52</v>
      </c>
      <c r="AN247">
        <v>52</v>
      </c>
      <c r="AO247">
        <v>52</v>
      </c>
      <c r="AP247">
        <v>52</v>
      </c>
      <c r="AQ247">
        <v>52</v>
      </c>
      <c r="AR247">
        <v>52</v>
      </c>
      <c r="AS247">
        <v>52</v>
      </c>
      <c r="AT247">
        <v>52</v>
      </c>
      <c r="AU247">
        <v>52</v>
      </c>
      <c r="AV247">
        <v>52</v>
      </c>
      <c r="AW247">
        <v>52</v>
      </c>
      <c r="AX247">
        <v>52</v>
      </c>
      <c r="AY247">
        <v>52</v>
      </c>
      <c r="AZ247">
        <v>52</v>
      </c>
      <c r="BA247">
        <v>52</v>
      </c>
      <c r="BB247">
        <v>52</v>
      </c>
      <c r="BC247">
        <v>52</v>
      </c>
      <c r="BD247">
        <v>52</v>
      </c>
      <c r="BE247">
        <v>52</v>
      </c>
      <c r="BF247">
        <v>52</v>
      </c>
      <c r="BG247">
        <v>52</v>
      </c>
      <c r="BH247">
        <v>52</v>
      </c>
    </row>
    <row r="248" spans="1:60" x14ac:dyDescent="0.25">
      <c r="A248">
        <v>999</v>
      </c>
      <c r="B248">
        <v>999</v>
      </c>
      <c r="C248" t="s">
        <v>132</v>
      </c>
      <c r="D248">
        <v>52821</v>
      </c>
      <c r="E248">
        <v>52823</v>
      </c>
      <c r="F248">
        <v>52824</v>
      </c>
      <c r="G248">
        <v>52825</v>
      </c>
      <c r="H248">
        <v>52826</v>
      </c>
      <c r="I248">
        <v>52827</v>
      </c>
      <c r="J248">
        <v>52828</v>
      </c>
      <c r="K248">
        <v>52829</v>
      </c>
      <c r="L248">
        <v>52830</v>
      </c>
      <c r="M248">
        <v>52831</v>
      </c>
      <c r="N248">
        <v>52832</v>
      </c>
      <c r="O248">
        <v>52833</v>
      </c>
      <c r="P248">
        <v>52834</v>
      </c>
      <c r="Q248">
        <v>52835</v>
      </c>
      <c r="R248">
        <v>524017</v>
      </c>
      <c r="S248">
        <v>52994</v>
      </c>
      <c r="T248">
        <v>52836</v>
      </c>
      <c r="U248">
        <v>52837</v>
      </c>
      <c r="V248">
        <v>52838</v>
      </c>
      <c r="W248">
        <v>52839</v>
      </c>
      <c r="X248">
        <v>52840</v>
      </c>
      <c r="Y248">
        <v>52841</v>
      </c>
      <c r="Z248">
        <v>52842</v>
      </c>
      <c r="AA248">
        <v>52843</v>
      </c>
      <c r="AB248">
        <v>52844</v>
      </c>
      <c r="AC248">
        <v>52845</v>
      </c>
      <c r="AD248">
        <v>52846</v>
      </c>
      <c r="AE248">
        <v>52847</v>
      </c>
      <c r="AF248">
        <v>52848</v>
      </c>
      <c r="AG248">
        <v>52849</v>
      </c>
      <c r="AH248">
        <v>52850</v>
      </c>
      <c r="AI248">
        <v>52851</v>
      </c>
      <c r="AJ248">
        <v>52995</v>
      </c>
      <c r="AK248">
        <v>52852</v>
      </c>
      <c r="AL248">
        <v>52853</v>
      </c>
      <c r="AM248">
        <v>52854</v>
      </c>
      <c r="AN248">
        <v>52856</v>
      </c>
      <c r="AO248">
        <v>52857</v>
      </c>
      <c r="AP248">
        <v>52858</v>
      </c>
      <c r="AQ248">
        <v>52859</v>
      </c>
      <c r="AR248">
        <v>52860</v>
      </c>
      <c r="AS248">
        <v>52861</v>
      </c>
      <c r="AT248">
        <v>52862</v>
      </c>
      <c r="AU248">
        <v>52863</v>
      </c>
      <c r="AV248">
        <v>52864</v>
      </c>
      <c r="AW248">
        <v>52865</v>
      </c>
      <c r="AX248">
        <v>52866</v>
      </c>
      <c r="AY248">
        <v>52867</v>
      </c>
      <c r="AZ248">
        <v>52868</v>
      </c>
      <c r="BA248">
        <v>52869</v>
      </c>
      <c r="BB248">
        <v>52870</v>
      </c>
      <c r="BC248">
        <v>52871</v>
      </c>
      <c r="BD248">
        <v>52872</v>
      </c>
      <c r="BE248">
        <v>52873</v>
      </c>
      <c r="BF248">
        <v>52996</v>
      </c>
      <c r="BG248">
        <v>52874</v>
      </c>
      <c r="BH248">
        <v>52875</v>
      </c>
    </row>
    <row r="249" spans="1:60" x14ac:dyDescent="0.25">
      <c r="A249">
        <v>591</v>
      </c>
      <c r="C249" t="s">
        <v>218</v>
      </c>
      <c r="D249">
        <v>3481071</v>
      </c>
      <c r="E249">
        <v>4875069</v>
      </c>
      <c r="F249">
        <v>5638227</v>
      </c>
      <c r="G249">
        <v>2129127</v>
      </c>
      <c r="H249">
        <v>8979026</v>
      </c>
      <c r="I249">
        <v>3013091</v>
      </c>
      <c r="J249">
        <v>2299263</v>
      </c>
      <c r="K249">
        <v>2059562</v>
      </c>
      <c r="L249">
        <v>3939566</v>
      </c>
      <c r="M249">
        <v>949916</v>
      </c>
      <c r="N249">
        <v>2782692</v>
      </c>
      <c r="O249">
        <v>4897995</v>
      </c>
      <c r="P249">
        <v>3129328</v>
      </c>
      <c r="Q249">
        <v>1162705</v>
      </c>
      <c r="R249">
        <v>0</v>
      </c>
      <c r="S249">
        <v>8236961</v>
      </c>
      <c r="T249">
        <v>12076621</v>
      </c>
      <c r="U249">
        <v>2529138</v>
      </c>
      <c r="V249">
        <v>1480361</v>
      </c>
      <c r="W249">
        <v>11000026</v>
      </c>
      <c r="X249">
        <v>3771187</v>
      </c>
      <c r="Y249">
        <v>701901</v>
      </c>
      <c r="Z249">
        <v>4135021</v>
      </c>
      <c r="AA249">
        <v>999989</v>
      </c>
      <c r="AB249">
        <v>2810192</v>
      </c>
      <c r="AC249">
        <v>11122647</v>
      </c>
      <c r="AD249">
        <v>1358321</v>
      </c>
      <c r="AE249">
        <v>8745245</v>
      </c>
      <c r="AF249">
        <v>4665602</v>
      </c>
      <c r="AG249">
        <v>1812400</v>
      </c>
      <c r="AH249">
        <v>19766313</v>
      </c>
      <c r="AI249">
        <v>5598277</v>
      </c>
      <c r="AJ249">
        <v>12077095</v>
      </c>
      <c r="AK249">
        <v>5482074</v>
      </c>
      <c r="AL249">
        <v>5280534</v>
      </c>
      <c r="AM249">
        <v>3794189</v>
      </c>
      <c r="AN249">
        <v>3787920</v>
      </c>
      <c r="AO249">
        <v>3514914</v>
      </c>
      <c r="AP249">
        <v>5758869</v>
      </c>
      <c r="AQ249">
        <v>1829859</v>
      </c>
      <c r="AR249">
        <v>3255339</v>
      </c>
      <c r="AS249">
        <v>2433404</v>
      </c>
      <c r="AT249">
        <v>614604</v>
      </c>
      <c r="AU249">
        <v>20688307</v>
      </c>
      <c r="AV249">
        <v>4134398</v>
      </c>
      <c r="AW249">
        <v>67976943</v>
      </c>
      <c r="AX249">
        <v>1567511</v>
      </c>
      <c r="AY249">
        <v>1290995</v>
      </c>
      <c r="AZ249">
        <v>2299503</v>
      </c>
      <c r="BA249">
        <v>12845650</v>
      </c>
      <c r="BB249">
        <v>745601</v>
      </c>
      <c r="BC249">
        <v>1770195</v>
      </c>
      <c r="BD249">
        <v>5812341</v>
      </c>
      <c r="BE249">
        <v>6540967</v>
      </c>
      <c r="BF249">
        <v>26561821</v>
      </c>
      <c r="BG249">
        <v>4429889</v>
      </c>
      <c r="BH249">
        <v>1013353</v>
      </c>
    </row>
    <row r="250" spans="1:60" x14ac:dyDescent="0.25">
      <c r="A250">
        <v>592</v>
      </c>
      <c r="C250" t="s">
        <v>219</v>
      </c>
      <c r="D250">
        <v>6230</v>
      </c>
      <c r="E250">
        <v>202902</v>
      </c>
      <c r="F250">
        <v>290867</v>
      </c>
      <c r="G250">
        <v>306407</v>
      </c>
      <c r="H250">
        <v>-2921908</v>
      </c>
      <c r="I250">
        <v>-107701</v>
      </c>
      <c r="J250">
        <v>-427760</v>
      </c>
      <c r="K250">
        <v>72772</v>
      </c>
      <c r="L250">
        <v>142145</v>
      </c>
      <c r="M250">
        <v>43105</v>
      </c>
      <c r="N250">
        <v>67178</v>
      </c>
      <c r="O250">
        <v>290613</v>
      </c>
      <c r="P250">
        <v>334031</v>
      </c>
      <c r="Q250">
        <v>-3895</v>
      </c>
      <c r="R250">
        <v>0</v>
      </c>
      <c r="S250">
        <v>-106980</v>
      </c>
      <c r="T250">
        <v>404582</v>
      </c>
      <c r="U250">
        <v>162816</v>
      </c>
      <c r="V250">
        <v>-43968</v>
      </c>
      <c r="W250">
        <v>1478520</v>
      </c>
      <c r="X250">
        <v>222994</v>
      </c>
      <c r="Y250">
        <v>87896</v>
      </c>
      <c r="Z250">
        <v>352548</v>
      </c>
      <c r="AA250">
        <v>-33756</v>
      </c>
      <c r="AB250">
        <v>231699</v>
      </c>
      <c r="AC250">
        <v>250968</v>
      </c>
      <c r="AD250">
        <v>38558</v>
      </c>
      <c r="AE250">
        <v>-86408</v>
      </c>
      <c r="AF250">
        <v>303398</v>
      </c>
      <c r="AG250">
        <v>-197371</v>
      </c>
      <c r="AH250">
        <v>-1242240</v>
      </c>
      <c r="AI250">
        <v>1010791</v>
      </c>
      <c r="AJ250">
        <v>316440</v>
      </c>
      <c r="AK250">
        <v>-188262</v>
      </c>
      <c r="AL250">
        <v>347863</v>
      </c>
      <c r="AM250">
        <v>157580</v>
      </c>
      <c r="AN250">
        <v>616719</v>
      </c>
      <c r="AO250">
        <v>150842</v>
      </c>
      <c r="AP250">
        <v>83537</v>
      </c>
      <c r="AQ250">
        <v>104099</v>
      </c>
      <c r="AR250">
        <v>311065</v>
      </c>
      <c r="AS250">
        <v>-44459</v>
      </c>
      <c r="AT250">
        <v>66164</v>
      </c>
      <c r="AU250">
        <v>-648668</v>
      </c>
      <c r="AV250">
        <v>83715</v>
      </c>
      <c r="AW250">
        <v>-553329</v>
      </c>
      <c r="AX250">
        <v>4693</v>
      </c>
      <c r="AY250">
        <v>-28140</v>
      </c>
      <c r="AZ250">
        <v>132136</v>
      </c>
      <c r="BA250">
        <v>-3946045</v>
      </c>
      <c r="BB250">
        <v>3897</v>
      </c>
      <c r="BC250">
        <v>220200</v>
      </c>
      <c r="BD250">
        <v>119588</v>
      </c>
      <c r="BE250">
        <v>253628</v>
      </c>
      <c r="BF250">
        <v>605458</v>
      </c>
      <c r="BG250">
        <v>98931</v>
      </c>
      <c r="BH250">
        <v>122903</v>
      </c>
    </row>
    <row r="251" spans="1:60" ht="90" x14ac:dyDescent="0.25">
      <c r="B251">
        <v>600</v>
      </c>
      <c r="C251" s="231" t="s">
        <v>264</v>
      </c>
    </row>
    <row r="252" spans="1:60" ht="135" x14ac:dyDescent="0.25">
      <c r="B252">
        <v>601</v>
      </c>
      <c r="C252" s="231" t="s">
        <v>265</v>
      </c>
    </row>
    <row r="253" spans="1:60" ht="150" x14ac:dyDescent="0.25">
      <c r="A253">
        <v>603</v>
      </c>
      <c r="B253">
        <v>603</v>
      </c>
      <c r="C253" s="231" t="s">
        <v>268</v>
      </c>
      <c r="D253">
        <v>1</v>
      </c>
      <c r="E253">
        <v>1</v>
      </c>
      <c r="F253">
        <v>7</v>
      </c>
      <c r="G253">
        <v>1</v>
      </c>
      <c r="H253">
        <v>2</v>
      </c>
      <c r="I253">
        <v>2</v>
      </c>
      <c r="J253">
        <v>2</v>
      </c>
      <c r="K253">
        <v>1</v>
      </c>
      <c r="L253">
        <v>2</v>
      </c>
      <c r="M253">
        <v>2</v>
      </c>
      <c r="N253">
        <v>1</v>
      </c>
      <c r="O253">
        <v>1</v>
      </c>
      <c r="P253">
        <v>1</v>
      </c>
      <c r="Q253">
        <v>2</v>
      </c>
      <c r="R253">
        <v>1</v>
      </c>
      <c r="S253">
        <v>7</v>
      </c>
      <c r="T253">
        <v>1</v>
      </c>
      <c r="U253">
        <v>1</v>
      </c>
      <c r="V253">
        <v>2</v>
      </c>
      <c r="W253">
        <v>1</v>
      </c>
      <c r="X253">
        <v>1</v>
      </c>
      <c r="Y253">
        <v>1</v>
      </c>
      <c r="Z253">
        <v>1</v>
      </c>
      <c r="AA253">
        <v>7</v>
      </c>
      <c r="AB253">
        <v>1</v>
      </c>
      <c r="AC253">
        <v>1</v>
      </c>
      <c r="AD253">
        <v>2</v>
      </c>
      <c r="AE253">
        <v>2</v>
      </c>
      <c r="AF253">
        <v>1</v>
      </c>
      <c r="AG253">
        <v>1</v>
      </c>
      <c r="AH253">
        <v>7</v>
      </c>
      <c r="AI253">
        <v>1</v>
      </c>
      <c r="AJ253">
        <v>2</v>
      </c>
      <c r="AK253">
        <v>1</v>
      </c>
      <c r="AL253">
        <v>2</v>
      </c>
      <c r="AM253">
        <v>7</v>
      </c>
      <c r="AN253">
        <v>2</v>
      </c>
      <c r="AO253">
        <v>1</v>
      </c>
      <c r="AP253">
        <v>1</v>
      </c>
      <c r="AQ253">
        <v>1</v>
      </c>
      <c r="AR253">
        <v>7</v>
      </c>
      <c r="AS253">
        <v>2</v>
      </c>
      <c r="AT253">
        <v>7</v>
      </c>
      <c r="AU253">
        <v>1</v>
      </c>
      <c r="AV253">
        <v>2</v>
      </c>
      <c r="AW253">
        <v>1</v>
      </c>
      <c r="AX253">
        <v>7</v>
      </c>
      <c r="AY253">
        <v>7</v>
      </c>
      <c r="AZ253">
        <v>1</v>
      </c>
      <c r="BA253">
        <v>7</v>
      </c>
      <c r="BB253">
        <v>2</v>
      </c>
      <c r="BC253">
        <v>1</v>
      </c>
      <c r="BD253">
        <v>1</v>
      </c>
      <c r="BE253">
        <v>1</v>
      </c>
      <c r="BF253">
        <v>7</v>
      </c>
      <c r="BG253">
        <v>1</v>
      </c>
      <c r="BH253">
        <v>1</v>
      </c>
    </row>
    <row r="254" spans="1:60" ht="120" x14ac:dyDescent="0.25">
      <c r="B254">
        <v>604</v>
      </c>
      <c r="C254" s="231" t="s">
        <v>269</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row>
    <row r="255" spans="1:60" x14ac:dyDescent="0.25">
      <c r="A255">
        <v>605</v>
      </c>
      <c r="B255">
        <v>605</v>
      </c>
      <c r="C255" t="s">
        <v>270</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c r="AC255">
        <v>1</v>
      </c>
      <c r="AD255">
        <v>1</v>
      </c>
      <c r="AE255">
        <v>1</v>
      </c>
      <c r="AF255">
        <v>1</v>
      </c>
      <c r="AG255">
        <v>1</v>
      </c>
      <c r="AH255">
        <v>1</v>
      </c>
      <c r="AI255">
        <v>1</v>
      </c>
      <c r="AJ255">
        <v>1</v>
      </c>
      <c r="AK255">
        <v>1</v>
      </c>
      <c r="AL255">
        <v>1</v>
      </c>
      <c r="AM255">
        <v>1</v>
      </c>
      <c r="AN255">
        <v>1</v>
      </c>
      <c r="AO255">
        <v>1</v>
      </c>
      <c r="AP255">
        <v>1</v>
      </c>
      <c r="AQ255">
        <v>1</v>
      </c>
      <c r="AR255">
        <v>1</v>
      </c>
      <c r="AS255">
        <v>1</v>
      </c>
      <c r="AT255">
        <v>1</v>
      </c>
      <c r="AU255">
        <v>1</v>
      </c>
      <c r="AV255">
        <v>1</v>
      </c>
      <c r="AW255">
        <v>1</v>
      </c>
      <c r="AX255">
        <v>1</v>
      </c>
      <c r="AY255">
        <v>1</v>
      </c>
      <c r="AZ255">
        <v>1</v>
      </c>
      <c r="BA255">
        <v>1</v>
      </c>
      <c r="BB255">
        <v>1</v>
      </c>
      <c r="BC255">
        <v>1</v>
      </c>
      <c r="BD255">
        <v>1</v>
      </c>
      <c r="BE255">
        <v>1</v>
      </c>
      <c r="BF255">
        <v>1</v>
      </c>
      <c r="BG255">
        <v>1</v>
      </c>
      <c r="BH255">
        <v>1</v>
      </c>
    </row>
    <row r="256" spans="1:60" x14ac:dyDescent="0.25">
      <c r="A256">
        <v>606</v>
      </c>
      <c r="B256">
        <v>606</v>
      </c>
      <c r="C256" t="s">
        <v>288</v>
      </c>
      <c r="D256">
        <v>1</v>
      </c>
      <c r="E256">
        <v>1</v>
      </c>
      <c r="F256">
        <v>1</v>
      </c>
      <c r="G256">
        <v>1</v>
      </c>
      <c r="H256">
        <v>1</v>
      </c>
      <c r="I256">
        <v>1</v>
      </c>
      <c r="J256">
        <v>1</v>
      </c>
      <c r="K256">
        <v>1</v>
      </c>
      <c r="L256">
        <v>1</v>
      </c>
      <c r="M256">
        <v>1</v>
      </c>
      <c r="N256">
        <v>1</v>
      </c>
      <c r="O256">
        <v>1</v>
      </c>
      <c r="P256">
        <v>1</v>
      </c>
      <c r="Q256">
        <v>1</v>
      </c>
      <c r="R256">
        <v>1</v>
      </c>
      <c r="S256">
        <v>1</v>
      </c>
      <c r="T256">
        <v>1</v>
      </c>
      <c r="U256">
        <v>1</v>
      </c>
      <c r="V256">
        <v>1</v>
      </c>
      <c r="W256">
        <v>1</v>
      </c>
      <c r="X256">
        <v>1</v>
      </c>
      <c r="Y256">
        <v>1</v>
      </c>
      <c r="Z256">
        <v>1</v>
      </c>
      <c r="AA256">
        <v>1</v>
      </c>
      <c r="AB256">
        <v>1</v>
      </c>
      <c r="AC256">
        <v>1</v>
      </c>
      <c r="AD256">
        <v>1</v>
      </c>
      <c r="AE256">
        <v>1</v>
      </c>
      <c r="AF256">
        <v>1</v>
      </c>
      <c r="AG256">
        <v>1</v>
      </c>
      <c r="AH256">
        <v>1</v>
      </c>
      <c r="AI256">
        <v>1</v>
      </c>
      <c r="AJ256">
        <v>1</v>
      </c>
      <c r="AK256">
        <v>1</v>
      </c>
      <c r="AL256">
        <v>1</v>
      </c>
      <c r="AM256">
        <v>0</v>
      </c>
      <c r="AN256">
        <v>1</v>
      </c>
      <c r="AO256">
        <v>1</v>
      </c>
      <c r="AP256">
        <v>1</v>
      </c>
      <c r="AQ256">
        <v>1</v>
      </c>
      <c r="AR256">
        <v>1</v>
      </c>
      <c r="AS256">
        <v>1</v>
      </c>
      <c r="AT256">
        <v>1</v>
      </c>
      <c r="AU256">
        <v>1</v>
      </c>
      <c r="AV256">
        <v>1</v>
      </c>
      <c r="AW256">
        <v>1</v>
      </c>
      <c r="AX256">
        <v>1</v>
      </c>
      <c r="AY256">
        <v>1</v>
      </c>
      <c r="AZ256">
        <v>1</v>
      </c>
      <c r="BA256">
        <v>1</v>
      </c>
      <c r="BB256">
        <v>1</v>
      </c>
      <c r="BC256">
        <v>1</v>
      </c>
      <c r="BD256">
        <v>1</v>
      </c>
      <c r="BE256">
        <v>1</v>
      </c>
      <c r="BF256">
        <v>1</v>
      </c>
      <c r="BG256">
        <v>1</v>
      </c>
      <c r="BH256">
        <v>0</v>
      </c>
    </row>
    <row r="257" spans="1:60" x14ac:dyDescent="0.25">
      <c r="A257">
        <v>621</v>
      </c>
      <c r="B257">
        <v>621</v>
      </c>
      <c r="C257" t="s">
        <v>272</v>
      </c>
      <c r="D257">
        <v>54488462</v>
      </c>
      <c r="E257">
        <v>105851521</v>
      </c>
      <c r="F257">
        <v>75163137</v>
      </c>
      <c r="G257">
        <v>30293604</v>
      </c>
      <c r="H257">
        <v>104436765</v>
      </c>
      <c r="I257">
        <v>44029560</v>
      </c>
      <c r="J257">
        <v>23520079</v>
      </c>
      <c r="K257">
        <v>31772767</v>
      </c>
      <c r="L257">
        <v>62407997</v>
      </c>
      <c r="M257">
        <v>18538938</v>
      </c>
      <c r="N257">
        <v>39051580</v>
      </c>
      <c r="O257">
        <v>126359923</v>
      </c>
      <c r="P257">
        <v>58138075</v>
      </c>
      <c r="Q257">
        <v>15475508</v>
      </c>
      <c r="R257">
        <v>1727330</v>
      </c>
      <c r="S257">
        <v>138834918</v>
      </c>
      <c r="T257">
        <v>279785407</v>
      </c>
      <c r="U257">
        <v>33107078</v>
      </c>
      <c r="V257">
        <v>19339852</v>
      </c>
      <c r="W257">
        <v>238274599</v>
      </c>
      <c r="X257">
        <v>90850434</v>
      </c>
      <c r="Y257">
        <v>16118650</v>
      </c>
      <c r="Z257">
        <v>82956834</v>
      </c>
      <c r="AA257">
        <v>18039126</v>
      </c>
      <c r="AB257">
        <v>49167898</v>
      </c>
      <c r="AC257">
        <v>230082539</v>
      </c>
      <c r="AD257">
        <v>25266365</v>
      </c>
      <c r="AE257">
        <v>157545108</v>
      </c>
      <c r="AF257">
        <v>66705494</v>
      </c>
      <c r="AG257">
        <v>28690858</v>
      </c>
      <c r="AH257">
        <v>209266203</v>
      </c>
      <c r="AI257">
        <v>106821567</v>
      </c>
      <c r="AJ257">
        <v>184012858</v>
      </c>
      <c r="AK257">
        <v>81870895</v>
      </c>
      <c r="AL257">
        <v>76765735</v>
      </c>
      <c r="AM257">
        <v>60652731</v>
      </c>
      <c r="AN257">
        <v>75981458</v>
      </c>
      <c r="AO257">
        <v>58569545</v>
      </c>
      <c r="AP257">
        <v>75362160</v>
      </c>
      <c r="AQ257">
        <v>22720343</v>
      </c>
      <c r="AR257">
        <v>26446913</v>
      </c>
      <c r="AS257">
        <v>38855529</v>
      </c>
      <c r="AT257">
        <v>8351698</v>
      </c>
      <c r="AU257">
        <v>394819992</v>
      </c>
      <c r="AV257">
        <v>55355517</v>
      </c>
      <c r="AW257">
        <v>1688971690</v>
      </c>
      <c r="AX257">
        <v>20457229</v>
      </c>
      <c r="AY257">
        <v>15424676</v>
      </c>
      <c r="AZ257">
        <v>50695094</v>
      </c>
      <c r="BA257">
        <v>163367703</v>
      </c>
      <c r="BB257">
        <v>10464346</v>
      </c>
      <c r="BC257">
        <v>20693987</v>
      </c>
      <c r="BD257">
        <v>92156930</v>
      </c>
      <c r="BE257">
        <v>107387249</v>
      </c>
      <c r="BF257">
        <v>520848818</v>
      </c>
      <c r="BG257">
        <v>53220149</v>
      </c>
      <c r="BH257">
        <v>24475794</v>
      </c>
    </row>
    <row r="258" spans="1:60" x14ac:dyDescent="0.25">
      <c r="A258">
        <v>607</v>
      </c>
      <c r="B258">
        <v>607</v>
      </c>
      <c r="C258" t="s">
        <v>301</v>
      </c>
      <c r="D258">
        <v>0</v>
      </c>
      <c r="E258">
        <v>0</v>
      </c>
      <c r="F258">
        <v>100</v>
      </c>
      <c r="G258">
        <v>0</v>
      </c>
      <c r="H258">
        <v>0</v>
      </c>
      <c r="I258">
        <v>100</v>
      </c>
      <c r="J258">
        <v>0</v>
      </c>
      <c r="K258">
        <v>0</v>
      </c>
      <c r="L258">
        <v>0</v>
      </c>
      <c r="M258">
        <v>0</v>
      </c>
      <c r="N258">
        <v>0</v>
      </c>
      <c r="O258">
        <v>0</v>
      </c>
      <c r="P258">
        <v>0</v>
      </c>
      <c r="Q258">
        <v>0</v>
      </c>
      <c r="R258">
        <v>100</v>
      </c>
      <c r="S258">
        <v>0</v>
      </c>
      <c r="T258">
        <v>0</v>
      </c>
      <c r="U258">
        <v>0</v>
      </c>
      <c r="V258">
        <v>0</v>
      </c>
      <c r="W258">
        <v>0</v>
      </c>
      <c r="X258">
        <v>0</v>
      </c>
      <c r="Y258">
        <v>0</v>
      </c>
      <c r="Z258">
        <v>0</v>
      </c>
      <c r="AA258">
        <v>0</v>
      </c>
      <c r="AB258">
        <v>100</v>
      </c>
      <c r="AC258">
        <v>0</v>
      </c>
      <c r="AD258">
        <v>0</v>
      </c>
      <c r="AE258">
        <v>0</v>
      </c>
      <c r="AF258">
        <v>100</v>
      </c>
      <c r="AG258">
        <v>100</v>
      </c>
      <c r="AH258">
        <v>0</v>
      </c>
      <c r="AI258">
        <v>0</v>
      </c>
      <c r="AJ258">
        <v>0</v>
      </c>
      <c r="AK258">
        <v>0</v>
      </c>
      <c r="AL258">
        <v>0</v>
      </c>
      <c r="AM258">
        <v>100</v>
      </c>
      <c r="AN258">
        <v>0</v>
      </c>
      <c r="AO258">
        <v>0</v>
      </c>
      <c r="AP258">
        <v>0</v>
      </c>
      <c r="AQ258">
        <v>0</v>
      </c>
      <c r="AR258">
        <v>0</v>
      </c>
      <c r="AS258">
        <v>0</v>
      </c>
      <c r="AT258">
        <v>100</v>
      </c>
      <c r="AU258">
        <v>100</v>
      </c>
      <c r="AV258">
        <v>0</v>
      </c>
      <c r="AW258">
        <v>100</v>
      </c>
      <c r="AX258">
        <v>100</v>
      </c>
      <c r="AY258">
        <v>0</v>
      </c>
      <c r="AZ258">
        <v>100</v>
      </c>
      <c r="BA258">
        <v>0</v>
      </c>
      <c r="BB258">
        <v>0</v>
      </c>
      <c r="BC258">
        <v>0</v>
      </c>
      <c r="BD258">
        <v>0</v>
      </c>
      <c r="BE258">
        <v>0</v>
      </c>
      <c r="BF258">
        <v>553374203</v>
      </c>
      <c r="BG258">
        <v>0</v>
      </c>
      <c r="BH258">
        <v>100</v>
      </c>
    </row>
    <row r="259" spans="1:60" x14ac:dyDescent="0.25">
      <c r="A259">
        <v>608</v>
      </c>
      <c r="B259">
        <v>608</v>
      </c>
      <c r="C259" t="s">
        <v>302</v>
      </c>
      <c r="D259">
        <v>0</v>
      </c>
      <c r="E259">
        <v>0</v>
      </c>
      <c r="F259">
        <v>50</v>
      </c>
      <c r="G259">
        <v>0</v>
      </c>
      <c r="H259">
        <v>0</v>
      </c>
      <c r="I259">
        <v>50</v>
      </c>
      <c r="J259">
        <v>0</v>
      </c>
      <c r="K259">
        <v>0</v>
      </c>
      <c r="L259">
        <v>0</v>
      </c>
      <c r="M259">
        <v>0</v>
      </c>
      <c r="N259">
        <v>0</v>
      </c>
      <c r="O259">
        <v>0</v>
      </c>
      <c r="P259">
        <v>0</v>
      </c>
      <c r="Q259">
        <v>0</v>
      </c>
      <c r="R259">
        <v>50</v>
      </c>
      <c r="S259">
        <v>0</v>
      </c>
      <c r="T259">
        <v>0</v>
      </c>
      <c r="U259">
        <v>0</v>
      </c>
      <c r="V259">
        <v>0</v>
      </c>
      <c r="W259">
        <v>0</v>
      </c>
      <c r="X259">
        <v>0</v>
      </c>
      <c r="Y259">
        <v>0</v>
      </c>
      <c r="Z259">
        <v>0</v>
      </c>
      <c r="AA259">
        <v>0</v>
      </c>
      <c r="AB259">
        <v>50</v>
      </c>
      <c r="AC259">
        <v>0</v>
      </c>
      <c r="AD259">
        <v>0</v>
      </c>
      <c r="AE259">
        <v>0</v>
      </c>
      <c r="AF259">
        <v>50</v>
      </c>
      <c r="AG259">
        <v>50</v>
      </c>
      <c r="AH259">
        <v>0</v>
      </c>
      <c r="AI259">
        <v>0</v>
      </c>
      <c r="AJ259">
        <v>0</v>
      </c>
      <c r="AK259">
        <v>0</v>
      </c>
      <c r="AL259">
        <v>0</v>
      </c>
      <c r="AM259">
        <v>50</v>
      </c>
      <c r="AN259">
        <v>0</v>
      </c>
      <c r="AO259">
        <v>0</v>
      </c>
      <c r="AP259">
        <v>0</v>
      </c>
      <c r="AQ259">
        <v>0</v>
      </c>
      <c r="AR259">
        <v>0</v>
      </c>
      <c r="AS259">
        <v>0</v>
      </c>
      <c r="AT259">
        <v>50</v>
      </c>
      <c r="AU259">
        <v>50</v>
      </c>
      <c r="AV259">
        <v>0</v>
      </c>
      <c r="AW259">
        <v>50</v>
      </c>
      <c r="AX259">
        <v>50</v>
      </c>
      <c r="AY259">
        <v>0</v>
      </c>
      <c r="AZ259">
        <v>50</v>
      </c>
      <c r="BA259">
        <v>0</v>
      </c>
      <c r="BB259">
        <v>0</v>
      </c>
      <c r="BC259">
        <v>0</v>
      </c>
      <c r="BD259">
        <v>0</v>
      </c>
      <c r="BE259">
        <v>0</v>
      </c>
      <c r="BF259">
        <v>0</v>
      </c>
      <c r="BG259">
        <v>0</v>
      </c>
      <c r="BH259">
        <v>50</v>
      </c>
    </row>
    <row r="260" spans="1:60" x14ac:dyDescent="0.25">
      <c r="A260">
        <v>609</v>
      </c>
      <c r="B260">
        <v>609</v>
      </c>
      <c r="C260" t="s">
        <v>303</v>
      </c>
      <c r="D260">
        <v>0</v>
      </c>
      <c r="E260">
        <v>0</v>
      </c>
      <c r="F260">
        <v>50</v>
      </c>
      <c r="G260">
        <v>0</v>
      </c>
      <c r="H260">
        <v>0</v>
      </c>
      <c r="I260">
        <v>50</v>
      </c>
      <c r="J260">
        <v>0</v>
      </c>
      <c r="K260">
        <v>0</v>
      </c>
      <c r="L260">
        <v>0</v>
      </c>
      <c r="M260">
        <v>0</v>
      </c>
      <c r="N260">
        <v>0</v>
      </c>
      <c r="O260">
        <v>0</v>
      </c>
      <c r="P260">
        <v>0</v>
      </c>
      <c r="Q260">
        <v>0</v>
      </c>
      <c r="R260">
        <v>50</v>
      </c>
      <c r="S260">
        <v>0</v>
      </c>
      <c r="T260">
        <v>0</v>
      </c>
      <c r="U260">
        <v>0</v>
      </c>
      <c r="V260">
        <v>0</v>
      </c>
      <c r="W260">
        <v>0</v>
      </c>
      <c r="X260">
        <v>0</v>
      </c>
      <c r="Y260">
        <v>0</v>
      </c>
      <c r="Z260">
        <v>0</v>
      </c>
      <c r="AA260">
        <v>0</v>
      </c>
      <c r="AB260">
        <v>50</v>
      </c>
      <c r="AC260">
        <v>0</v>
      </c>
      <c r="AD260">
        <v>0</v>
      </c>
      <c r="AE260">
        <v>0</v>
      </c>
      <c r="AF260">
        <v>50</v>
      </c>
      <c r="AG260">
        <v>50</v>
      </c>
      <c r="AH260">
        <v>0</v>
      </c>
      <c r="AI260">
        <v>0</v>
      </c>
      <c r="AJ260">
        <v>0</v>
      </c>
      <c r="AK260">
        <v>0</v>
      </c>
      <c r="AL260">
        <v>0</v>
      </c>
      <c r="AM260">
        <v>50</v>
      </c>
      <c r="AN260">
        <v>0</v>
      </c>
      <c r="AO260">
        <v>0</v>
      </c>
      <c r="AP260">
        <v>0</v>
      </c>
      <c r="AQ260">
        <v>0</v>
      </c>
      <c r="AR260">
        <v>0</v>
      </c>
      <c r="AS260">
        <v>0</v>
      </c>
      <c r="AT260">
        <v>50</v>
      </c>
      <c r="AU260">
        <v>50</v>
      </c>
      <c r="AV260">
        <v>0</v>
      </c>
      <c r="AW260">
        <v>50</v>
      </c>
      <c r="AX260">
        <v>50</v>
      </c>
      <c r="AY260">
        <v>0</v>
      </c>
      <c r="AZ260">
        <v>50</v>
      </c>
      <c r="BA260">
        <v>0</v>
      </c>
      <c r="BB260">
        <v>0</v>
      </c>
      <c r="BC260">
        <v>0</v>
      </c>
      <c r="BD260">
        <v>0</v>
      </c>
      <c r="BE260">
        <v>0</v>
      </c>
      <c r="BF260">
        <v>0</v>
      </c>
      <c r="BG260">
        <v>0</v>
      </c>
      <c r="BH260">
        <v>50</v>
      </c>
    </row>
    <row r="261" spans="1:60" x14ac:dyDescent="0.25">
      <c r="A261">
        <v>610</v>
      </c>
      <c r="B261">
        <v>610</v>
      </c>
      <c r="C261" t="s">
        <v>342</v>
      </c>
      <c r="D261">
        <v>0</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row>
    <row r="262" spans="1:60" x14ac:dyDescent="0.25">
      <c r="A262">
        <v>611</v>
      </c>
      <c r="B262">
        <v>611</v>
      </c>
      <c r="C262" t="s">
        <v>343</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row>
    <row r="263" spans="1:60" x14ac:dyDescent="0.25">
      <c r="A263">
        <v>612</v>
      </c>
      <c r="B263">
        <v>612</v>
      </c>
      <c r="C263" t="s">
        <v>344</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row>
    <row r="264" spans="1:60" x14ac:dyDescent="0.25">
      <c r="A264">
        <v>613</v>
      </c>
      <c r="B264">
        <v>613</v>
      </c>
      <c r="C264" t="s">
        <v>345</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32525385</v>
      </c>
      <c r="BG264">
        <v>0</v>
      </c>
      <c r="BH264">
        <v>0</v>
      </c>
    </row>
    <row r="265" spans="1:60" x14ac:dyDescent="0.25">
      <c r="A265">
        <v>614</v>
      </c>
      <c r="B265">
        <v>614</v>
      </c>
      <c r="C265" t="s">
        <v>346</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row>
    <row r="266" spans="1:60" x14ac:dyDescent="0.25">
      <c r="A266">
        <v>615</v>
      </c>
      <c r="B266">
        <v>615</v>
      </c>
      <c r="C266" t="s">
        <v>347</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row>
    <row r="267" spans="1:60" x14ac:dyDescent="0.25">
      <c r="A267">
        <v>616</v>
      </c>
      <c r="B267">
        <v>616</v>
      </c>
      <c r="C267" t="s">
        <v>348</v>
      </c>
      <c r="D267">
        <v>0</v>
      </c>
      <c r="E267">
        <v>0</v>
      </c>
      <c r="F267">
        <v>0</v>
      </c>
      <c r="G267">
        <v>0</v>
      </c>
      <c r="H267">
        <v>0</v>
      </c>
      <c r="I267">
        <v>0</v>
      </c>
      <c r="J267">
        <v>0</v>
      </c>
      <c r="K267">
        <v>0</v>
      </c>
      <c r="L267">
        <v>0</v>
      </c>
      <c r="M267">
        <v>0</v>
      </c>
      <c r="N267">
        <v>0</v>
      </c>
      <c r="O267">
        <v>0</v>
      </c>
      <c r="P267">
        <v>0</v>
      </c>
      <c r="Q267">
        <v>0</v>
      </c>
      <c r="R267">
        <v>-2081</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-58504</v>
      </c>
      <c r="AW267">
        <v>-1798317</v>
      </c>
      <c r="AX267">
        <v>0</v>
      </c>
      <c r="AY267">
        <v>0</v>
      </c>
      <c r="AZ267">
        <v>0</v>
      </c>
      <c r="BA267">
        <v>0</v>
      </c>
      <c r="BB267">
        <v>0</v>
      </c>
      <c r="BC267">
        <v>0</v>
      </c>
      <c r="BD267">
        <v>0</v>
      </c>
      <c r="BE267">
        <v>0</v>
      </c>
      <c r="BF267">
        <v>0</v>
      </c>
      <c r="BG267">
        <v>0</v>
      </c>
      <c r="BH267">
        <v>0</v>
      </c>
    </row>
    <row r="268" spans="1:60" x14ac:dyDescent="0.25">
      <c r="A268">
        <v>617</v>
      </c>
      <c r="B268">
        <v>617</v>
      </c>
      <c r="C268" t="s">
        <v>349</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388807000</v>
      </c>
      <c r="AX268">
        <v>0</v>
      </c>
      <c r="AY268">
        <v>0</v>
      </c>
      <c r="AZ268">
        <v>0</v>
      </c>
      <c r="BA268">
        <v>0</v>
      </c>
      <c r="BB268">
        <v>0</v>
      </c>
      <c r="BC268">
        <v>0</v>
      </c>
      <c r="BD268">
        <v>0</v>
      </c>
      <c r="BE268">
        <v>0</v>
      </c>
      <c r="BF268">
        <v>0</v>
      </c>
      <c r="BG268">
        <v>0</v>
      </c>
      <c r="BH268">
        <v>0</v>
      </c>
    </row>
    <row r="269" spans="1:60" x14ac:dyDescent="0.25">
      <c r="A269">
        <v>618</v>
      </c>
      <c r="B269">
        <v>618</v>
      </c>
      <c r="C269" t="s">
        <v>350</v>
      </c>
      <c r="D269">
        <v>0</v>
      </c>
      <c r="E269">
        <v>0</v>
      </c>
      <c r="F269">
        <v>0</v>
      </c>
      <c r="G269">
        <v>0</v>
      </c>
      <c r="H269">
        <v>0</v>
      </c>
      <c r="I269">
        <v>0</v>
      </c>
      <c r="J269">
        <v>0</v>
      </c>
      <c r="K269">
        <v>0</v>
      </c>
      <c r="L269">
        <v>0</v>
      </c>
      <c r="M269">
        <v>0</v>
      </c>
      <c r="N269">
        <v>0</v>
      </c>
      <c r="O269">
        <v>0</v>
      </c>
      <c r="P269">
        <v>0</v>
      </c>
      <c r="Q269">
        <v>0</v>
      </c>
      <c r="R269">
        <v>117</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109</v>
      </c>
      <c r="AW269">
        <v>109</v>
      </c>
      <c r="AX269">
        <v>0</v>
      </c>
      <c r="AY269">
        <v>0</v>
      </c>
      <c r="AZ269">
        <v>0</v>
      </c>
      <c r="BA269">
        <v>0</v>
      </c>
      <c r="BB269">
        <v>0</v>
      </c>
      <c r="BC269">
        <v>0</v>
      </c>
      <c r="BD269">
        <v>0</v>
      </c>
      <c r="BE269">
        <v>0</v>
      </c>
      <c r="BF269">
        <v>0</v>
      </c>
      <c r="BG269">
        <v>0</v>
      </c>
      <c r="BH269">
        <v>0</v>
      </c>
    </row>
    <row r="270" spans="1:60" x14ac:dyDescent="0.25">
      <c r="A270">
        <v>622</v>
      </c>
      <c r="B270">
        <v>622</v>
      </c>
      <c r="C270" t="s">
        <v>298</v>
      </c>
      <c r="D270">
        <v>21337890</v>
      </c>
      <c r="E270">
        <v>40950390</v>
      </c>
      <c r="F270">
        <v>29691049</v>
      </c>
      <c r="G270">
        <v>12134481</v>
      </c>
      <c r="H270">
        <v>40588984</v>
      </c>
      <c r="I270">
        <v>17457006</v>
      </c>
      <c r="J270">
        <v>9379631</v>
      </c>
      <c r="K270">
        <v>12701978</v>
      </c>
      <c r="L270">
        <v>24824512</v>
      </c>
      <c r="M270">
        <v>7268941</v>
      </c>
      <c r="N270">
        <v>15797326</v>
      </c>
      <c r="O270">
        <v>49374237</v>
      </c>
      <c r="P270">
        <v>23024451</v>
      </c>
      <c r="Q270">
        <v>5999539</v>
      </c>
      <c r="R270">
        <v>760545</v>
      </c>
      <c r="S270">
        <v>54763468</v>
      </c>
      <c r="T270">
        <v>110377185</v>
      </c>
      <c r="U270">
        <v>12889153</v>
      </c>
      <c r="V270">
        <v>7638311</v>
      </c>
      <c r="W270">
        <v>93792332</v>
      </c>
      <c r="X270">
        <v>35231612</v>
      </c>
      <c r="Y270">
        <v>6366919</v>
      </c>
      <c r="Z270">
        <v>32558402</v>
      </c>
      <c r="AA270">
        <v>6831868</v>
      </c>
      <c r="AB270">
        <v>19334725</v>
      </c>
      <c r="AC270">
        <v>89828813</v>
      </c>
      <c r="AD270">
        <v>9930203</v>
      </c>
      <c r="AE270">
        <v>61518667</v>
      </c>
      <c r="AF270">
        <v>26135729</v>
      </c>
      <c r="AG270">
        <v>11281244</v>
      </c>
      <c r="AH270">
        <v>83224938</v>
      </c>
      <c r="AI270">
        <v>42137155</v>
      </c>
      <c r="AJ270">
        <v>72196579</v>
      </c>
      <c r="AK270">
        <v>32410057</v>
      </c>
      <c r="AL270">
        <v>30548268</v>
      </c>
      <c r="AM270">
        <v>24325712</v>
      </c>
      <c r="AN270">
        <v>29826451</v>
      </c>
      <c r="AO270">
        <v>23055314</v>
      </c>
      <c r="AP270">
        <v>29602439</v>
      </c>
      <c r="AQ270">
        <v>8730494</v>
      </c>
      <c r="AR270">
        <v>10446924</v>
      </c>
      <c r="AS270">
        <v>15156154</v>
      </c>
      <c r="AT270">
        <v>3288496</v>
      </c>
      <c r="AU270">
        <v>154952587</v>
      </c>
      <c r="AV270">
        <v>21847642</v>
      </c>
      <c r="AW270">
        <v>660723896</v>
      </c>
      <c r="AX270">
        <v>8165984</v>
      </c>
      <c r="AY270">
        <v>6045337</v>
      </c>
      <c r="AZ270">
        <v>19869367</v>
      </c>
      <c r="BA270">
        <v>64722543</v>
      </c>
      <c r="BB270">
        <v>4211426</v>
      </c>
      <c r="BC270">
        <v>8222734</v>
      </c>
      <c r="BD270">
        <v>36043033</v>
      </c>
      <c r="BE270">
        <v>42299440</v>
      </c>
      <c r="BF270">
        <v>205974556</v>
      </c>
      <c r="BG270">
        <v>20638973</v>
      </c>
      <c r="BH270">
        <v>9500100</v>
      </c>
    </row>
    <row r="271" spans="1:60" ht="31.5" customHeight="1" x14ac:dyDescent="0.25">
      <c r="A271">
        <v>625</v>
      </c>
      <c r="B271">
        <v>625</v>
      </c>
      <c r="C271" s="231" t="s">
        <v>351</v>
      </c>
      <c r="D271">
        <v>1</v>
      </c>
      <c r="E271">
        <v>5</v>
      </c>
      <c r="F271">
        <v>5</v>
      </c>
      <c r="G271">
        <v>1</v>
      </c>
      <c r="H271">
        <v>1</v>
      </c>
      <c r="I271">
        <v>1</v>
      </c>
      <c r="J271">
        <v>1</v>
      </c>
      <c r="K271">
        <v>1</v>
      </c>
      <c r="L271">
        <v>1</v>
      </c>
      <c r="M271">
        <v>1</v>
      </c>
      <c r="N271">
        <v>1</v>
      </c>
      <c r="O271">
        <v>1</v>
      </c>
      <c r="P271">
        <v>1</v>
      </c>
      <c r="Q271">
        <v>1</v>
      </c>
      <c r="R271">
        <v>1</v>
      </c>
      <c r="S271">
        <v>5</v>
      </c>
      <c r="T271">
        <v>1</v>
      </c>
      <c r="U271">
        <v>1</v>
      </c>
      <c r="V271">
        <v>1</v>
      </c>
      <c r="W271">
        <v>1</v>
      </c>
      <c r="X271">
        <v>1</v>
      </c>
      <c r="Y271">
        <v>1</v>
      </c>
      <c r="Z271">
        <v>1</v>
      </c>
      <c r="AA271">
        <v>5</v>
      </c>
      <c r="AB271">
        <v>1</v>
      </c>
      <c r="AC271">
        <v>5</v>
      </c>
      <c r="AD271">
        <v>1</v>
      </c>
      <c r="AE271">
        <v>1</v>
      </c>
      <c r="AF271">
        <v>1</v>
      </c>
      <c r="AG271">
        <v>1</v>
      </c>
      <c r="AH271">
        <v>5</v>
      </c>
      <c r="AI271">
        <v>1</v>
      </c>
      <c r="AJ271">
        <v>1</v>
      </c>
      <c r="AK271">
        <v>1</v>
      </c>
      <c r="AL271">
        <v>1</v>
      </c>
      <c r="AM271">
        <v>5</v>
      </c>
      <c r="AN271">
        <v>1</v>
      </c>
      <c r="AO271">
        <v>1</v>
      </c>
      <c r="AP271">
        <v>1</v>
      </c>
      <c r="AQ271">
        <v>1</v>
      </c>
      <c r="AR271">
        <v>5</v>
      </c>
      <c r="AS271">
        <v>1</v>
      </c>
      <c r="AT271">
        <v>5</v>
      </c>
      <c r="AU271">
        <v>1</v>
      </c>
      <c r="AV271">
        <v>1</v>
      </c>
      <c r="AW271">
        <v>1</v>
      </c>
      <c r="AX271">
        <v>5</v>
      </c>
      <c r="AY271">
        <v>5</v>
      </c>
      <c r="AZ271">
        <v>1</v>
      </c>
      <c r="BA271">
        <v>5</v>
      </c>
      <c r="BB271">
        <v>1</v>
      </c>
      <c r="BC271">
        <v>1</v>
      </c>
      <c r="BD271">
        <v>1</v>
      </c>
      <c r="BE271">
        <v>1</v>
      </c>
      <c r="BF271">
        <v>5</v>
      </c>
      <c r="BG271">
        <v>1</v>
      </c>
      <c r="BH271">
        <v>1</v>
      </c>
    </row>
    <row r="272" spans="1:60" x14ac:dyDescent="0.25">
      <c r="D272" s="238"/>
      <c r="E272" s="238"/>
      <c r="F272" s="238"/>
      <c r="G272" s="238"/>
      <c r="H272" s="238"/>
      <c r="I272" s="238"/>
      <c r="J272" s="238"/>
      <c r="K272" s="238"/>
      <c r="L272" s="238"/>
      <c r="M272" s="238"/>
      <c r="N272" s="238"/>
      <c r="O272" s="238"/>
      <c r="P272" s="238"/>
      <c r="Q272" s="238"/>
      <c r="R272" s="238"/>
      <c r="S272" s="238"/>
      <c r="T272" s="238"/>
      <c r="U272" s="238"/>
      <c r="V272" s="238"/>
      <c r="W272" s="238"/>
      <c r="X272" s="238"/>
      <c r="Y272" s="238"/>
      <c r="Z272" s="238"/>
      <c r="AA272" s="238"/>
      <c r="AB272" s="238"/>
      <c r="AC272" s="238"/>
      <c r="AD272" s="238"/>
      <c r="AE272" s="238"/>
      <c r="AF272" s="238"/>
      <c r="AG272" s="238"/>
      <c r="AH272" s="238"/>
      <c r="AI272" s="238"/>
      <c r="AJ272" s="238"/>
      <c r="AK272" s="238"/>
      <c r="AL272" s="238"/>
      <c r="AM272" s="238"/>
      <c r="AN272" s="238"/>
      <c r="AO272" s="238"/>
      <c r="AP272" s="238"/>
      <c r="AQ272" s="238"/>
      <c r="AR272" s="238"/>
      <c r="AS272" s="238"/>
      <c r="AT272" s="238"/>
      <c r="AU272" s="238"/>
      <c r="AV272" s="238"/>
      <c r="AW272" s="238"/>
      <c r="AX272" s="238"/>
      <c r="AY272" s="238"/>
      <c r="AZ272" s="238"/>
      <c r="BA272" s="238"/>
      <c r="BB272" s="238"/>
      <c r="BC272" s="238"/>
      <c r="BD272" s="238"/>
      <c r="BE272" s="238"/>
      <c r="BF272" s="238"/>
      <c r="BG272" s="238"/>
      <c r="BH272" s="238"/>
    </row>
    <row r="273" spans="4:61" x14ac:dyDescent="0.25">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c r="AA273" s="238"/>
      <c r="AB273" s="238"/>
      <c r="AC273" s="238"/>
      <c r="AD273" s="238"/>
      <c r="AE273" s="238"/>
      <c r="AF273" s="238"/>
      <c r="AG273" s="238"/>
      <c r="AH273" s="238"/>
      <c r="AI273" s="238"/>
      <c r="AJ273" s="238"/>
      <c r="AK273" s="238"/>
      <c r="AL273" s="238"/>
      <c r="AM273" s="238"/>
      <c r="AN273" s="238"/>
      <c r="AO273" s="238"/>
      <c r="AP273" s="238"/>
      <c r="AQ273" s="238"/>
      <c r="AR273" s="238"/>
      <c r="AS273" s="238"/>
      <c r="AT273" s="238"/>
      <c r="AU273" s="238"/>
      <c r="AV273" s="238"/>
      <c r="AW273" s="341"/>
      <c r="AX273" s="238"/>
      <c r="AY273" s="238"/>
      <c r="AZ273" s="238"/>
      <c r="BA273" s="238"/>
      <c r="BB273" s="238"/>
      <c r="BC273" s="238"/>
      <c r="BD273" s="238"/>
      <c r="BE273" s="238"/>
      <c r="BF273" s="238"/>
      <c r="BG273" s="238"/>
      <c r="BH273" s="238"/>
    </row>
    <row r="274" spans="4:61" x14ac:dyDescent="0.25">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1"/>
      <c r="AW274" s="341"/>
      <c r="AX274" s="341"/>
      <c r="AY274" s="341"/>
      <c r="AZ274" s="341"/>
      <c r="BA274" s="341"/>
      <c r="BB274" s="341"/>
      <c r="BC274" s="341"/>
      <c r="BD274" s="341"/>
      <c r="BE274" s="341"/>
      <c r="BF274" s="341"/>
      <c r="BG274" s="341"/>
      <c r="BH274" s="341"/>
      <c r="BI274" s="341"/>
    </row>
    <row r="275" spans="4:61" x14ac:dyDescent="0.25">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341"/>
      <c r="BF275" s="341"/>
      <c r="BG275" s="341"/>
      <c r="BH275" s="341"/>
    </row>
  </sheetData>
  <sheetProtection password="CEAA"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75E69CC-88C9-4A66-A913-DCE7D8CD220F}">
  <ds:schemaRef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Instructions</vt:lpstr>
      <vt:lpstr>Unit Data from Audit Worksheet</vt:lpstr>
      <vt:lpstr>IMPORT</vt:lpstr>
      <vt:lpstr>RSS</vt:lpstr>
      <vt:lpstr>Unit Names</vt:lpstr>
      <vt:lpstr>2018 Data</vt:lpstr>
      <vt:lpstr>2019 Data</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2017-07-10T18:57:36Z</cp:lastPrinted>
  <dcterms:created xsi:type="dcterms:W3CDTF">2011-03-11T21:05:05Z</dcterms:created>
  <dcterms:modified xsi:type="dcterms:W3CDTF">2020-09-03T19:48:53Z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2018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