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BAFA554E-AE27-480E-92D6-BD76BF131D74}" xr6:coauthVersionLast="47" xr6:coauthVersionMax="47" xr10:uidLastSave="{00000000-0000-0000-0000-000000000000}"/>
  <bookViews>
    <workbookView xWindow="286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RSS" sheetId="92" state="hidden" r:id="rId6"/>
    <sheet name="2021 Unit Data" sheetId="94" state="hidden" r:id="rId7"/>
    <sheet name="Formula for Unit Data" sheetId="93" state="hidden" r:id="rId8"/>
    <sheet name="PY1 Data(H)" sheetId="82" state="hidden" r:id="rId9"/>
    <sheet name="PY2 Data(H)" sheetId="84" state="hidden" r:id="rId10"/>
    <sheet name="Unit Names(H)" sheetId="29" state="hidden" r:id="rId11"/>
  </sheets>
  <externalReferences>
    <externalReference r:id="rId12"/>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4">'Performance  Indicators Print'!$A$1:$H$14</definedName>
    <definedName name="_xlnm.Print_Area" localSheetId="2">'TD Info Completed by Auditor'!$A$1:$D$31</definedName>
    <definedName name="_xlnm.Print_Area" localSheetId="1">'Unit Data from Audit Worksheet'!$A$7:$D$87</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 l="1"/>
  <c r="E12" i="1"/>
  <c r="E9" i="1"/>
  <c r="E87" i="1"/>
  <c r="E84" i="1"/>
  <c r="E83" i="1"/>
  <c r="E82" i="1"/>
  <c r="E81" i="1"/>
  <c r="E78" i="1"/>
  <c r="E76" i="1"/>
  <c r="E74" i="1"/>
  <c r="E73" i="1"/>
  <c r="E72" i="1"/>
  <c r="E71" i="1"/>
  <c r="E70" i="1"/>
  <c r="E69" i="1"/>
  <c r="E68" i="1"/>
  <c r="E66" i="1"/>
  <c r="E65" i="1"/>
  <c r="E64" i="1"/>
  <c r="E63" i="1"/>
  <c r="E62" i="1"/>
  <c r="E61" i="1"/>
  <c r="E60" i="1"/>
  <c r="E59" i="1"/>
  <c r="E58" i="1"/>
  <c r="E57" i="1"/>
  <c r="E56" i="1"/>
  <c r="E53" i="1"/>
  <c r="E52" i="1"/>
  <c r="E51" i="1"/>
  <c r="E50" i="1"/>
  <c r="E49" i="1"/>
  <c r="E48" i="1"/>
  <c r="E47" i="1"/>
  <c r="E46" i="1"/>
  <c r="E45" i="1"/>
  <c r="E44" i="1"/>
  <c r="E43" i="1"/>
  <c r="E42" i="1"/>
  <c r="E40" i="1"/>
  <c r="E39" i="1"/>
  <c r="E37" i="1"/>
  <c r="E36" i="1"/>
  <c r="E35" i="1"/>
  <c r="E34" i="1"/>
  <c r="E33" i="1"/>
  <c r="E32" i="1"/>
  <c r="E31" i="1"/>
  <c r="E30" i="1"/>
  <c r="E29" i="1"/>
  <c r="E28" i="1"/>
  <c r="E26" i="1"/>
  <c r="E25" i="1"/>
  <c r="E23" i="1"/>
  <c r="E22" i="1"/>
  <c r="E21" i="1"/>
  <c r="E20" i="1"/>
  <c r="E18" i="1"/>
  <c r="E17" i="1"/>
  <c r="E16" i="1"/>
  <c r="E15" i="1"/>
  <c r="E14" i="1"/>
  <c r="E13" i="1"/>
  <c r="E11" i="1"/>
  <c r="E10" i="1"/>
  <c r="E8" i="1"/>
  <c r="E7" i="1"/>
  <c r="S3" i="93" l="1" a="1"/>
  <c r="S3" i="93" s="1"/>
  <c r="S4" i="93" a="1"/>
  <c r="S4" i="93" s="1"/>
  <c r="S5" i="93" a="1"/>
  <c r="S5" i="93" s="1"/>
  <c r="S6" i="93" a="1"/>
  <c r="S6" i="93" s="1"/>
  <c r="S7" i="93" a="1"/>
  <c r="S7" i="93" s="1"/>
  <c r="S8" i="93" a="1"/>
  <c r="S8" i="93" s="1"/>
  <c r="S9" i="93" a="1"/>
  <c r="S9" i="93" s="1"/>
  <c r="S10" i="93" a="1"/>
  <c r="S10" i="93" s="1"/>
  <c r="S11" i="93" a="1"/>
  <c r="S11" i="93" s="1"/>
  <c r="S12" i="93" a="1"/>
  <c r="S12" i="93" s="1"/>
  <c r="S13" i="93" a="1"/>
  <c r="S13" i="93" s="1"/>
  <c r="S14" i="93" a="1"/>
  <c r="S14" i="93" s="1"/>
  <c r="S15" i="93" a="1"/>
  <c r="S15" i="93" s="1"/>
  <c r="S16" i="93" a="1"/>
  <c r="S16" i="93" s="1"/>
  <c r="S17" i="93" a="1"/>
  <c r="S17" i="93" s="1"/>
  <c r="S18" i="93" a="1"/>
  <c r="S18" i="93" s="1"/>
  <c r="S19" i="93" a="1"/>
  <c r="S19" i="93" s="1"/>
  <c r="S20" i="93" a="1"/>
  <c r="S20" i="93" s="1"/>
  <c r="S21" i="93" a="1"/>
  <c r="S21" i="93" s="1"/>
  <c r="S22" i="93" a="1"/>
  <c r="S22" i="93" s="1"/>
  <c r="S23" i="93" a="1"/>
  <c r="S23" i="93" s="1"/>
  <c r="S24" i="93" a="1"/>
  <c r="S24" i="93" s="1"/>
  <c r="S25" i="93" a="1"/>
  <c r="S25" i="93" s="1"/>
  <c r="S26" i="93" a="1"/>
  <c r="S26" i="93" s="1"/>
  <c r="S27" i="93" a="1"/>
  <c r="S27" i="93" s="1"/>
  <c r="S28" i="93" a="1"/>
  <c r="S28" i="93" s="1"/>
  <c r="S29" i="93" a="1"/>
  <c r="S29" i="93" s="1"/>
  <c r="S30" i="93" a="1"/>
  <c r="S30" i="93" s="1"/>
  <c r="S31" i="93" a="1"/>
  <c r="S31" i="93" s="1"/>
  <c r="S32" i="93" a="1"/>
  <c r="S32" i="93" s="1"/>
  <c r="S33" i="93" a="1"/>
  <c r="S33" i="93" s="1"/>
  <c r="S34" i="93" a="1"/>
  <c r="S34" i="93" s="1"/>
  <c r="S35" i="93" a="1"/>
  <c r="S35" i="93" s="1"/>
  <c r="S36" i="93" a="1"/>
  <c r="S36" i="93" s="1"/>
  <c r="S37" i="93" a="1"/>
  <c r="S37" i="93" s="1"/>
  <c r="S38" i="93" a="1"/>
  <c r="S38" i="93" s="1"/>
  <c r="S39" i="93" a="1"/>
  <c r="S39" i="93" s="1"/>
  <c r="S40" i="93" a="1"/>
  <c r="S40" i="93" s="1"/>
  <c r="S41" i="93" a="1"/>
  <c r="S41" i="93" s="1"/>
  <c r="S42" i="93" a="1"/>
  <c r="S42" i="93" s="1"/>
  <c r="S43" i="93" a="1"/>
  <c r="S43" i="93" s="1"/>
  <c r="S44" i="93" a="1"/>
  <c r="S44" i="93" s="1"/>
  <c r="S45" i="93" a="1"/>
  <c r="S45" i="93" s="1"/>
  <c r="S46" i="93" a="1"/>
  <c r="S46" i="93" s="1"/>
  <c r="S47" i="93" a="1"/>
  <c r="S47" i="93" s="1"/>
  <c r="S48" i="93" a="1"/>
  <c r="S48" i="93" s="1"/>
  <c r="S49" i="93" a="1"/>
  <c r="S49" i="93" s="1"/>
  <c r="S50" i="93" a="1"/>
  <c r="S50" i="93" s="1"/>
  <c r="S51" i="93" a="1"/>
  <c r="S51" i="93" s="1"/>
  <c r="S52" i="93" a="1"/>
  <c r="S52" i="93" s="1"/>
  <c r="S53" i="93" a="1"/>
  <c r="S53" i="93" s="1"/>
  <c r="S54" i="93" a="1"/>
  <c r="S54" i="93" s="1"/>
  <c r="S55" i="93" a="1"/>
  <c r="S55" i="93" s="1"/>
  <c r="S56" i="93" a="1"/>
  <c r="S56" i="93" s="1"/>
  <c r="S57" i="93" a="1"/>
  <c r="S57" i="93" s="1"/>
  <c r="S58" i="93" a="1"/>
  <c r="S58" i="93" s="1"/>
  <c r="S59" i="93" a="1"/>
  <c r="S59" i="93" s="1"/>
  <c r="S60" i="93" a="1"/>
  <c r="S60" i="93" s="1"/>
  <c r="S61" i="93" a="1"/>
  <c r="S61" i="93" s="1"/>
  <c r="S62" i="93" a="1"/>
  <c r="S62" i="93" s="1"/>
  <c r="S63" i="93" a="1"/>
  <c r="S63" i="93" s="1"/>
  <c r="S64" i="93" a="1"/>
  <c r="S64" i="93" s="1"/>
  <c r="S65" i="93" a="1"/>
  <c r="S65" i="93" s="1"/>
  <c r="S66" i="93" a="1"/>
  <c r="S66" i="93" s="1"/>
  <c r="S67" i="93" a="1"/>
  <c r="S67" i="93" s="1"/>
  <c r="S68" i="93" a="1"/>
  <c r="S68" i="93" s="1"/>
  <c r="S69" i="93" a="1"/>
  <c r="S69" i="93" s="1"/>
  <c r="S70" i="93" a="1"/>
  <c r="S70" i="93" s="1"/>
  <c r="S71" i="93" a="1"/>
  <c r="S71" i="93" s="1"/>
  <c r="S72" i="93" a="1"/>
  <c r="S72" i="93" s="1"/>
  <c r="S73" i="93" a="1"/>
  <c r="S73" i="93" s="1"/>
  <c r="S74" i="93" a="1"/>
  <c r="S74" i="93" s="1"/>
  <c r="S75" i="93" a="1"/>
  <c r="S75" i="93" s="1"/>
  <c r="S76" i="93" a="1"/>
  <c r="S76" i="93" s="1"/>
  <c r="S77" i="93" a="1"/>
  <c r="S77" i="93" s="1"/>
  <c r="S78" i="93" a="1"/>
  <c r="S78" i="93" s="1"/>
  <c r="S79" i="93" a="1"/>
  <c r="S79" i="93" s="1"/>
  <c r="S80" i="93" a="1"/>
  <c r="S80" i="93" s="1"/>
  <c r="S81" i="93" a="1"/>
  <c r="S81" i="93" s="1"/>
  <c r="S82" i="93" a="1"/>
  <c r="S82" i="93" s="1"/>
  <c r="S83" i="93" a="1"/>
  <c r="S83" i="93" s="1"/>
  <c r="E3" i="93" a="1"/>
  <c r="E3" i="93" s="1"/>
  <c r="F3" i="93" a="1"/>
  <c r="F3" i="93" s="1"/>
  <c r="G3" i="93" a="1"/>
  <c r="G3" i="93"/>
  <c r="H3" i="93" a="1"/>
  <c r="H3" i="93" s="1"/>
  <c r="I3" i="93" a="1"/>
  <c r="I3" i="93" s="1"/>
  <c r="J3" i="93" a="1"/>
  <c r="J3" i="93" s="1"/>
  <c r="K3" i="93" a="1"/>
  <c r="K3" i="93" s="1"/>
  <c r="L3" i="93" a="1"/>
  <c r="L3" i="93" s="1"/>
  <c r="M3" i="93" a="1"/>
  <c r="M3" i="93" s="1"/>
  <c r="N3" i="93" a="1"/>
  <c r="N3" i="93" s="1"/>
  <c r="O3" i="93" a="1"/>
  <c r="O3" i="93"/>
  <c r="P3" i="93" a="1"/>
  <c r="P3" i="93" s="1"/>
  <c r="Q3" i="93" a="1"/>
  <c r="Q3" i="93" s="1"/>
  <c r="R3" i="93" a="1"/>
  <c r="R3" i="93" s="1"/>
  <c r="E4" i="93" a="1"/>
  <c r="E4" i="93" s="1"/>
  <c r="F4" i="93" a="1"/>
  <c r="F4" i="93" s="1"/>
  <c r="G4" i="93" a="1"/>
  <c r="G4" i="93" s="1"/>
  <c r="H4" i="93" a="1"/>
  <c r="H4" i="93" s="1"/>
  <c r="I4" i="93" a="1"/>
  <c r="I4" i="93"/>
  <c r="J4" i="93" a="1"/>
  <c r="J4" i="93" s="1"/>
  <c r="K4" i="93" a="1"/>
  <c r="K4" i="93" s="1"/>
  <c r="L4" i="93" a="1"/>
  <c r="L4" i="93" s="1"/>
  <c r="M4" i="93" a="1"/>
  <c r="M4" i="93" s="1"/>
  <c r="N4" i="93" a="1"/>
  <c r="N4" i="93" s="1"/>
  <c r="O4" i="93" a="1"/>
  <c r="O4" i="93" s="1"/>
  <c r="P4" i="93" a="1"/>
  <c r="P4" i="93" s="1"/>
  <c r="Q4" i="93" a="1"/>
  <c r="Q4" i="93" s="1"/>
  <c r="R4" i="93" a="1"/>
  <c r="R4" i="93" s="1"/>
  <c r="E5" i="93" a="1"/>
  <c r="E5" i="93" s="1"/>
  <c r="F5" i="93" a="1"/>
  <c r="F5" i="93" s="1"/>
  <c r="G5" i="93" a="1"/>
  <c r="G5" i="93" s="1"/>
  <c r="H5" i="93" a="1"/>
  <c r="H5" i="93" s="1"/>
  <c r="I5" i="93" a="1"/>
  <c r="I5" i="93" s="1"/>
  <c r="J5" i="93" a="1"/>
  <c r="J5" i="93" s="1"/>
  <c r="K5" i="93" a="1"/>
  <c r="K5" i="93" s="1"/>
  <c r="L5" i="93" a="1"/>
  <c r="L5" i="93" s="1"/>
  <c r="M5" i="93" a="1"/>
  <c r="M5" i="93" s="1"/>
  <c r="N5" i="93" a="1"/>
  <c r="N5" i="93" s="1"/>
  <c r="O5" i="93" a="1"/>
  <c r="O5" i="93" s="1"/>
  <c r="P5" i="93" a="1"/>
  <c r="P5" i="93" s="1"/>
  <c r="Q5" i="93" a="1"/>
  <c r="Q5" i="93" s="1"/>
  <c r="R5" i="93" a="1"/>
  <c r="R5" i="93" s="1"/>
  <c r="E6" i="93" a="1"/>
  <c r="E6" i="93"/>
  <c r="F6" i="93" a="1"/>
  <c r="F6" i="93" s="1"/>
  <c r="G6" i="93" a="1"/>
  <c r="G6" i="93" s="1"/>
  <c r="H6" i="93" a="1"/>
  <c r="H6" i="93" s="1"/>
  <c r="I6" i="93" a="1"/>
  <c r="I6" i="93" s="1"/>
  <c r="J6" i="93" a="1"/>
  <c r="J6" i="93" s="1"/>
  <c r="K6" i="93" a="1"/>
  <c r="K6" i="93" s="1"/>
  <c r="L6" i="93" a="1"/>
  <c r="L6" i="93" s="1"/>
  <c r="M6" i="93" a="1"/>
  <c r="M6" i="93"/>
  <c r="N6" i="93" a="1"/>
  <c r="N6" i="93" s="1"/>
  <c r="O6" i="93" a="1"/>
  <c r="O6" i="93" s="1"/>
  <c r="P6" i="93" a="1"/>
  <c r="P6" i="93" s="1"/>
  <c r="Q6" i="93" a="1"/>
  <c r="Q6" i="93" s="1"/>
  <c r="R6" i="93" a="1"/>
  <c r="R6" i="93" s="1"/>
  <c r="E7" i="93" a="1"/>
  <c r="E7" i="93" s="1"/>
  <c r="F7" i="93" a="1"/>
  <c r="F7" i="93" s="1"/>
  <c r="G7" i="93" a="1"/>
  <c r="G7" i="93" s="1"/>
  <c r="H7" i="93" a="1"/>
  <c r="H7" i="93" s="1"/>
  <c r="I7" i="93" a="1"/>
  <c r="I7" i="93" s="1"/>
  <c r="J7" i="93" a="1"/>
  <c r="J7" i="93" s="1"/>
  <c r="K7" i="93" a="1"/>
  <c r="K7" i="93" s="1"/>
  <c r="L7" i="93" a="1"/>
  <c r="L7" i="93" s="1"/>
  <c r="M7" i="93" a="1"/>
  <c r="M7" i="93" s="1"/>
  <c r="N7" i="93" a="1"/>
  <c r="N7" i="93" s="1"/>
  <c r="O7" i="93" a="1"/>
  <c r="O7" i="93"/>
  <c r="P7" i="93" a="1"/>
  <c r="P7" i="93" s="1"/>
  <c r="Q7" i="93" a="1"/>
  <c r="Q7" i="93" s="1"/>
  <c r="R7" i="93" a="1"/>
  <c r="R7" i="93" s="1"/>
  <c r="E8" i="93" a="1"/>
  <c r="E8" i="93" s="1"/>
  <c r="F8" i="93" a="1"/>
  <c r="F8" i="93" s="1"/>
  <c r="G8" i="93" a="1"/>
  <c r="G8" i="93" s="1"/>
  <c r="H8" i="93" a="1"/>
  <c r="H8" i="93" s="1"/>
  <c r="I8" i="93" a="1"/>
  <c r="I8" i="93" s="1"/>
  <c r="J8" i="93" a="1"/>
  <c r="J8" i="93" s="1"/>
  <c r="K8" i="93" a="1"/>
  <c r="K8" i="93" s="1"/>
  <c r="L8" i="93" a="1"/>
  <c r="L8" i="93" s="1"/>
  <c r="M8" i="93" a="1"/>
  <c r="M8" i="93" s="1"/>
  <c r="N8" i="93" a="1"/>
  <c r="N8" i="93" s="1"/>
  <c r="O8" i="93" a="1"/>
  <c r="O8" i="93" s="1"/>
  <c r="P8" i="93" a="1"/>
  <c r="P8" i="93" s="1"/>
  <c r="Q8" i="93" a="1"/>
  <c r="Q8" i="93"/>
  <c r="R8" i="93" a="1"/>
  <c r="R8" i="93" s="1"/>
  <c r="E9" i="93" a="1"/>
  <c r="E9" i="93" s="1"/>
  <c r="F9" i="93" a="1"/>
  <c r="F9" i="93" s="1"/>
  <c r="G9" i="93" a="1"/>
  <c r="G9" i="93" s="1"/>
  <c r="H9" i="93" a="1"/>
  <c r="H9" i="93" s="1"/>
  <c r="I9" i="93" a="1"/>
  <c r="I9" i="93" s="1"/>
  <c r="J9" i="93" a="1"/>
  <c r="J9" i="93" s="1"/>
  <c r="K9" i="93" a="1"/>
  <c r="K9" i="93" s="1"/>
  <c r="L9" i="93" a="1"/>
  <c r="L9" i="93" s="1"/>
  <c r="M9" i="93" a="1"/>
  <c r="M9" i="93" s="1"/>
  <c r="N9" i="93" a="1"/>
  <c r="N9" i="93" s="1"/>
  <c r="O9" i="93" a="1"/>
  <c r="O9" i="93" s="1"/>
  <c r="P9" i="93" a="1"/>
  <c r="P9" i="93" s="1"/>
  <c r="Q9" i="93" a="1"/>
  <c r="Q9" i="93" s="1"/>
  <c r="R9" i="93" a="1"/>
  <c r="R9" i="93" s="1"/>
  <c r="E10" i="93" a="1"/>
  <c r="E10" i="93"/>
  <c r="F10" i="93" a="1"/>
  <c r="F10" i="93" s="1"/>
  <c r="G10" i="93" a="1"/>
  <c r="G10" i="93" s="1"/>
  <c r="H10" i="93" a="1"/>
  <c r="H10" i="93" s="1"/>
  <c r="I10" i="93" a="1"/>
  <c r="I10" i="93" s="1"/>
  <c r="J10" i="93" a="1"/>
  <c r="J10" i="93" s="1"/>
  <c r="K10" i="93" a="1"/>
  <c r="K10" i="93" s="1"/>
  <c r="L10" i="93" a="1"/>
  <c r="L10" i="93" s="1"/>
  <c r="M10" i="93" a="1"/>
  <c r="M10" i="93" s="1"/>
  <c r="N10" i="93" a="1"/>
  <c r="N10" i="93" s="1"/>
  <c r="O10" i="93" a="1"/>
  <c r="O10" i="93" s="1"/>
  <c r="P10" i="93" a="1"/>
  <c r="P10" i="93" s="1"/>
  <c r="Q10" i="93" a="1"/>
  <c r="Q10" i="93" s="1"/>
  <c r="R10" i="93" a="1"/>
  <c r="R10" i="93" s="1"/>
  <c r="E11" i="93" a="1"/>
  <c r="E11" i="93" s="1"/>
  <c r="F11" i="93" a="1"/>
  <c r="F11" i="93" s="1"/>
  <c r="G11" i="93" a="1"/>
  <c r="G11" i="93"/>
  <c r="H11" i="93" a="1"/>
  <c r="H11" i="93" s="1"/>
  <c r="I11" i="93" a="1"/>
  <c r="I11" i="93" s="1"/>
  <c r="J11" i="93" a="1"/>
  <c r="J11" i="93" s="1"/>
  <c r="K11" i="93" a="1"/>
  <c r="K11" i="93" s="1"/>
  <c r="L11" i="93" a="1"/>
  <c r="L11" i="93" s="1"/>
  <c r="M11" i="93" a="1"/>
  <c r="M11" i="93" s="1"/>
  <c r="N11" i="93" a="1"/>
  <c r="N11" i="93" s="1"/>
  <c r="O11" i="93" a="1"/>
  <c r="O11" i="93"/>
  <c r="P11" i="93" a="1"/>
  <c r="P11" i="93" s="1"/>
  <c r="Q11" i="93" a="1"/>
  <c r="Q11" i="93" s="1"/>
  <c r="R11" i="93" a="1"/>
  <c r="R11" i="93" s="1"/>
  <c r="E12" i="93" a="1"/>
  <c r="E12" i="93" s="1"/>
  <c r="F12" i="93" a="1"/>
  <c r="F12" i="93" s="1"/>
  <c r="G12" i="93" a="1"/>
  <c r="G12" i="93" s="1"/>
  <c r="H12" i="93" a="1"/>
  <c r="H12" i="93" s="1"/>
  <c r="I12" i="93" a="1"/>
  <c r="I12" i="93"/>
  <c r="J12" i="93" a="1"/>
  <c r="J12" i="93" s="1"/>
  <c r="K12" i="93" a="1"/>
  <c r="K12" i="93" s="1"/>
  <c r="L12" i="93" a="1"/>
  <c r="L12" i="93" s="1"/>
  <c r="M12" i="93" a="1"/>
  <c r="M12" i="93" s="1"/>
  <c r="N12" i="93" a="1"/>
  <c r="N12" i="93" s="1"/>
  <c r="O12" i="93" a="1"/>
  <c r="O12" i="93" s="1"/>
  <c r="P12" i="93" a="1"/>
  <c r="P12" i="93" s="1"/>
  <c r="Q12" i="93" a="1"/>
  <c r="Q12" i="93" s="1"/>
  <c r="R12" i="93" a="1"/>
  <c r="R12" i="93" s="1"/>
  <c r="E13" i="93" a="1"/>
  <c r="E13" i="93" s="1"/>
  <c r="F13" i="93" a="1"/>
  <c r="F13" i="93" s="1"/>
  <c r="G13" i="93" a="1"/>
  <c r="G13" i="93" s="1"/>
  <c r="H13" i="93" a="1"/>
  <c r="H13" i="93" s="1"/>
  <c r="I13" i="93" a="1"/>
  <c r="I13" i="93" s="1"/>
  <c r="J13" i="93" a="1"/>
  <c r="J13" i="93" s="1"/>
  <c r="K13" i="93" a="1"/>
  <c r="K13" i="93"/>
  <c r="L13" i="93" a="1"/>
  <c r="L13" i="93" s="1"/>
  <c r="M13" i="93" a="1"/>
  <c r="M13" i="93" s="1"/>
  <c r="N13" i="93" a="1"/>
  <c r="N13" i="93" s="1"/>
  <c r="O13" i="93" a="1"/>
  <c r="O13" i="93" s="1"/>
  <c r="P13" i="93" a="1"/>
  <c r="P13" i="93" s="1"/>
  <c r="Q13" i="93" a="1"/>
  <c r="Q13" i="93" s="1"/>
  <c r="R13" i="93" a="1"/>
  <c r="R13" i="93" s="1"/>
  <c r="E14" i="93" a="1"/>
  <c r="E14" i="93"/>
  <c r="F14" i="93" a="1"/>
  <c r="F14" i="93" s="1"/>
  <c r="G14" i="93" a="1"/>
  <c r="G14" i="93" s="1"/>
  <c r="H14" i="93" a="1"/>
  <c r="H14" i="93" s="1"/>
  <c r="I14" i="93" a="1"/>
  <c r="I14" i="93" s="1"/>
  <c r="J14" i="93" a="1"/>
  <c r="J14" i="93" s="1"/>
  <c r="K14" i="93" a="1"/>
  <c r="K14" i="93" s="1"/>
  <c r="L14" i="93" a="1"/>
  <c r="L14" i="93" s="1"/>
  <c r="M14" i="93" a="1"/>
  <c r="M14" i="93"/>
  <c r="N14" i="93" a="1"/>
  <c r="N14" i="93" s="1"/>
  <c r="O14" i="93" a="1"/>
  <c r="O14" i="93" s="1"/>
  <c r="P14" i="93" a="1"/>
  <c r="P14" i="93" s="1"/>
  <c r="Q14" i="93" a="1"/>
  <c r="Q14" i="93" s="1"/>
  <c r="R14" i="93" a="1"/>
  <c r="R14" i="93" s="1"/>
  <c r="E15" i="93" a="1"/>
  <c r="E15" i="93" s="1"/>
  <c r="F15" i="93" a="1"/>
  <c r="F15" i="93" s="1"/>
  <c r="G15" i="93" a="1"/>
  <c r="G15" i="93" s="1"/>
  <c r="H15" i="93" a="1"/>
  <c r="H15" i="93" s="1"/>
  <c r="I15" i="93" a="1"/>
  <c r="I15" i="93" s="1"/>
  <c r="J15" i="93" a="1"/>
  <c r="J15" i="93" s="1"/>
  <c r="K15" i="93" a="1"/>
  <c r="K15" i="93" s="1"/>
  <c r="L15" i="93" a="1"/>
  <c r="L15" i="93" s="1"/>
  <c r="M15" i="93" a="1"/>
  <c r="M15" i="93" s="1"/>
  <c r="N15" i="93" a="1"/>
  <c r="N15" i="93" s="1"/>
  <c r="O15" i="93" a="1"/>
  <c r="O15" i="93"/>
  <c r="P15" i="93" a="1"/>
  <c r="P15" i="93" s="1"/>
  <c r="Q15" i="93" a="1"/>
  <c r="Q15" i="93" s="1"/>
  <c r="R15" i="93" a="1"/>
  <c r="R15" i="93" s="1"/>
  <c r="E16" i="93" a="1"/>
  <c r="E16" i="93"/>
  <c r="F16" i="93" a="1"/>
  <c r="F16" i="93" s="1"/>
  <c r="G16" i="93" a="1"/>
  <c r="G16" i="93" s="1"/>
  <c r="H16" i="93" a="1"/>
  <c r="H16" i="93" s="1"/>
  <c r="I16" i="93" a="1"/>
  <c r="I16" i="93"/>
  <c r="J16" i="93" a="1"/>
  <c r="J16" i="93" s="1"/>
  <c r="K16" i="93" a="1"/>
  <c r="K16" i="93" s="1"/>
  <c r="L16" i="93" a="1"/>
  <c r="L16" i="93" s="1"/>
  <c r="M16" i="93" a="1"/>
  <c r="M16" i="93" s="1"/>
  <c r="N16" i="93" a="1"/>
  <c r="N16" i="93" s="1"/>
  <c r="O16" i="93" a="1"/>
  <c r="O16" i="93" s="1"/>
  <c r="P16" i="93" a="1"/>
  <c r="P16" i="93" s="1"/>
  <c r="Q16" i="93" a="1"/>
  <c r="Q16" i="93"/>
  <c r="R16" i="93" a="1"/>
  <c r="R16" i="93" s="1"/>
  <c r="E17" i="93" a="1"/>
  <c r="E17" i="93" s="1"/>
  <c r="F17" i="93" a="1"/>
  <c r="F17" i="93" s="1"/>
  <c r="G17" i="93" a="1"/>
  <c r="G17" i="93" s="1"/>
  <c r="H17" i="93" a="1"/>
  <c r="H17" i="93" s="1"/>
  <c r="I17" i="93" a="1"/>
  <c r="I17" i="93" s="1"/>
  <c r="J17" i="93" a="1"/>
  <c r="J17" i="93" s="1"/>
  <c r="K17" i="93" a="1"/>
  <c r="K17" i="93" s="1"/>
  <c r="L17" i="93" a="1"/>
  <c r="L17" i="93" s="1"/>
  <c r="M17" i="93" a="1"/>
  <c r="M17" i="93" s="1"/>
  <c r="N17" i="93" a="1"/>
  <c r="N17" i="93" s="1"/>
  <c r="O17" i="93" a="1"/>
  <c r="O17" i="93" s="1"/>
  <c r="P17" i="93" a="1"/>
  <c r="P17" i="93" s="1"/>
  <c r="Q17" i="93" a="1"/>
  <c r="Q17" i="93" s="1"/>
  <c r="R17" i="93" a="1"/>
  <c r="R17" i="93" s="1"/>
  <c r="E18" i="93" a="1"/>
  <c r="E18" i="93"/>
  <c r="F18" i="93" a="1"/>
  <c r="F18" i="93" s="1"/>
  <c r="G18" i="93" a="1"/>
  <c r="G18" i="93" s="1"/>
  <c r="H18" i="93" a="1"/>
  <c r="H18" i="93" s="1"/>
  <c r="I18" i="93" a="1"/>
  <c r="I18" i="93"/>
  <c r="J18" i="93" a="1"/>
  <c r="J18" i="93" s="1"/>
  <c r="K18" i="93" a="1"/>
  <c r="K18" i="93" s="1"/>
  <c r="L18" i="93" a="1"/>
  <c r="L18" i="93" s="1"/>
  <c r="M18" i="93" a="1"/>
  <c r="M18" i="93"/>
  <c r="N18" i="93" a="1"/>
  <c r="N18" i="93" s="1"/>
  <c r="O18" i="93" a="1"/>
  <c r="O18" i="93" s="1"/>
  <c r="P18" i="93" a="1"/>
  <c r="P18" i="93" s="1"/>
  <c r="Q18" i="93" a="1"/>
  <c r="Q18" i="93" s="1"/>
  <c r="R18" i="93" a="1"/>
  <c r="R18" i="93" s="1"/>
  <c r="E19" i="93" a="1"/>
  <c r="E19" i="93" s="1"/>
  <c r="F19" i="93" a="1"/>
  <c r="F19" i="93" s="1"/>
  <c r="G19" i="93" a="1"/>
  <c r="G19" i="93"/>
  <c r="H19" i="93" a="1"/>
  <c r="H19" i="93" s="1"/>
  <c r="I19" i="93" a="1"/>
  <c r="I19" i="93" s="1"/>
  <c r="J19" i="93" a="1"/>
  <c r="J19" i="93" s="1"/>
  <c r="K19" i="93" a="1"/>
  <c r="K19" i="93" s="1"/>
  <c r="L19" i="93" a="1"/>
  <c r="L19" i="93" s="1"/>
  <c r="M19" i="93" a="1"/>
  <c r="M19" i="93" s="1"/>
  <c r="N19" i="93" a="1"/>
  <c r="N19" i="93" s="1"/>
  <c r="O19" i="93" a="1"/>
  <c r="O19" i="93" s="1"/>
  <c r="P19" i="93" a="1"/>
  <c r="P19" i="93" s="1"/>
  <c r="Q19" i="93" a="1"/>
  <c r="Q19" i="93" s="1"/>
  <c r="R19" i="93" a="1"/>
  <c r="R19" i="93" s="1"/>
  <c r="E20" i="93" a="1"/>
  <c r="E20" i="93" s="1"/>
  <c r="F20" i="93" a="1"/>
  <c r="F20" i="93" s="1"/>
  <c r="G20" i="93" a="1"/>
  <c r="G20" i="93" s="1"/>
  <c r="H20" i="93" a="1"/>
  <c r="H20" i="93" s="1"/>
  <c r="I20" i="93" a="1"/>
  <c r="I20" i="93"/>
  <c r="J20" i="93" a="1"/>
  <c r="J20" i="93" s="1"/>
  <c r="K20" i="93" a="1"/>
  <c r="K20" i="93" s="1"/>
  <c r="L20" i="93" a="1"/>
  <c r="L20" i="93" s="1"/>
  <c r="M20" i="93" a="1"/>
  <c r="M20" i="93"/>
  <c r="N20" i="93" a="1"/>
  <c r="N20" i="93" s="1"/>
  <c r="O20" i="93" a="1"/>
  <c r="O20" i="93" s="1"/>
  <c r="P20" i="93" a="1"/>
  <c r="P20" i="93" s="1"/>
  <c r="Q20" i="93" a="1"/>
  <c r="Q20" i="93"/>
  <c r="R20" i="93" a="1"/>
  <c r="R20" i="93" s="1"/>
  <c r="E21" i="93" a="1"/>
  <c r="E21" i="93" s="1"/>
  <c r="F21" i="93" a="1"/>
  <c r="F21" i="93" s="1"/>
  <c r="G21" i="93" a="1"/>
  <c r="G21" i="93" s="1"/>
  <c r="H21" i="93" a="1"/>
  <c r="H21" i="93" s="1"/>
  <c r="I21" i="93" a="1"/>
  <c r="I21" i="93" s="1"/>
  <c r="J21" i="93" a="1"/>
  <c r="J21" i="93" s="1"/>
  <c r="K21" i="93" a="1"/>
  <c r="K21" i="93"/>
  <c r="L21" i="93" a="1"/>
  <c r="L21" i="93" s="1"/>
  <c r="M21" i="93" a="1"/>
  <c r="M21" i="93" s="1"/>
  <c r="N21" i="93" a="1"/>
  <c r="N21" i="93" s="1"/>
  <c r="O21" i="93" a="1"/>
  <c r="O21" i="93" s="1"/>
  <c r="P21" i="93" a="1"/>
  <c r="P21" i="93" s="1"/>
  <c r="Q21" i="93" a="1"/>
  <c r="Q21" i="93" s="1"/>
  <c r="R21" i="93" a="1"/>
  <c r="R21" i="93" s="1"/>
  <c r="E22" i="93" a="1"/>
  <c r="E22" i="93" s="1"/>
  <c r="F22" i="93" a="1"/>
  <c r="F22" i="93" s="1"/>
  <c r="G22" i="93" a="1"/>
  <c r="G22" i="93" s="1"/>
  <c r="H22" i="93" a="1"/>
  <c r="H22" i="93" s="1"/>
  <c r="I22" i="93" a="1"/>
  <c r="I22" i="93" s="1"/>
  <c r="J22" i="93" a="1"/>
  <c r="J22" i="93" s="1"/>
  <c r="K22" i="93" a="1"/>
  <c r="K22" i="93" s="1"/>
  <c r="L22" i="93" a="1"/>
  <c r="L22" i="93" s="1"/>
  <c r="M22" i="93" a="1"/>
  <c r="M22" i="93"/>
  <c r="N22" i="93" a="1"/>
  <c r="N22" i="93" s="1"/>
  <c r="O22" i="93" a="1"/>
  <c r="O22" i="93" s="1"/>
  <c r="P22" i="93" a="1"/>
  <c r="P22" i="93" s="1"/>
  <c r="Q22" i="93" a="1"/>
  <c r="Q22" i="93"/>
  <c r="R22" i="93" a="1"/>
  <c r="R22" i="93" s="1"/>
  <c r="E23" i="93" a="1"/>
  <c r="E23" i="93" s="1"/>
  <c r="F23" i="93" a="1"/>
  <c r="F23" i="93" s="1"/>
  <c r="G23" i="93" a="1"/>
  <c r="G23" i="93"/>
  <c r="H23" i="93" a="1"/>
  <c r="H23" i="93" s="1"/>
  <c r="I23" i="93" a="1"/>
  <c r="I23" i="93" s="1"/>
  <c r="J23" i="93" a="1"/>
  <c r="J23" i="93" s="1"/>
  <c r="K23" i="93" a="1"/>
  <c r="K23" i="93" s="1"/>
  <c r="L23" i="93" a="1"/>
  <c r="L23" i="93" s="1"/>
  <c r="M23" i="93" a="1"/>
  <c r="M23" i="93" s="1"/>
  <c r="N23" i="93" a="1"/>
  <c r="N23" i="93" s="1"/>
  <c r="O23" i="93" a="1"/>
  <c r="O23" i="93"/>
  <c r="P23" i="93" a="1"/>
  <c r="P23" i="93" s="1"/>
  <c r="Q23" i="93" a="1"/>
  <c r="Q23" i="93" s="1"/>
  <c r="R23" i="93" a="1"/>
  <c r="R23" i="93" s="1"/>
  <c r="E24" i="93" a="1"/>
  <c r="E24" i="93" s="1"/>
  <c r="F24" i="93" a="1"/>
  <c r="F24" i="93" s="1"/>
  <c r="G24" i="93" a="1"/>
  <c r="G24" i="93" s="1"/>
  <c r="H24" i="93" a="1"/>
  <c r="H24" i="93" s="1"/>
  <c r="I24" i="93" a="1"/>
  <c r="I24" i="93" s="1"/>
  <c r="J24" i="93" a="1"/>
  <c r="J24" i="93" s="1"/>
  <c r="K24" i="93" a="1"/>
  <c r="K24" i="93" s="1"/>
  <c r="L24" i="93" a="1"/>
  <c r="L24" i="93" s="1"/>
  <c r="M24" i="93" a="1"/>
  <c r="M24" i="93" s="1"/>
  <c r="N24" i="93" a="1"/>
  <c r="N24" i="93" s="1"/>
  <c r="O24" i="93" a="1"/>
  <c r="O24" i="93" s="1"/>
  <c r="P24" i="93" a="1"/>
  <c r="P24" i="93" s="1"/>
  <c r="Q24" i="93" a="1"/>
  <c r="Q24" i="93"/>
  <c r="R24" i="93" a="1"/>
  <c r="R24" i="93" s="1"/>
  <c r="E25" i="93" a="1"/>
  <c r="E25" i="93" s="1"/>
  <c r="F25" i="93" a="1"/>
  <c r="F25" i="93" s="1"/>
  <c r="G25" i="93" a="1"/>
  <c r="G25" i="93"/>
  <c r="H25" i="93" a="1"/>
  <c r="H25" i="93" s="1"/>
  <c r="I25" i="93" a="1"/>
  <c r="I25" i="93" s="1"/>
  <c r="J25" i="93" a="1"/>
  <c r="J25" i="93" s="1"/>
  <c r="K25" i="93" a="1"/>
  <c r="K25" i="93" s="1"/>
  <c r="L25" i="93" a="1"/>
  <c r="L25" i="93" s="1"/>
  <c r="M25" i="93" a="1"/>
  <c r="M25" i="93" s="1"/>
  <c r="N25" i="93" a="1"/>
  <c r="N25" i="93" s="1"/>
  <c r="O25" i="93" a="1"/>
  <c r="O25" i="93" s="1"/>
  <c r="P25" i="93" a="1"/>
  <c r="P25" i="93" s="1"/>
  <c r="Q25" i="93" a="1"/>
  <c r="Q25" i="93" s="1"/>
  <c r="R25" i="93" a="1"/>
  <c r="R25" i="93" s="1"/>
  <c r="E26" i="93" a="1"/>
  <c r="E26" i="93"/>
  <c r="F26" i="93" a="1"/>
  <c r="F26" i="93" s="1"/>
  <c r="G26" i="93" a="1"/>
  <c r="G26" i="93" s="1"/>
  <c r="H26" i="93" a="1"/>
  <c r="H26" i="93" s="1"/>
  <c r="I26" i="93" a="1"/>
  <c r="I26" i="93"/>
  <c r="J26" i="93" a="1"/>
  <c r="J26" i="93" s="1"/>
  <c r="K26" i="93" a="1"/>
  <c r="K26" i="93" s="1"/>
  <c r="L26" i="93" a="1"/>
  <c r="L26" i="93" s="1"/>
  <c r="M26" i="93" a="1"/>
  <c r="M26" i="93" s="1"/>
  <c r="N26" i="93" a="1"/>
  <c r="N26" i="93" s="1"/>
  <c r="O26" i="93" a="1"/>
  <c r="O26" i="93" s="1"/>
  <c r="P26" i="93" a="1"/>
  <c r="P26" i="93" s="1"/>
  <c r="Q26" i="93" a="1"/>
  <c r="Q26" i="93" s="1"/>
  <c r="R26" i="93" a="1"/>
  <c r="R26" i="93" s="1"/>
  <c r="E27" i="93" a="1"/>
  <c r="E27" i="93" s="1"/>
  <c r="F27" i="93" a="1"/>
  <c r="F27" i="93" s="1"/>
  <c r="G27" i="93" a="1"/>
  <c r="G27" i="93"/>
  <c r="H27" i="93" a="1"/>
  <c r="H27" i="93" s="1"/>
  <c r="I27" i="93" a="1"/>
  <c r="I27" i="93" s="1"/>
  <c r="J27" i="93" a="1"/>
  <c r="J27" i="93"/>
  <c r="K27" i="93" a="1"/>
  <c r="K27" i="93" s="1"/>
  <c r="L27" i="93" a="1"/>
  <c r="L27" i="93" s="1"/>
  <c r="M27" i="93" a="1"/>
  <c r="M27" i="93" s="1"/>
  <c r="N27" i="93" a="1"/>
  <c r="N27" i="93" s="1"/>
  <c r="O27" i="93" a="1"/>
  <c r="O27" i="93" s="1"/>
  <c r="P27" i="93" a="1"/>
  <c r="P27" i="93" s="1"/>
  <c r="Q27" i="93" a="1"/>
  <c r="Q27" i="93" s="1"/>
  <c r="R27" i="93" a="1"/>
  <c r="R27" i="93"/>
  <c r="E28" i="93" a="1"/>
  <c r="E28" i="93" s="1"/>
  <c r="F28" i="93" a="1"/>
  <c r="F28" i="93"/>
  <c r="G28" i="93" a="1"/>
  <c r="G28" i="93" s="1"/>
  <c r="H28" i="93" a="1"/>
  <c r="H28" i="93"/>
  <c r="I28" i="93" a="1"/>
  <c r="I28" i="93" s="1"/>
  <c r="J28" i="93" a="1"/>
  <c r="J28" i="93"/>
  <c r="K28" i="93" a="1"/>
  <c r="K28" i="93" s="1"/>
  <c r="L28" i="93" a="1"/>
  <c r="L28" i="93" s="1"/>
  <c r="M28" i="93" a="1"/>
  <c r="M28" i="93" s="1"/>
  <c r="N28" i="93" a="1"/>
  <c r="N28" i="93" s="1"/>
  <c r="O28" i="93" a="1"/>
  <c r="O28" i="93" s="1"/>
  <c r="P28" i="93" a="1"/>
  <c r="P28" i="93" s="1"/>
  <c r="Q28" i="93" a="1"/>
  <c r="Q28" i="93" s="1"/>
  <c r="R28" i="93" a="1"/>
  <c r="R28" i="93" s="1"/>
  <c r="E29" i="93" a="1"/>
  <c r="E29" i="93" s="1"/>
  <c r="F29" i="93" a="1"/>
  <c r="F29" i="93"/>
  <c r="G29" i="93" a="1"/>
  <c r="G29" i="93" s="1"/>
  <c r="H29" i="93" a="1"/>
  <c r="H29" i="93"/>
  <c r="I29" i="93" a="1"/>
  <c r="I29" i="93" s="1"/>
  <c r="J29" i="93" a="1"/>
  <c r="J29" i="93"/>
  <c r="K29" i="93" a="1"/>
  <c r="K29" i="93" s="1"/>
  <c r="L29" i="93" a="1"/>
  <c r="L29" i="93"/>
  <c r="M29" i="93" a="1"/>
  <c r="M29" i="93" s="1"/>
  <c r="N29" i="93" a="1"/>
  <c r="N29" i="93" s="1"/>
  <c r="O29" i="93" a="1"/>
  <c r="O29" i="93"/>
  <c r="P29" i="93" a="1"/>
  <c r="P29" i="93"/>
  <c r="Q29" i="93" a="1"/>
  <c r="Q29" i="93" s="1"/>
  <c r="R29" i="93" a="1"/>
  <c r="R29" i="93"/>
  <c r="E30" i="93" a="1"/>
  <c r="E30" i="93" s="1"/>
  <c r="F30" i="93" a="1"/>
  <c r="F30" i="93" s="1"/>
  <c r="G30" i="93" a="1"/>
  <c r="G30" i="93" s="1"/>
  <c r="H30" i="93" a="1"/>
  <c r="H30" i="93" s="1"/>
  <c r="I30" i="93" a="1"/>
  <c r="I30" i="93" s="1"/>
  <c r="J30" i="93" a="1"/>
  <c r="J30" i="93"/>
  <c r="K30" i="93" a="1"/>
  <c r="K30" i="93" s="1"/>
  <c r="L30" i="93" a="1"/>
  <c r="L30" i="93"/>
  <c r="M30" i="93" a="1"/>
  <c r="M30" i="93"/>
  <c r="N30" i="93" a="1"/>
  <c r="N30" i="93" s="1"/>
  <c r="O30" i="93" a="1"/>
  <c r="O30" i="93" s="1"/>
  <c r="P30" i="93" a="1"/>
  <c r="P30" i="93"/>
  <c r="Q30" i="93" a="1"/>
  <c r="Q30" i="93" s="1"/>
  <c r="R30" i="93" a="1"/>
  <c r="R30" i="93" s="1"/>
  <c r="E31" i="93" a="1"/>
  <c r="E31" i="93" s="1"/>
  <c r="F31" i="93" a="1"/>
  <c r="F31" i="93" s="1"/>
  <c r="G31" i="93" a="1"/>
  <c r="G31" i="93"/>
  <c r="H31" i="93" a="1"/>
  <c r="H31" i="93"/>
  <c r="I31" i="93" a="1"/>
  <c r="I31" i="93" s="1"/>
  <c r="J31" i="93" a="1"/>
  <c r="J31" i="93"/>
  <c r="K31" i="93" a="1"/>
  <c r="K31" i="93"/>
  <c r="L31" i="93" a="1"/>
  <c r="L31" i="93" s="1"/>
  <c r="M31" i="93" a="1"/>
  <c r="M31" i="93" s="1"/>
  <c r="N31" i="93" a="1"/>
  <c r="N31" i="93" s="1"/>
  <c r="O31" i="93" a="1"/>
  <c r="O31" i="93" s="1"/>
  <c r="P31" i="93" a="1"/>
  <c r="P31" i="93"/>
  <c r="Q31" i="93" a="1"/>
  <c r="Q31" i="93" s="1"/>
  <c r="R31" i="93" a="1"/>
  <c r="R31" i="93" s="1"/>
  <c r="E32" i="93" a="1"/>
  <c r="E32" i="93"/>
  <c r="F32" i="93" a="1"/>
  <c r="F32" i="93"/>
  <c r="G32" i="93" a="1"/>
  <c r="G32" i="93" s="1"/>
  <c r="H32" i="93" a="1"/>
  <c r="H32" i="93"/>
  <c r="I32" i="93" a="1"/>
  <c r="I32" i="93" s="1"/>
  <c r="J32" i="93" a="1"/>
  <c r="J32" i="93" s="1"/>
  <c r="K32" i="93" a="1"/>
  <c r="K32" i="93" s="1"/>
  <c r="L32" i="93" a="1"/>
  <c r="L32" i="93" s="1"/>
  <c r="M32" i="93" a="1"/>
  <c r="M32" i="93" s="1"/>
  <c r="N32" i="93" a="1"/>
  <c r="N32" i="93"/>
  <c r="O32" i="93" a="1"/>
  <c r="O32" i="93" s="1"/>
  <c r="P32" i="93" a="1"/>
  <c r="P32" i="93"/>
  <c r="Q32" i="93" a="1"/>
  <c r="Q32" i="93"/>
  <c r="R32" i="93" a="1"/>
  <c r="R32" i="93" s="1"/>
  <c r="E33" i="93" a="1"/>
  <c r="E33" i="93" s="1"/>
  <c r="F33" i="93" a="1"/>
  <c r="F33" i="93"/>
  <c r="G33" i="93" a="1"/>
  <c r="G33" i="93" s="1"/>
  <c r="H33" i="93" a="1"/>
  <c r="H33" i="93" s="1"/>
  <c r="I33" i="93" a="1"/>
  <c r="I33" i="93" s="1"/>
  <c r="J33" i="93" a="1"/>
  <c r="J33" i="93" s="1"/>
  <c r="K33" i="93" a="1"/>
  <c r="K33" i="93"/>
  <c r="L33" i="93" a="1"/>
  <c r="L33" i="93"/>
  <c r="M33" i="93" a="1"/>
  <c r="M33" i="93" s="1"/>
  <c r="N33" i="93" a="1"/>
  <c r="N33" i="93"/>
  <c r="O33" i="93" a="1"/>
  <c r="O33" i="93"/>
  <c r="P33" i="93" a="1"/>
  <c r="P33" i="93" s="1"/>
  <c r="Q33" i="93" a="1"/>
  <c r="Q33" i="93" s="1"/>
  <c r="R33" i="93" a="1"/>
  <c r="R33" i="93" s="1"/>
  <c r="E34" i="93" a="1"/>
  <c r="E34" i="93" s="1"/>
  <c r="F34" i="93" a="1"/>
  <c r="F34" i="93"/>
  <c r="G34" i="93" a="1"/>
  <c r="G34" i="93" s="1"/>
  <c r="H34" i="93" a="1"/>
  <c r="H34" i="93" s="1"/>
  <c r="I34" i="93" a="1"/>
  <c r="I34" i="93"/>
  <c r="J34" i="93" a="1"/>
  <c r="J34" i="93"/>
  <c r="K34" i="93" a="1"/>
  <c r="K34" i="93" s="1"/>
  <c r="L34" i="93" a="1"/>
  <c r="L34" i="93"/>
  <c r="M34" i="93" a="1"/>
  <c r="M34" i="93" s="1"/>
  <c r="N34" i="93" a="1"/>
  <c r="N34" i="93" s="1"/>
  <c r="O34" i="93" a="1"/>
  <c r="O34" i="93" s="1"/>
  <c r="P34" i="93" a="1"/>
  <c r="P34" i="93" s="1"/>
  <c r="Q34" i="93" a="1"/>
  <c r="Q34" i="93" s="1"/>
  <c r="R34" i="93" a="1"/>
  <c r="R34" i="93"/>
  <c r="E35" i="93" a="1"/>
  <c r="E35" i="93" s="1"/>
  <c r="F35" i="93" a="1"/>
  <c r="F35" i="93"/>
  <c r="G35" i="93" a="1"/>
  <c r="G35" i="93"/>
  <c r="H35" i="93" a="1"/>
  <c r="H35" i="93" s="1"/>
  <c r="I35" i="93" a="1"/>
  <c r="I35" i="93" s="1"/>
  <c r="J35" i="93" a="1"/>
  <c r="J35" i="93"/>
  <c r="K35" i="93" a="1"/>
  <c r="K35" i="93" s="1"/>
  <c r="L35" i="93" a="1"/>
  <c r="L35" i="93" s="1"/>
  <c r="M35" i="93" a="1"/>
  <c r="M35" i="93" s="1"/>
  <c r="N35" i="93" a="1"/>
  <c r="N35" i="93" s="1"/>
  <c r="O35" i="93" a="1"/>
  <c r="O35" i="93"/>
  <c r="P35" i="93" a="1"/>
  <c r="P35" i="93"/>
  <c r="Q35" i="93" a="1"/>
  <c r="Q35" i="93" s="1"/>
  <c r="R35" i="93" a="1"/>
  <c r="R35" i="93"/>
  <c r="E36" i="93" a="1"/>
  <c r="E36" i="93"/>
  <c r="F36" i="93" a="1"/>
  <c r="F36" i="93" s="1"/>
  <c r="G36" i="93" a="1"/>
  <c r="G36" i="93" s="1"/>
  <c r="H36" i="93" a="1"/>
  <c r="H36" i="93" s="1"/>
  <c r="I36" i="93" a="1"/>
  <c r="I36" i="93" s="1"/>
  <c r="J36" i="93" a="1"/>
  <c r="J36" i="93"/>
  <c r="K36" i="93" a="1"/>
  <c r="K36" i="93" s="1"/>
  <c r="L36" i="93" a="1"/>
  <c r="L36" i="93" s="1"/>
  <c r="M36" i="93" a="1"/>
  <c r="M36" i="93"/>
  <c r="N36" i="93" a="1"/>
  <c r="N36" i="93"/>
  <c r="O36" i="93" a="1"/>
  <c r="O36" i="93" s="1"/>
  <c r="P36" i="93" a="1"/>
  <c r="P36" i="93"/>
  <c r="Q36" i="93" a="1"/>
  <c r="Q36" i="93" s="1"/>
  <c r="R36" i="93" a="1"/>
  <c r="R36" i="93" s="1"/>
  <c r="E37" i="93" a="1"/>
  <c r="E37" i="93" s="1"/>
  <c r="F37" i="93" a="1"/>
  <c r="F37" i="93" s="1"/>
  <c r="G37" i="93" a="1"/>
  <c r="G37" i="93" s="1"/>
  <c r="H37" i="93" a="1"/>
  <c r="H37" i="93"/>
  <c r="I37" i="93" a="1"/>
  <c r="I37" i="93" s="1"/>
  <c r="J37" i="93" a="1"/>
  <c r="J37" i="93"/>
  <c r="K37" i="93" a="1"/>
  <c r="K37" i="93"/>
  <c r="L37" i="93" a="1"/>
  <c r="L37" i="93" s="1"/>
  <c r="M37" i="93" a="1"/>
  <c r="M37" i="93" s="1"/>
  <c r="N37" i="93" a="1"/>
  <c r="N37" i="93"/>
  <c r="O37" i="93" a="1"/>
  <c r="O37" i="93" s="1"/>
  <c r="P37" i="93" a="1"/>
  <c r="P37" i="93" s="1"/>
  <c r="Q37" i="93" a="1"/>
  <c r="Q37" i="93" s="1"/>
  <c r="R37" i="93" a="1"/>
  <c r="R37" i="93" s="1"/>
  <c r="E38" i="93" a="1"/>
  <c r="E38" i="93"/>
  <c r="F38" i="93" a="1"/>
  <c r="F38" i="93"/>
  <c r="G38" i="93" a="1"/>
  <c r="G38" i="93" s="1"/>
  <c r="H38" i="93" a="1"/>
  <c r="H38" i="93"/>
  <c r="I38" i="93" a="1"/>
  <c r="I38" i="93"/>
  <c r="J38" i="93" a="1"/>
  <c r="J38" i="93" s="1"/>
  <c r="K38" i="93" a="1"/>
  <c r="K38" i="93" s="1"/>
  <c r="L38" i="93" a="1"/>
  <c r="L38" i="93" s="1"/>
  <c r="M38" i="93" a="1"/>
  <c r="M38" i="93" s="1"/>
  <c r="N38" i="93" a="1"/>
  <c r="N38" i="93"/>
  <c r="O38" i="93" a="1"/>
  <c r="O38" i="93" s="1"/>
  <c r="P38" i="93" a="1"/>
  <c r="P38" i="93" s="1"/>
  <c r="Q38" i="93" a="1"/>
  <c r="Q38" i="93"/>
  <c r="R38" i="93" a="1"/>
  <c r="R38" i="93"/>
  <c r="E39" i="93" a="1"/>
  <c r="E39" i="93" s="1"/>
  <c r="F39" i="93" a="1"/>
  <c r="F39" i="93"/>
  <c r="G39" i="93" a="1"/>
  <c r="G39" i="93" s="1"/>
  <c r="H39" i="93" a="1"/>
  <c r="H39" i="93" s="1"/>
  <c r="I39" i="93" a="1"/>
  <c r="I39" i="93" s="1"/>
  <c r="J39" i="93" a="1"/>
  <c r="J39" i="93" s="1"/>
  <c r="K39" i="93" a="1"/>
  <c r="K39" i="93" s="1"/>
  <c r="L39" i="93" a="1"/>
  <c r="L39" i="93"/>
  <c r="M39" i="93" a="1"/>
  <c r="M39" i="93" s="1"/>
  <c r="N39" i="93" a="1"/>
  <c r="N39" i="93"/>
  <c r="O39" i="93" a="1"/>
  <c r="O39" i="93"/>
  <c r="P39" i="93" a="1"/>
  <c r="P39" i="93" s="1"/>
  <c r="Q39" i="93" a="1"/>
  <c r="Q39" i="93" s="1"/>
  <c r="R39" i="93" a="1"/>
  <c r="R39" i="93"/>
  <c r="E40" i="93" a="1"/>
  <c r="E40" i="93" s="1"/>
  <c r="F40" i="93" a="1"/>
  <c r="F40" i="93" s="1"/>
  <c r="G40" i="93" a="1"/>
  <c r="G40" i="93" s="1"/>
  <c r="H40" i="93" a="1"/>
  <c r="H40" i="93" s="1"/>
  <c r="I40" i="93" a="1"/>
  <c r="I40" i="93"/>
  <c r="J40" i="93" a="1"/>
  <c r="J40" i="93"/>
  <c r="K40" i="93" a="1"/>
  <c r="K40" i="93" s="1"/>
  <c r="L40" i="93" a="1"/>
  <c r="L40" i="93"/>
  <c r="M40" i="93" a="1"/>
  <c r="M40" i="93"/>
  <c r="N40" i="93" a="1"/>
  <c r="N40" i="93" s="1"/>
  <c r="O40" i="93" a="1"/>
  <c r="O40" i="93" s="1"/>
  <c r="P40" i="93" a="1"/>
  <c r="P40" i="93" s="1"/>
  <c r="Q40" i="93" a="1"/>
  <c r="Q40" i="93" s="1"/>
  <c r="R40" i="93" a="1"/>
  <c r="R40" i="93"/>
  <c r="E41" i="93" a="1"/>
  <c r="E41" i="93" s="1"/>
  <c r="F41" i="93" a="1"/>
  <c r="F41" i="93" s="1"/>
  <c r="G41" i="93" a="1"/>
  <c r="G41" i="93"/>
  <c r="H41" i="93" a="1"/>
  <c r="H41" i="93"/>
  <c r="I41" i="93" a="1"/>
  <c r="I41" i="93" s="1"/>
  <c r="J41" i="93" a="1"/>
  <c r="J41" i="93"/>
  <c r="K41" i="93" a="1"/>
  <c r="K41" i="93" s="1"/>
  <c r="L41" i="93" a="1"/>
  <c r="L41" i="93" s="1"/>
  <c r="M41" i="93" a="1"/>
  <c r="M41" i="93" s="1"/>
  <c r="N41" i="93" a="1"/>
  <c r="N41" i="93" s="1"/>
  <c r="O41" i="93" a="1"/>
  <c r="O41" i="93" s="1"/>
  <c r="P41" i="93" a="1"/>
  <c r="P41" i="93"/>
  <c r="Q41" i="93" a="1"/>
  <c r="Q41" i="93" s="1"/>
  <c r="R41" i="93" a="1"/>
  <c r="R41" i="93"/>
  <c r="E42" i="93" a="1"/>
  <c r="E42" i="93" s="1"/>
  <c r="F42" i="93" a="1"/>
  <c r="F42" i="93" s="1"/>
  <c r="G42" i="93" a="1"/>
  <c r="G42" i="93" s="1"/>
  <c r="H42" i="93" a="1"/>
  <c r="H42" i="93"/>
  <c r="I42" i="93" a="1"/>
  <c r="I42" i="93"/>
  <c r="J42" i="93" a="1"/>
  <c r="J42" i="93" s="1"/>
  <c r="K42" i="93" a="1"/>
  <c r="K42" i="93" s="1"/>
  <c r="L42" i="93" a="1"/>
  <c r="L42" i="93" s="1"/>
  <c r="M42" i="93" a="1"/>
  <c r="M42" i="93"/>
  <c r="N42" i="93" a="1"/>
  <c r="N42" i="93" s="1"/>
  <c r="O42" i="93" a="1"/>
  <c r="O42" i="93" s="1"/>
  <c r="P42" i="93" a="1"/>
  <c r="P42" i="93"/>
  <c r="Q42" i="93" a="1"/>
  <c r="Q42" i="93"/>
  <c r="R42" i="93" a="1"/>
  <c r="R42" i="93"/>
  <c r="E43" i="93" a="1"/>
  <c r="E43" i="93" s="1"/>
  <c r="F43" i="93" a="1"/>
  <c r="F43" i="93" s="1"/>
  <c r="G43" i="93" a="1"/>
  <c r="G43" i="93" s="1"/>
  <c r="H43" i="93" a="1"/>
  <c r="H43" i="93"/>
  <c r="I43" i="93" a="1"/>
  <c r="I43" i="93" s="1"/>
  <c r="J43" i="93" a="1"/>
  <c r="J43" i="93" s="1"/>
  <c r="K43" i="93" a="1"/>
  <c r="K43" i="93"/>
  <c r="L43" i="93" a="1"/>
  <c r="L43" i="93"/>
  <c r="M43" i="93" a="1"/>
  <c r="M43" i="93" s="1"/>
  <c r="N43" i="93" a="1"/>
  <c r="N43" i="93"/>
  <c r="O43" i="93" a="1"/>
  <c r="O43" i="93" s="1"/>
  <c r="P43" i="93" a="1"/>
  <c r="P43" i="93" s="1"/>
  <c r="Q43" i="93" a="1"/>
  <c r="Q43" i="93" s="1"/>
  <c r="R43" i="93" a="1"/>
  <c r="R43" i="93"/>
  <c r="E44" i="93" a="1"/>
  <c r="E44" i="93" s="1"/>
  <c r="F44" i="93" a="1"/>
  <c r="F44" i="93"/>
  <c r="G44" i="93" a="1"/>
  <c r="G44" i="93" s="1"/>
  <c r="H44" i="93" a="1"/>
  <c r="H44" i="93"/>
  <c r="I44" i="93" a="1"/>
  <c r="I44" i="93"/>
  <c r="J44" i="93" a="1"/>
  <c r="J44" i="93" s="1"/>
  <c r="K44" i="93" a="1"/>
  <c r="K44" i="93" s="1"/>
  <c r="L44" i="93" a="1"/>
  <c r="L44" i="93"/>
  <c r="M44" i="93" a="1"/>
  <c r="M44" i="93" s="1"/>
  <c r="N44" i="93" a="1"/>
  <c r="N44" i="93" s="1"/>
  <c r="O44" i="93" a="1"/>
  <c r="O44" i="93" s="1"/>
  <c r="P44" i="93" a="1"/>
  <c r="P44" i="93" s="1"/>
  <c r="Q44" i="93" a="1"/>
  <c r="Q44" i="93"/>
  <c r="R44" i="93" a="1"/>
  <c r="R44" i="93"/>
  <c r="E45" i="93" a="1"/>
  <c r="E45" i="93" s="1"/>
  <c r="F45" i="93" a="1"/>
  <c r="F45" i="93"/>
  <c r="G45" i="93" a="1"/>
  <c r="G45" i="93"/>
  <c r="H45" i="93" a="1"/>
  <c r="H45" i="93"/>
  <c r="I45" i="93" a="1"/>
  <c r="I45" i="93" s="1"/>
  <c r="J45" i="93" a="1"/>
  <c r="J45" i="93" s="1"/>
  <c r="K45" i="93" a="1"/>
  <c r="K45" i="93" s="1"/>
  <c r="L45" i="93" a="1"/>
  <c r="L45" i="93"/>
  <c r="M45" i="93" a="1"/>
  <c r="M45" i="93" s="1"/>
  <c r="N45" i="93" a="1"/>
  <c r="N45" i="93" s="1"/>
  <c r="O45" i="93" a="1"/>
  <c r="O45" i="93"/>
  <c r="P45" i="93" a="1"/>
  <c r="P45" i="93"/>
  <c r="Q45" i="93" a="1"/>
  <c r="Q45" i="93" s="1"/>
  <c r="R45" i="93" a="1"/>
  <c r="R45" i="93" s="1"/>
  <c r="E46" i="93" a="1"/>
  <c r="E46" i="93" s="1"/>
  <c r="F46" i="93" a="1"/>
  <c r="F46" i="93" s="1"/>
  <c r="G46" i="93" a="1"/>
  <c r="G46" i="93" s="1"/>
  <c r="H46" i="93" a="1"/>
  <c r="H46" i="93"/>
  <c r="I46" i="93" a="1"/>
  <c r="I46" i="93" s="1"/>
  <c r="J46" i="93" a="1"/>
  <c r="J46" i="93"/>
  <c r="K46" i="93" a="1"/>
  <c r="K46" i="93" s="1"/>
  <c r="L46" i="93" a="1"/>
  <c r="L46" i="93"/>
  <c r="M46" i="93" a="1"/>
  <c r="M46" i="93"/>
  <c r="N46" i="93" a="1"/>
  <c r="N46" i="93" s="1"/>
  <c r="O46" i="93" a="1"/>
  <c r="O46" i="93" s="1"/>
  <c r="P46" i="93" a="1"/>
  <c r="P46" i="93"/>
  <c r="Q46" i="93" a="1"/>
  <c r="Q46" i="93"/>
  <c r="R46" i="93" a="1"/>
  <c r="R46" i="93" s="1"/>
  <c r="E47" i="93" a="1"/>
  <c r="E47" i="93" s="1"/>
  <c r="F47" i="93" a="1"/>
  <c r="F47" i="93" s="1"/>
  <c r="G47" i="93" a="1"/>
  <c r="G47" i="93"/>
  <c r="H47" i="93" a="1"/>
  <c r="H47" i="93"/>
  <c r="I47" i="93" a="1"/>
  <c r="I47" i="93" s="1"/>
  <c r="J47" i="93" a="1"/>
  <c r="J47" i="93"/>
  <c r="K47" i="93" a="1"/>
  <c r="K47" i="93"/>
  <c r="L47" i="93" a="1"/>
  <c r="L47" i="93"/>
  <c r="M47" i="93" a="1"/>
  <c r="M47" i="93" s="1"/>
  <c r="N47" i="93" a="1"/>
  <c r="N47" i="93" s="1"/>
  <c r="O47" i="93" a="1"/>
  <c r="O47" i="93" s="1"/>
  <c r="P47" i="93" a="1"/>
  <c r="P47" i="93"/>
  <c r="Q47" i="93" a="1"/>
  <c r="Q47" i="93" s="1"/>
  <c r="R47" i="93" a="1"/>
  <c r="R47" i="93"/>
  <c r="E48" i="93" a="1"/>
  <c r="E48" i="93"/>
  <c r="F48" i="93" a="1"/>
  <c r="F48" i="93"/>
  <c r="G48" i="93" a="1"/>
  <c r="G48" i="93" s="1"/>
  <c r="H48" i="93" a="1"/>
  <c r="H48" i="93" s="1"/>
  <c r="I48" i="93" a="1"/>
  <c r="I48" i="93" s="1"/>
  <c r="J48" i="93" a="1"/>
  <c r="J48" i="93" s="1"/>
  <c r="K48" i="93" a="1"/>
  <c r="K48" i="93" s="1"/>
  <c r="L48" i="93" a="1"/>
  <c r="L48" i="93" s="1"/>
  <c r="M48" i="93" a="1"/>
  <c r="M48" i="93" s="1"/>
  <c r="N48" i="93" a="1"/>
  <c r="N48" i="93" s="1"/>
  <c r="O48" i="93" a="1"/>
  <c r="O48" i="93"/>
  <c r="P48" i="93" a="1"/>
  <c r="P48" i="93" s="1"/>
  <c r="Q48" i="93" a="1"/>
  <c r="Q48" i="93" s="1"/>
  <c r="R48" i="93" a="1"/>
  <c r="R48" i="93" s="1"/>
  <c r="E49" i="93" a="1"/>
  <c r="E49" i="93" s="1"/>
  <c r="F49" i="93" a="1"/>
  <c r="F49" i="93"/>
  <c r="G49" i="93" a="1"/>
  <c r="G49" i="93" s="1"/>
  <c r="H49" i="93" a="1"/>
  <c r="H49" i="93" s="1"/>
  <c r="I49" i="93" a="1"/>
  <c r="I49" i="93" s="1"/>
  <c r="J49" i="93" a="1"/>
  <c r="J49" i="93" s="1"/>
  <c r="K49" i="93" a="1"/>
  <c r="K49" i="93" s="1"/>
  <c r="L49" i="93" a="1"/>
  <c r="L49" i="93" s="1"/>
  <c r="M49" i="93" a="1"/>
  <c r="M49" i="93" s="1"/>
  <c r="N49" i="93" a="1"/>
  <c r="N49" i="93" s="1"/>
  <c r="O49" i="93" a="1"/>
  <c r="O49" i="93" s="1"/>
  <c r="P49" i="93" a="1"/>
  <c r="P49" i="93" s="1"/>
  <c r="Q49" i="93" a="1"/>
  <c r="Q49" i="93"/>
  <c r="R49" i="93" a="1"/>
  <c r="R49" i="93" s="1"/>
  <c r="E50" i="93" a="1"/>
  <c r="E50" i="93" s="1"/>
  <c r="F50" i="93" a="1"/>
  <c r="F50" i="93" s="1"/>
  <c r="G50" i="93" a="1"/>
  <c r="G50" i="93" s="1"/>
  <c r="H50" i="93" a="1"/>
  <c r="H50" i="93" s="1"/>
  <c r="I50" i="93" a="1"/>
  <c r="I50" i="93" s="1"/>
  <c r="J50" i="93" a="1"/>
  <c r="J50" i="93" s="1"/>
  <c r="K50" i="93" a="1"/>
  <c r="K50" i="93" s="1"/>
  <c r="L50" i="93" a="1"/>
  <c r="L50" i="93" s="1"/>
  <c r="M50" i="93" a="1"/>
  <c r="M50" i="93" s="1"/>
  <c r="N50" i="93" a="1"/>
  <c r="N50" i="93" s="1"/>
  <c r="O50" i="93" a="1"/>
  <c r="O50" i="93" s="1"/>
  <c r="P50" i="93" a="1"/>
  <c r="P50" i="93" s="1"/>
  <c r="Q50" i="93" a="1"/>
  <c r="Q50" i="93" s="1"/>
  <c r="R50" i="93" a="1"/>
  <c r="R50" i="93" s="1"/>
  <c r="E51" i="93" a="1"/>
  <c r="E51" i="93" s="1"/>
  <c r="F51" i="93" a="1"/>
  <c r="F51" i="93" s="1"/>
  <c r="G51" i="93" a="1"/>
  <c r="G51" i="93" s="1"/>
  <c r="H51" i="93" a="1"/>
  <c r="H51" i="93" s="1"/>
  <c r="I51" i="93" a="1"/>
  <c r="I51" i="93" s="1"/>
  <c r="J51" i="93" a="1"/>
  <c r="J51" i="93" s="1"/>
  <c r="K51" i="93" a="1"/>
  <c r="K51" i="93" s="1"/>
  <c r="L51" i="93" a="1"/>
  <c r="L51" i="93" s="1"/>
  <c r="M51" i="93" a="1"/>
  <c r="M51" i="93" s="1"/>
  <c r="N51" i="93" a="1"/>
  <c r="N51" i="93" s="1"/>
  <c r="O51" i="93" a="1"/>
  <c r="O51" i="93" s="1"/>
  <c r="P51" i="93" a="1"/>
  <c r="P51" i="93" s="1"/>
  <c r="Q51" i="93" a="1"/>
  <c r="Q51" i="93" s="1"/>
  <c r="R51" i="93" a="1"/>
  <c r="R51" i="93" s="1"/>
  <c r="E52" i="93" a="1"/>
  <c r="E52" i="93" s="1"/>
  <c r="F52" i="93" a="1"/>
  <c r="F52" i="93" s="1"/>
  <c r="G52" i="93" a="1"/>
  <c r="G52" i="93" s="1"/>
  <c r="H52" i="93" a="1"/>
  <c r="H52" i="93" s="1"/>
  <c r="I52" i="93" a="1"/>
  <c r="I52" i="93" s="1"/>
  <c r="J52" i="93" a="1"/>
  <c r="J52" i="93" s="1"/>
  <c r="K52" i="93" a="1"/>
  <c r="K52" i="93" s="1"/>
  <c r="L52" i="93" a="1"/>
  <c r="L52" i="93" s="1"/>
  <c r="M52" i="93" a="1"/>
  <c r="M52" i="93" s="1"/>
  <c r="N52" i="93" a="1"/>
  <c r="N52" i="93" s="1"/>
  <c r="O52" i="93" a="1"/>
  <c r="O52" i="93" s="1"/>
  <c r="P52" i="93" a="1"/>
  <c r="P52" i="93" s="1"/>
  <c r="Q52" i="93" a="1"/>
  <c r="Q52" i="93" s="1"/>
  <c r="R52" i="93" a="1"/>
  <c r="R52" i="93" s="1"/>
  <c r="E53" i="93" a="1"/>
  <c r="E53" i="93" s="1"/>
  <c r="F53" i="93" a="1"/>
  <c r="F53" i="93" s="1"/>
  <c r="G53" i="93" a="1"/>
  <c r="G53" i="93" s="1"/>
  <c r="H53" i="93" a="1"/>
  <c r="H53" i="93" s="1"/>
  <c r="I53" i="93" a="1"/>
  <c r="I53" i="93" s="1"/>
  <c r="J53" i="93" a="1"/>
  <c r="J53" i="93" s="1"/>
  <c r="K53" i="93" a="1"/>
  <c r="K53" i="93" s="1"/>
  <c r="L53" i="93" a="1"/>
  <c r="L53" i="93" s="1"/>
  <c r="M53" i="93" a="1"/>
  <c r="M53" i="93" s="1"/>
  <c r="N53" i="93" a="1"/>
  <c r="N53" i="93" s="1"/>
  <c r="O53" i="93" a="1"/>
  <c r="O53" i="93" s="1"/>
  <c r="P53" i="93" a="1"/>
  <c r="P53" i="93" s="1"/>
  <c r="Q53" i="93" a="1"/>
  <c r="Q53" i="93" s="1"/>
  <c r="R53" i="93" a="1"/>
  <c r="R53" i="93" s="1"/>
  <c r="E54" i="93" a="1"/>
  <c r="E54" i="93" s="1"/>
  <c r="F54" i="93" a="1"/>
  <c r="F54" i="93" s="1"/>
  <c r="G54" i="93" a="1"/>
  <c r="G54" i="93" s="1"/>
  <c r="H54" i="93" a="1"/>
  <c r="H54" i="93" s="1"/>
  <c r="I54" i="93" a="1"/>
  <c r="I54" i="93" s="1"/>
  <c r="J54" i="93" a="1"/>
  <c r="J54" i="93" s="1"/>
  <c r="K54" i="93" a="1"/>
  <c r="K54" i="93" s="1"/>
  <c r="L54" i="93" a="1"/>
  <c r="L54" i="93" s="1"/>
  <c r="M54" i="93" a="1"/>
  <c r="M54" i="93" s="1"/>
  <c r="N54" i="93" a="1"/>
  <c r="N54" i="93" s="1"/>
  <c r="O54" i="93" a="1"/>
  <c r="O54" i="93" s="1"/>
  <c r="P54" i="93" a="1"/>
  <c r="P54" i="93" s="1"/>
  <c r="Q54" i="93" a="1"/>
  <c r="Q54" i="93" s="1"/>
  <c r="R54" i="93" a="1"/>
  <c r="R54" i="93" s="1"/>
  <c r="E55" i="93" a="1"/>
  <c r="E55" i="93" s="1"/>
  <c r="F55" i="93" a="1"/>
  <c r="F55" i="93" s="1"/>
  <c r="G55" i="93" a="1"/>
  <c r="G55" i="93" s="1"/>
  <c r="H55" i="93" a="1"/>
  <c r="H55" i="93" s="1"/>
  <c r="I55" i="93" a="1"/>
  <c r="I55" i="93" s="1"/>
  <c r="J55" i="93" a="1"/>
  <c r="J55" i="93" s="1"/>
  <c r="K55" i="93" a="1"/>
  <c r="K55" i="93" s="1"/>
  <c r="L55" i="93" a="1"/>
  <c r="L55" i="93" s="1"/>
  <c r="M55" i="93" a="1"/>
  <c r="M55" i="93" s="1"/>
  <c r="N55" i="93" a="1"/>
  <c r="N55" i="93" s="1"/>
  <c r="O55" i="93" a="1"/>
  <c r="O55" i="93" s="1"/>
  <c r="P55" i="93" a="1"/>
  <c r="P55" i="93" s="1"/>
  <c r="Q55" i="93" a="1"/>
  <c r="Q55" i="93" s="1"/>
  <c r="R55" i="93" a="1"/>
  <c r="R55" i="93" s="1"/>
  <c r="E56" i="93" a="1"/>
  <c r="E56" i="93" s="1"/>
  <c r="F56" i="93" a="1"/>
  <c r="F56" i="93" s="1"/>
  <c r="G56" i="93" a="1"/>
  <c r="G56" i="93" s="1"/>
  <c r="H56" i="93" a="1"/>
  <c r="H56" i="93" s="1"/>
  <c r="I56" i="93" a="1"/>
  <c r="I56" i="93" s="1"/>
  <c r="J56" i="93" a="1"/>
  <c r="J56" i="93" s="1"/>
  <c r="K56" i="93" a="1"/>
  <c r="K56" i="93" s="1"/>
  <c r="L56" i="93" a="1"/>
  <c r="L56" i="93" s="1"/>
  <c r="M56" i="93" a="1"/>
  <c r="M56" i="93" s="1"/>
  <c r="N56" i="93" a="1"/>
  <c r="N56" i="93" s="1"/>
  <c r="O56" i="93" a="1"/>
  <c r="O56" i="93" s="1"/>
  <c r="P56" i="93" a="1"/>
  <c r="P56" i="93" s="1"/>
  <c r="Q56" i="93" a="1"/>
  <c r="Q56" i="93" s="1"/>
  <c r="R56" i="93" a="1"/>
  <c r="R56" i="93" s="1"/>
  <c r="E57" i="93" a="1"/>
  <c r="E57" i="93" s="1"/>
  <c r="F57" i="93" a="1"/>
  <c r="F57" i="93" s="1"/>
  <c r="G57" i="93" a="1"/>
  <c r="G57" i="93" s="1"/>
  <c r="H57" i="93" a="1"/>
  <c r="H57" i="93" s="1"/>
  <c r="I57" i="93" a="1"/>
  <c r="I57" i="93" s="1"/>
  <c r="J57" i="93" a="1"/>
  <c r="J57" i="93" s="1"/>
  <c r="K57" i="93" a="1"/>
  <c r="K57" i="93" s="1"/>
  <c r="L57" i="93" a="1"/>
  <c r="L57" i="93" s="1"/>
  <c r="M57" i="93" a="1"/>
  <c r="M57" i="93" s="1"/>
  <c r="N57" i="93" a="1"/>
  <c r="N57" i="93" s="1"/>
  <c r="O57" i="93" a="1"/>
  <c r="O57" i="93" s="1"/>
  <c r="P57" i="93" a="1"/>
  <c r="P57" i="93" s="1"/>
  <c r="Q57" i="93" a="1"/>
  <c r="Q57" i="93" s="1"/>
  <c r="R57" i="93" a="1"/>
  <c r="R57" i="93" s="1"/>
  <c r="E58" i="93" a="1"/>
  <c r="E58" i="93" s="1"/>
  <c r="F58" i="93" a="1"/>
  <c r="F58" i="93" s="1"/>
  <c r="G58" i="93" a="1"/>
  <c r="G58" i="93" s="1"/>
  <c r="H58" i="93" a="1"/>
  <c r="H58" i="93" s="1"/>
  <c r="I58" i="93" a="1"/>
  <c r="I58" i="93" s="1"/>
  <c r="J58" i="93" a="1"/>
  <c r="J58" i="93" s="1"/>
  <c r="K58" i="93" a="1"/>
  <c r="K58" i="93" s="1"/>
  <c r="L58" i="93" a="1"/>
  <c r="L58" i="93" s="1"/>
  <c r="M58" i="93" a="1"/>
  <c r="M58" i="93" s="1"/>
  <c r="N58" i="93" a="1"/>
  <c r="N58" i="93" s="1"/>
  <c r="O58" i="93" a="1"/>
  <c r="O58" i="93" s="1"/>
  <c r="P58" i="93" a="1"/>
  <c r="P58" i="93" s="1"/>
  <c r="Q58" i="93" a="1"/>
  <c r="Q58" i="93" s="1"/>
  <c r="R58" i="93" a="1"/>
  <c r="R58" i="93" s="1"/>
  <c r="E59" i="93" a="1"/>
  <c r="E59" i="93" s="1"/>
  <c r="F59" i="93" a="1"/>
  <c r="F59" i="93" s="1"/>
  <c r="G59" i="93" a="1"/>
  <c r="G59" i="93" s="1"/>
  <c r="H59" i="93" a="1"/>
  <c r="H59" i="93" s="1"/>
  <c r="I59" i="93" a="1"/>
  <c r="I59" i="93" s="1"/>
  <c r="J59" i="93" a="1"/>
  <c r="J59" i="93" s="1"/>
  <c r="K59" i="93" a="1"/>
  <c r="K59" i="93" s="1"/>
  <c r="L59" i="93" a="1"/>
  <c r="L59" i="93" s="1"/>
  <c r="M59" i="93" a="1"/>
  <c r="M59" i="93"/>
  <c r="N59" i="93" a="1"/>
  <c r="N59" i="93" s="1"/>
  <c r="O59" i="93" a="1"/>
  <c r="O59" i="93" s="1"/>
  <c r="P59" i="93" a="1"/>
  <c r="P59" i="93" s="1"/>
  <c r="Q59" i="93" a="1"/>
  <c r="Q59" i="93" s="1"/>
  <c r="R59" i="93" a="1"/>
  <c r="R59" i="93" s="1"/>
  <c r="E60" i="93" a="1"/>
  <c r="E60" i="93" s="1"/>
  <c r="F60" i="93" a="1"/>
  <c r="F60" i="93" s="1"/>
  <c r="G60" i="93" a="1"/>
  <c r="G60" i="93" s="1"/>
  <c r="H60" i="93" a="1"/>
  <c r="H60" i="93" s="1"/>
  <c r="I60" i="93" a="1"/>
  <c r="I60" i="93" s="1"/>
  <c r="J60" i="93" a="1"/>
  <c r="J60" i="93" s="1"/>
  <c r="K60" i="93" a="1"/>
  <c r="K60" i="93" s="1"/>
  <c r="L60" i="93" a="1"/>
  <c r="L60" i="93" s="1"/>
  <c r="M60" i="93" a="1"/>
  <c r="M60" i="93" s="1"/>
  <c r="N60" i="93" a="1"/>
  <c r="N60" i="93" s="1"/>
  <c r="O60" i="93" a="1"/>
  <c r="O60" i="93" s="1"/>
  <c r="P60" i="93" a="1"/>
  <c r="P60" i="93" s="1"/>
  <c r="Q60" i="93" a="1"/>
  <c r="Q60" i="93" s="1"/>
  <c r="R60" i="93" a="1"/>
  <c r="R60" i="93" s="1"/>
  <c r="E61" i="93" a="1"/>
  <c r="E61" i="93" s="1"/>
  <c r="F61" i="93" a="1"/>
  <c r="F61" i="93"/>
  <c r="G61" i="93" a="1"/>
  <c r="G61" i="93" s="1"/>
  <c r="H61" i="93" a="1"/>
  <c r="H61" i="93" s="1"/>
  <c r="I61" i="93" a="1"/>
  <c r="I61" i="93" s="1"/>
  <c r="J61" i="93" a="1"/>
  <c r="J61" i="93" s="1"/>
  <c r="K61" i="93" a="1"/>
  <c r="K61" i="93" s="1"/>
  <c r="L61" i="93" a="1"/>
  <c r="L61" i="93" s="1"/>
  <c r="M61" i="93" a="1"/>
  <c r="M61" i="93" s="1"/>
  <c r="N61" i="93" a="1"/>
  <c r="N61" i="93" s="1"/>
  <c r="O61" i="93" a="1"/>
  <c r="O61" i="93" s="1"/>
  <c r="P61" i="93" a="1"/>
  <c r="P61" i="93" s="1"/>
  <c r="Q61" i="93" a="1"/>
  <c r="Q61" i="93" s="1"/>
  <c r="R61" i="93" a="1"/>
  <c r="R61" i="93" s="1"/>
  <c r="E62" i="93" a="1"/>
  <c r="E62" i="93" s="1"/>
  <c r="F62" i="93" a="1"/>
  <c r="F62" i="93" s="1"/>
  <c r="G62" i="93" a="1"/>
  <c r="G62" i="93" s="1"/>
  <c r="H62" i="93" a="1"/>
  <c r="H62" i="93" s="1"/>
  <c r="I62" i="93" a="1"/>
  <c r="I62" i="93" s="1"/>
  <c r="J62" i="93" a="1"/>
  <c r="J62" i="93" s="1"/>
  <c r="K62" i="93" a="1"/>
  <c r="K62" i="93" s="1"/>
  <c r="L62" i="93" a="1"/>
  <c r="L62" i="93" s="1"/>
  <c r="M62" i="93" a="1"/>
  <c r="M62" i="93" s="1"/>
  <c r="N62" i="93" a="1"/>
  <c r="N62" i="93" s="1"/>
  <c r="O62" i="93" a="1"/>
  <c r="O62" i="93" s="1"/>
  <c r="P62" i="93" a="1"/>
  <c r="P62" i="93" s="1"/>
  <c r="Q62" i="93" a="1"/>
  <c r="Q62" i="93" s="1"/>
  <c r="R62" i="93" a="1"/>
  <c r="R62" i="93" s="1"/>
  <c r="E63" i="93" a="1"/>
  <c r="E63" i="93" s="1"/>
  <c r="F63" i="93" a="1"/>
  <c r="F63" i="93" s="1"/>
  <c r="G63" i="93" a="1"/>
  <c r="G63" i="93" s="1"/>
  <c r="H63" i="93" a="1"/>
  <c r="H63" i="93" s="1"/>
  <c r="I63" i="93" a="1"/>
  <c r="I63" i="93" s="1"/>
  <c r="J63" i="93" a="1"/>
  <c r="J63" i="93" s="1"/>
  <c r="K63" i="93" a="1"/>
  <c r="K63" i="93" s="1"/>
  <c r="L63" i="93" a="1"/>
  <c r="L63" i="93" s="1"/>
  <c r="M63" i="93" a="1"/>
  <c r="M63" i="93"/>
  <c r="N63" i="93" a="1"/>
  <c r="N63" i="93" s="1"/>
  <c r="O63" i="93" a="1"/>
  <c r="O63" i="93" s="1"/>
  <c r="P63" i="93" a="1"/>
  <c r="P63" i="93" s="1"/>
  <c r="Q63" i="93" a="1"/>
  <c r="Q63" i="93" s="1"/>
  <c r="R63" i="93" a="1"/>
  <c r="R63" i="93" s="1"/>
  <c r="E64" i="93" a="1"/>
  <c r="E64" i="93" s="1"/>
  <c r="F64" i="93" a="1"/>
  <c r="F64" i="93" s="1"/>
  <c r="G64" i="93" a="1"/>
  <c r="G64" i="93" s="1"/>
  <c r="H64" i="93" a="1"/>
  <c r="H64" i="93" s="1"/>
  <c r="I64" i="93" a="1"/>
  <c r="I64" i="93" s="1"/>
  <c r="J64" i="93" a="1"/>
  <c r="J64" i="93" s="1"/>
  <c r="K64" i="93" a="1"/>
  <c r="K64" i="93" s="1"/>
  <c r="L64" i="93" a="1"/>
  <c r="L64" i="93"/>
  <c r="M64" i="93" a="1"/>
  <c r="M64" i="93" s="1"/>
  <c r="N64" i="93" a="1"/>
  <c r="N64" i="93" s="1"/>
  <c r="O64" i="93" a="1"/>
  <c r="O64" i="93" s="1"/>
  <c r="P64" i="93" a="1"/>
  <c r="P64" i="93" s="1"/>
  <c r="Q64" i="93" a="1"/>
  <c r="Q64" i="93"/>
  <c r="R64" i="93" a="1"/>
  <c r="R64" i="93" s="1"/>
  <c r="E65" i="93" a="1"/>
  <c r="E65" i="93" s="1"/>
  <c r="F65" i="93" a="1"/>
  <c r="F65" i="93" s="1"/>
  <c r="G65" i="93" a="1"/>
  <c r="G65" i="93"/>
  <c r="H65" i="93" a="1"/>
  <c r="H65" i="93" s="1"/>
  <c r="I65" i="93" a="1"/>
  <c r="I65" i="93"/>
  <c r="J65" i="93" a="1"/>
  <c r="J65" i="93" s="1"/>
  <c r="K65" i="93" a="1"/>
  <c r="K65" i="93"/>
  <c r="L65" i="93" a="1"/>
  <c r="L65" i="93" s="1"/>
  <c r="M65" i="93" a="1"/>
  <c r="M65" i="93" s="1"/>
  <c r="N65" i="93" a="1"/>
  <c r="N65" i="93" s="1"/>
  <c r="O65" i="93" a="1"/>
  <c r="O65" i="93" s="1"/>
  <c r="P65" i="93" a="1"/>
  <c r="P65" i="93" s="1"/>
  <c r="Q65" i="93" a="1"/>
  <c r="Q65" i="93" s="1"/>
  <c r="R65" i="93" a="1"/>
  <c r="R65" i="93" s="1"/>
  <c r="E66" i="93" a="1"/>
  <c r="E66" i="93"/>
  <c r="F66" i="93" a="1"/>
  <c r="F66" i="93" s="1"/>
  <c r="G66" i="93" a="1"/>
  <c r="G66" i="93" s="1"/>
  <c r="H66" i="93" a="1"/>
  <c r="H66" i="93" s="1"/>
  <c r="I66" i="93" a="1"/>
  <c r="I66" i="93"/>
  <c r="J66" i="93" a="1"/>
  <c r="J66" i="93" s="1"/>
  <c r="K66" i="93" a="1"/>
  <c r="K66" i="93"/>
  <c r="L66" i="93" a="1"/>
  <c r="L66" i="93" s="1"/>
  <c r="M66" i="93" a="1"/>
  <c r="M66" i="93"/>
  <c r="N66" i="93" a="1"/>
  <c r="N66" i="93" s="1"/>
  <c r="O66" i="93" a="1"/>
  <c r="O66" i="93" s="1"/>
  <c r="P66" i="93" a="1"/>
  <c r="P66" i="93" s="1"/>
  <c r="Q66" i="93" a="1"/>
  <c r="Q66" i="93" s="1"/>
  <c r="R66" i="93" a="1"/>
  <c r="R66" i="93" s="1"/>
  <c r="E67" i="93" a="1"/>
  <c r="E67" i="93" s="1"/>
  <c r="F67" i="93" a="1"/>
  <c r="F67" i="93" s="1"/>
  <c r="G67" i="93" a="1"/>
  <c r="G67" i="93"/>
  <c r="H67" i="93" a="1"/>
  <c r="H67" i="93" s="1"/>
  <c r="I67" i="93" a="1"/>
  <c r="I67" i="93" s="1"/>
  <c r="J67" i="93" a="1"/>
  <c r="J67" i="93" s="1"/>
  <c r="K67" i="93" a="1"/>
  <c r="K67" i="93"/>
  <c r="L67" i="93" a="1"/>
  <c r="L67" i="93" s="1"/>
  <c r="M67" i="93" a="1"/>
  <c r="M67" i="93"/>
  <c r="N67" i="93" a="1"/>
  <c r="N67" i="93" s="1"/>
  <c r="O67" i="93" a="1"/>
  <c r="O67" i="93"/>
  <c r="P67" i="93" a="1"/>
  <c r="P67" i="93" s="1"/>
  <c r="Q67" i="93" a="1"/>
  <c r="Q67" i="93" s="1"/>
  <c r="R67" i="93" a="1"/>
  <c r="R67" i="93" s="1"/>
  <c r="E68" i="93" a="1"/>
  <c r="E68" i="93" s="1"/>
  <c r="F68" i="93" a="1"/>
  <c r="F68" i="93" s="1"/>
  <c r="G68" i="93" a="1"/>
  <c r="G68" i="93" s="1"/>
  <c r="H68" i="93" a="1"/>
  <c r="H68" i="93" s="1"/>
  <c r="I68" i="93" a="1"/>
  <c r="I68" i="93"/>
  <c r="J68" i="93" a="1"/>
  <c r="J68" i="93" s="1"/>
  <c r="K68" i="93" a="1"/>
  <c r="K68" i="93" s="1"/>
  <c r="L68" i="93" a="1"/>
  <c r="L68" i="93" s="1"/>
  <c r="M68" i="93" a="1"/>
  <c r="M68" i="93"/>
  <c r="N68" i="93" a="1"/>
  <c r="N68" i="93" s="1"/>
  <c r="O68" i="93" a="1"/>
  <c r="O68" i="93"/>
  <c r="P68" i="93" a="1"/>
  <c r="P68" i="93" s="1"/>
  <c r="Q68" i="93" a="1"/>
  <c r="Q68" i="93"/>
  <c r="R68" i="93" a="1"/>
  <c r="R68" i="93" s="1"/>
  <c r="E69" i="93" a="1"/>
  <c r="E69" i="93" s="1"/>
  <c r="F69" i="93" a="1"/>
  <c r="F69" i="93" s="1"/>
  <c r="G69" i="93" a="1"/>
  <c r="G69" i="93" s="1"/>
  <c r="H69" i="93" a="1"/>
  <c r="H69" i="93" s="1"/>
  <c r="I69" i="93" a="1"/>
  <c r="I69" i="93" s="1"/>
  <c r="J69" i="93" a="1"/>
  <c r="J69" i="93" s="1"/>
  <c r="K69" i="93" a="1"/>
  <c r="K69" i="93"/>
  <c r="L69" i="93" a="1"/>
  <c r="L69" i="93" s="1"/>
  <c r="M69" i="93" a="1"/>
  <c r="M69" i="93" s="1"/>
  <c r="N69" i="93" a="1"/>
  <c r="N69" i="93" s="1"/>
  <c r="O69" i="93" a="1"/>
  <c r="O69" i="93"/>
  <c r="P69" i="93" a="1"/>
  <c r="P69" i="93" s="1"/>
  <c r="Q69" i="93" a="1"/>
  <c r="Q69" i="93"/>
  <c r="R69" i="93" a="1"/>
  <c r="R69" i="93" s="1"/>
  <c r="E70" i="93" a="1"/>
  <c r="E70" i="93"/>
  <c r="F70" i="93" a="1"/>
  <c r="F70" i="93" s="1"/>
  <c r="G70" i="93" a="1"/>
  <c r="G70" i="93" s="1"/>
  <c r="H70" i="93" a="1"/>
  <c r="H70" i="93" s="1"/>
  <c r="I70" i="93" a="1"/>
  <c r="I70" i="93" s="1"/>
  <c r="J70" i="93" a="1"/>
  <c r="J70" i="93" s="1"/>
  <c r="K70" i="93" a="1"/>
  <c r="K70" i="93" s="1"/>
  <c r="L70" i="93" a="1"/>
  <c r="L70" i="93" s="1"/>
  <c r="M70" i="93" a="1"/>
  <c r="M70" i="93"/>
  <c r="N70" i="93" a="1"/>
  <c r="N70" i="93" s="1"/>
  <c r="O70" i="93" a="1"/>
  <c r="O70" i="93" s="1"/>
  <c r="P70" i="93" a="1"/>
  <c r="P70" i="93" s="1"/>
  <c r="Q70" i="93" a="1"/>
  <c r="Q70" i="93"/>
  <c r="R70" i="93" a="1"/>
  <c r="R70" i="93" s="1"/>
  <c r="E71" i="93" a="1"/>
  <c r="E71" i="93"/>
  <c r="F71" i="93" a="1"/>
  <c r="F71" i="93" s="1"/>
  <c r="G71" i="93" a="1"/>
  <c r="G71" i="93"/>
  <c r="H71" i="93" a="1"/>
  <c r="H71" i="93" s="1"/>
  <c r="I71" i="93" a="1"/>
  <c r="I71" i="93" s="1"/>
  <c r="J71" i="93" a="1"/>
  <c r="J71" i="93" s="1"/>
  <c r="K71" i="93" a="1"/>
  <c r="K71" i="93" s="1"/>
  <c r="L71" i="93" a="1"/>
  <c r="L71" i="93" s="1"/>
  <c r="M71" i="93" a="1"/>
  <c r="M71" i="93" s="1"/>
  <c r="N71" i="93" a="1"/>
  <c r="N71" i="93" s="1"/>
  <c r="O71" i="93" a="1"/>
  <c r="O71" i="93"/>
  <c r="P71" i="93" a="1"/>
  <c r="P71" i="93" s="1"/>
  <c r="Q71" i="93" a="1"/>
  <c r="Q71" i="93" s="1"/>
  <c r="R71" i="93" a="1"/>
  <c r="R71" i="93" s="1"/>
  <c r="E72" i="93" a="1"/>
  <c r="E72" i="93"/>
  <c r="F72" i="93" a="1"/>
  <c r="F72" i="93" s="1"/>
  <c r="G72" i="93" a="1"/>
  <c r="G72" i="93"/>
  <c r="H72" i="93" a="1"/>
  <c r="H72" i="93" s="1"/>
  <c r="I72" i="93" a="1"/>
  <c r="I72" i="93"/>
  <c r="J72" i="93" a="1"/>
  <c r="J72" i="93" s="1"/>
  <c r="K72" i="93" a="1"/>
  <c r="K72" i="93" s="1"/>
  <c r="L72" i="93" a="1"/>
  <c r="L72" i="93" s="1"/>
  <c r="M72" i="93" a="1"/>
  <c r="M72" i="93" s="1"/>
  <c r="N72" i="93" a="1"/>
  <c r="N72" i="93" s="1"/>
  <c r="O72" i="93" a="1"/>
  <c r="O72" i="93" s="1"/>
  <c r="P72" i="93" a="1"/>
  <c r="P72" i="93" s="1"/>
  <c r="Q72" i="93" a="1"/>
  <c r="Q72" i="93"/>
  <c r="R72" i="93" a="1"/>
  <c r="R72" i="93" s="1"/>
  <c r="E73" i="93" a="1"/>
  <c r="E73" i="93" s="1"/>
  <c r="F73" i="93" a="1"/>
  <c r="F73" i="93" s="1"/>
  <c r="G73" i="93" a="1"/>
  <c r="G73" i="93"/>
  <c r="H73" i="93" a="1"/>
  <c r="H73" i="93" s="1"/>
  <c r="I73" i="93" a="1"/>
  <c r="I73" i="93"/>
  <c r="J73" i="93" a="1"/>
  <c r="J73" i="93" s="1"/>
  <c r="K73" i="93" a="1"/>
  <c r="K73" i="93"/>
  <c r="L73" i="93" a="1"/>
  <c r="L73" i="93" s="1"/>
  <c r="M73" i="93" a="1"/>
  <c r="M73" i="93" s="1"/>
  <c r="N73" i="93" a="1"/>
  <c r="N73" i="93" s="1"/>
  <c r="O73" i="93" a="1"/>
  <c r="O73" i="93" s="1"/>
  <c r="P73" i="93" a="1"/>
  <c r="P73" i="93" s="1"/>
  <c r="Q73" i="93" a="1"/>
  <c r="Q73" i="93" s="1"/>
  <c r="R73" i="93" a="1"/>
  <c r="R73" i="93" s="1"/>
  <c r="E74" i="93" a="1"/>
  <c r="E74" i="93"/>
  <c r="F74" i="93" a="1"/>
  <c r="F74" i="93" s="1"/>
  <c r="G74" i="93" a="1"/>
  <c r="G74" i="93" s="1"/>
  <c r="H74" i="93" a="1"/>
  <c r="H74" i="93" s="1"/>
  <c r="I74" i="93" a="1"/>
  <c r="I74" i="93"/>
  <c r="J74" i="93" a="1"/>
  <c r="J74" i="93" s="1"/>
  <c r="K74" i="93" a="1"/>
  <c r="K74" i="93"/>
  <c r="L74" i="93" a="1"/>
  <c r="L74" i="93" s="1"/>
  <c r="M74" i="93" a="1"/>
  <c r="M74" i="93" s="1"/>
  <c r="N74" i="93" a="1"/>
  <c r="N74" i="93" s="1"/>
  <c r="O74" i="93" a="1"/>
  <c r="O74" i="93" s="1"/>
  <c r="P74" i="93" a="1"/>
  <c r="P74" i="93" s="1"/>
  <c r="Q74" i="93" a="1"/>
  <c r="Q74" i="93" s="1"/>
  <c r="R74" i="93" a="1"/>
  <c r="R74" i="93" s="1"/>
  <c r="E75" i="93" a="1"/>
  <c r="E75" i="93" s="1"/>
  <c r="F75" i="93" a="1"/>
  <c r="F75" i="93" s="1"/>
  <c r="G75" i="93" a="1"/>
  <c r="G75" i="93"/>
  <c r="H75" i="93" a="1"/>
  <c r="H75" i="93" s="1"/>
  <c r="I75" i="93" a="1"/>
  <c r="I75" i="93" s="1"/>
  <c r="J75" i="93" a="1"/>
  <c r="J75" i="93" s="1"/>
  <c r="K75" i="93" a="1"/>
  <c r="K75" i="93"/>
  <c r="L75" i="93" a="1"/>
  <c r="L75" i="93" s="1"/>
  <c r="M75" i="93" a="1"/>
  <c r="M75" i="93"/>
  <c r="N75" i="93" a="1"/>
  <c r="N75" i="93" s="1"/>
  <c r="O75" i="93" a="1"/>
  <c r="O75" i="93" s="1"/>
  <c r="P75" i="93" a="1"/>
  <c r="P75" i="93" s="1"/>
  <c r="Q75" i="93" a="1"/>
  <c r="Q75" i="93" s="1"/>
  <c r="R75" i="93" a="1"/>
  <c r="R75" i="93" s="1"/>
  <c r="E76" i="93" a="1"/>
  <c r="E76" i="93" s="1"/>
  <c r="F76" i="93" a="1"/>
  <c r="F76" i="93" s="1"/>
  <c r="G76" i="93" a="1"/>
  <c r="G76" i="93" s="1"/>
  <c r="H76" i="93" a="1"/>
  <c r="H76" i="93" s="1"/>
  <c r="I76" i="93" a="1"/>
  <c r="I76" i="93"/>
  <c r="J76" i="93" a="1"/>
  <c r="J76" i="93" s="1"/>
  <c r="K76" i="93" a="1"/>
  <c r="K76" i="93" s="1"/>
  <c r="L76" i="93" a="1"/>
  <c r="L76" i="93" s="1"/>
  <c r="M76" i="93" a="1"/>
  <c r="M76" i="93"/>
  <c r="N76" i="93" a="1"/>
  <c r="N76" i="93" s="1"/>
  <c r="O76" i="93" a="1"/>
  <c r="O76" i="93"/>
  <c r="P76" i="93" a="1"/>
  <c r="P76" i="93" s="1"/>
  <c r="Q76" i="93" a="1"/>
  <c r="Q76" i="93" s="1"/>
  <c r="R76" i="93" a="1"/>
  <c r="R76" i="93" s="1"/>
  <c r="E77" i="93" a="1"/>
  <c r="E77" i="93" s="1"/>
  <c r="F77" i="93" a="1"/>
  <c r="F77" i="93" s="1"/>
  <c r="G77" i="93" a="1"/>
  <c r="G77" i="93" s="1"/>
  <c r="H77" i="93" a="1"/>
  <c r="H77" i="93" s="1"/>
  <c r="I77" i="93" a="1"/>
  <c r="I77" i="93" s="1"/>
  <c r="J77" i="93" a="1"/>
  <c r="J77" i="93" s="1"/>
  <c r="K77" i="93" a="1"/>
  <c r="K77" i="93"/>
  <c r="L77" i="93" a="1"/>
  <c r="L77" i="93" s="1"/>
  <c r="M77" i="93" a="1"/>
  <c r="M77" i="93" s="1"/>
  <c r="N77" i="93" a="1"/>
  <c r="N77" i="93" s="1"/>
  <c r="O77" i="93" a="1"/>
  <c r="O77" i="93"/>
  <c r="P77" i="93" a="1"/>
  <c r="P77" i="93" s="1"/>
  <c r="Q77" i="93" a="1"/>
  <c r="Q77" i="93"/>
  <c r="R77" i="93" a="1"/>
  <c r="R77" i="93" s="1"/>
  <c r="E78" i="93" a="1"/>
  <c r="E78" i="93" s="1"/>
  <c r="F78" i="93" a="1"/>
  <c r="F78" i="93" s="1"/>
  <c r="G78" i="93" a="1"/>
  <c r="G78" i="93" s="1"/>
  <c r="H78" i="93" a="1"/>
  <c r="H78" i="93" s="1"/>
  <c r="I78" i="93" a="1"/>
  <c r="I78" i="93" s="1"/>
  <c r="J78" i="93" a="1"/>
  <c r="J78" i="93" s="1"/>
  <c r="K78" i="93" a="1"/>
  <c r="K78" i="93" s="1"/>
  <c r="L78" i="93" a="1"/>
  <c r="L78" i="93" s="1"/>
  <c r="M78" i="93" a="1"/>
  <c r="M78" i="93"/>
  <c r="N78" i="93" a="1"/>
  <c r="N78" i="93" s="1"/>
  <c r="O78" i="93" a="1"/>
  <c r="O78" i="93" s="1"/>
  <c r="P78" i="93" a="1"/>
  <c r="P78" i="93" s="1"/>
  <c r="Q78" i="93" a="1"/>
  <c r="Q78" i="93"/>
  <c r="R78" i="93" a="1"/>
  <c r="R78" i="93" s="1"/>
  <c r="E79" i="93" a="1"/>
  <c r="E79" i="93"/>
  <c r="F79" i="93" a="1"/>
  <c r="F79" i="93" s="1"/>
  <c r="G79" i="93" a="1"/>
  <c r="G79" i="93" s="1"/>
  <c r="H79" i="93" a="1"/>
  <c r="H79" i="93" s="1"/>
  <c r="I79" i="93" a="1"/>
  <c r="I79" i="93" s="1"/>
  <c r="J79" i="93" a="1"/>
  <c r="J79" i="93" s="1"/>
  <c r="K79" i="93" a="1"/>
  <c r="K79" i="93" s="1"/>
  <c r="L79" i="93" a="1"/>
  <c r="L79" i="93" s="1"/>
  <c r="M79" i="93" a="1"/>
  <c r="M79" i="93" s="1"/>
  <c r="N79" i="93" a="1"/>
  <c r="N79" i="93" s="1"/>
  <c r="O79" i="93" a="1"/>
  <c r="O79" i="93"/>
  <c r="P79" i="93" a="1"/>
  <c r="P79" i="93" s="1"/>
  <c r="Q79" i="93" a="1"/>
  <c r="Q79" i="93" s="1"/>
  <c r="R79" i="93" a="1"/>
  <c r="R79" i="93" s="1"/>
  <c r="E80" i="93" a="1"/>
  <c r="E80" i="93" s="1"/>
  <c r="F80" i="93" a="1"/>
  <c r="F80" i="93"/>
  <c r="G80" i="93" a="1"/>
  <c r="G80" i="93" s="1"/>
  <c r="H80" i="93" a="1"/>
  <c r="H80" i="93" s="1"/>
  <c r="I80" i="93" a="1"/>
  <c r="I80" i="93" s="1"/>
  <c r="J80" i="93" a="1"/>
  <c r="J80" i="93"/>
  <c r="K80" i="93" a="1"/>
  <c r="K80" i="93" s="1"/>
  <c r="L80" i="93" a="1"/>
  <c r="L80" i="93" s="1"/>
  <c r="M80" i="93" a="1"/>
  <c r="M80" i="93" s="1"/>
  <c r="N80" i="93" a="1"/>
  <c r="N80" i="93"/>
  <c r="O80" i="93" a="1"/>
  <c r="O80" i="93" s="1"/>
  <c r="P80" i="93" a="1"/>
  <c r="P80" i="93" s="1"/>
  <c r="Q80" i="93" a="1"/>
  <c r="Q80" i="93" s="1"/>
  <c r="R80" i="93" a="1"/>
  <c r="R80" i="93"/>
  <c r="E81" i="93" a="1"/>
  <c r="E81" i="93" s="1"/>
  <c r="F81" i="93" a="1"/>
  <c r="F81" i="93" s="1"/>
  <c r="G81" i="93" a="1"/>
  <c r="G81" i="93" s="1"/>
  <c r="H81" i="93" a="1"/>
  <c r="H81" i="93"/>
  <c r="I81" i="93" a="1"/>
  <c r="I81" i="93" s="1"/>
  <c r="J81" i="93" a="1"/>
  <c r="J81" i="93" s="1"/>
  <c r="K81" i="93" a="1"/>
  <c r="K81" i="93" s="1"/>
  <c r="L81" i="93" a="1"/>
  <c r="L81" i="93"/>
  <c r="M81" i="93" a="1"/>
  <c r="M81" i="93" s="1"/>
  <c r="N81" i="93" a="1"/>
  <c r="N81" i="93" s="1"/>
  <c r="O81" i="93" a="1"/>
  <c r="O81" i="93" s="1"/>
  <c r="P81" i="93" a="1"/>
  <c r="P81" i="93"/>
  <c r="Q81" i="93" a="1"/>
  <c r="Q81" i="93" s="1"/>
  <c r="R81" i="93" a="1"/>
  <c r="R81" i="93" s="1"/>
  <c r="E82" i="93" a="1"/>
  <c r="E82" i="93" s="1"/>
  <c r="F82" i="93" a="1"/>
  <c r="F82" i="93"/>
  <c r="G82" i="93" a="1"/>
  <c r="G82" i="93" s="1"/>
  <c r="H82" i="93" a="1"/>
  <c r="H82" i="93" s="1"/>
  <c r="I82" i="93" a="1"/>
  <c r="I82" i="93" s="1"/>
  <c r="J82" i="93" a="1"/>
  <c r="J82" i="93"/>
  <c r="K82" i="93" a="1"/>
  <c r="K82" i="93" s="1"/>
  <c r="L82" i="93" a="1"/>
  <c r="L82" i="93" s="1"/>
  <c r="M82" i="93" a="1"/>
  <c r="M82" i="93" s="1"/>
  <c r="N82" i="93" a="1"/>
  <c r="N82" i="93"/>
  <c r="O82" i="93" a="1"/>
  <c r="O82" i="93" s="1"/>
  <c r="P82" i="93" a="1"/>
  <c r="P82" i="93" s="1"/>
  <c r="Q82" i="93" a="1"/>
  <c r="Q82" i="93" s="1"/>
  <c r="R82" i="93" a="1"/>
  <c r="R82" i="93"/>
  <c r="E83" i="93" a="1"/>
  <c r="E83" i="93" s="1"/>
  <c r="F83" i="93" a="1"/>
  <c r="F83" i="93" s="1"/>
  <c r="G83" i="93" a="1"/>
  <c r="G83" i="93" s="1"/>
  <c r="H83" i="93" a="1"/>
  <c r="H83" i="93"/>
  <c r="I83" i="93" a="1"/>
  <c r="I83" i="93" s="1"/>
  <c r="J83" i="93" a="1"/>
  <c r="J83" i="93" s="1"/>
  <c r="K83" i="93" a="1"/>
  <c r="K83" i="93" s="1"/>
  <c r="L83" i="93" a="1"/>
  <c r="L83" i="93"/>
  <c r="M83" i="93" a="1"/>
  <c r="M83" i="93" s="1"/>
  <c r="N83" i="93" a="1"/>
  <c r="N83" i="93" s="1"/>
  <c r="O83" i="93" a="1"/>
  <c r="O83" i="93" s="1"/>
  <c r="P83" i="93" a="1"/>
  <c r="P83" i="93"/>
  <c r="Q83" i="93" a="1"/>
  <c r="Q83" i="93" s="1"/>
  <c r="R83" i="93" a="1"/>
  <c r="R83" i="93" s="1"/>
  <c r="D4" i="93" a="1"/>
  <c r="D4" i="93" s="1"/>
  <c r="D5" i="93" a="1"/>
  <c r="D5" i="93" s="1"/>
  <c r="D6" i="93" a="1"/>
  <c r="D6" i="93" s="1"/>
  <c r="D7" i="93" a="1"/>
  <c r="D7" i="93"/>
  <c r="D8" i="93" a="1"/>
  <c r="D8" i="93" s="1"/>
  <c r="D9" i="93" a="1"/>
  <c r="D9" i="93" s="1"/>
  <c r="D10" i="93" a="1"/>
  <c r="D10" i="93" s="1"/>
  <c r="D11" i="93" a="1"/>
  <c r="D11" i="93"/>
  <c r="D12" i="93" a="1"/>
  <c r="D12" i="93" s="1"/>
  <c r="D13" i="93" a="1"/>
  <c r="D13" i="93" s="1"/>
  <c r="D14" i="93" a="1"/>
  <c r="D14" i="93" s="1"/>
  <c r="D15" i="93" a="1"/>
  <c r="D15" i="93"/>
  <c r="D16" i="93" a="1"/>
  <c r="D16" i="93" s="1"/>
  <c r="D17" i="93" a="1"/>
  <c r="D17" i="93" s="1"/>
  <c r="D18" i="93" a="1"/>
  <c r="D18" i="93" s="1"/>
  <c r="D19" i="93" a="1"/>
  <c r="D19" i="93"/>
  <c r="D20" i="93" a="1"/>
  <c r="D20" i="93" s="1"/>
  <c r="D21" i="93" a="1"/>
  <c r="D21" i="93" s="1"/>
  <c r="D22" i="93" a="1"/>
  <c r="D22" i="93" s="1"/>
  <c r="D23" i="93" a="1"/>
  <c r="D23" i="93"/>
  <c r="D24" i="93" a="1"/>
  <c r="D24" i="93" s="1"/>
  <c r="D25" i="93" a="1"/>
  <c r="D25" i="93" s="1"/>
  <c r="D26" i="93" a="1"/>
  <c r="D26" i="93" s="1"/>
  <c r="D27" i="93" a="1"/>
  <c r="D27" i="93"/>
  <c r="D28" i="93" a="1"/>
  <c r="D28" i="93" s="1"/>
  <c r="D29" i="93" a="1"/>
  <c r="D29" i="93" s="1"/>
  <c r="D30" i="93" a="1"/>
  <c r="D30" i="93" s="1"/>
  <c r="D31" i="93" a="1"/>
  <c r="D31" i="93"/>
  <c r="D32" i="93" a="1"/>
  <c r="D32" i="93" s="1"/>
  <c r="D33" i="93" a="1"/>
  <c r="D33" i="93" s="1"/>
  <c r="D34" i="93" a="1"/>
  <c r="D34" i="93" s="1"/>
  <c r="D35" i="93" a="1"/>
  <c r="D35" i="93"/>
  <c r="D36" i="93" a="1"/>
  <c r="D36" i="93" s="1"/>
  <c r="D37" i="93" a="1"/>
  <c r="D37" i="93" s="1"/>
  <c r="D38" i="93" a="1"/>
  <c r="D38" i="93" s="1"/>
  <c r="D39" i="93" a="1"/>
  <c r="D39" i="93"/>
  <c r="D40" i="93" a="1"/>
  <c r="D40" i="93" s="1"/>
  <c r="D41" i="93" a="1"/>
  <c r="D41" i="93" s="1"/>
  <c r="D42" i="93" a="1"/>
  <c r="D42" i="93" s="1"/>
  <c r="D43" i="93" a="1"/>
  <c r="D43" i="93"/>
  <c r="D44" i="93" a="1"/>
  <c r="D44" i="93" s="1"/>
  <c r="D45" i="93" a="1"/>
  <c r="D45" i="93" s="1"/>
  <c r="D46" i="93" a="1"/>
  <c r="D46" i="93" s="1"/>
  <c r="D47" i="93" a="1"/>
  <c r="D47" i="93"/>
  <c r="D48" i="93" a="1"/>
  <c r="D48" i="93" s="1"/>
  <c r="D49" i="93" a="1"/>
  <c r="D49" i="93" s="1"/>
  <c r="D50" i="93" a="1"/>
  <c r="D50" i="93" s="1"/>
  <c r="D51" i="93" a="1"/>
  <c r="D51" i="93"/>
  <c r="D52" i="93" a="1"/>
  <c r="D52" i="93" s="1"/>
  <c r="D53" i="93" a="1"/>
  <c r="D53" i="93" s="1"/>
  <c r="D54" i="93" a="1"/>
  <c r="D54" i="93" s="1"/>
  <c r="D55" i="93" a="1"/>
  <c r="D55" i="93"/>
  <c r="D56" i="93" a="1"/>
  <c r="D56" i="93" s="1"/>
  <c r="D57" i="93" a="1"/>
  <c r="D57" i="93" s="1"/>
  <c r="D58" i="93" a="1"/>
  <c r="D58" i="93" s="1"/>
  <c r="D59" i="93" a="1"/>
  <c r="D59" i="93"/>
  <c r="D60" i="93" a="1"/>
  <c r="D60" i="93" s="1"/>
  <c r="D61" i="93" a="1"/>
  <c r="D61" i="93" s="1"/>
  <c r="D62" i="93" a="1"/>
  <c r="D62" i="93" s="1"/>
  <c r="D63" i="93" a="1"/>
  <c r="D63" i="93"/>
  <c r="D64" i="93" a="1"/>
  <c r="D64" i="93" s="1"/>
  <c r="D65" i="93" a="1"/>
  <c r="D65" i="93" s="1"/>
  <c r="D66" i="93" a="1"/>
  <c r="D66" i="93" s="1"/>
  <c r="D67" i="93" a="1"/>
  <c r="D67" i="93"/>
  <c r="D68" i="93" a="1"/>
  <c r="D68" i="93" s="1"/>
  <c r="D69" i="93" a="1"/>
  <c r="D69" i="93" s="1"/>
  <c r="D70" i="93" a="1"/>
  <c r="D70" i="93" s="1"/>
  <c r="D71" i="93" a="1"/>
  <c r="D71" i="93"/>
  <c r="D72" i="93" a="1"/>
  <c r="D72" i="93" s="1"/>
  <c r="D73" i="93" a="1"/>
  <c r="D73" i="93" s="1"/>
  <c r="D74" i="93" a="1"/>
  <c r="D74" i="93" s="1"/>
  <c r="D75" i="93" a="1"/>
  <c r="D75" i="93"/>
  <c r="D76" i="93" a="1"/>
  <c r="D76" i="93" s="1"/>
  <c r="D77" i="93" a="1"/>
  <c r="D77" i="93" s="1"/>
  <c r="D78" i="93" a="1"/>
  <c r="D78" i="93" s="1"/>
  <c r="D79" i="93" a="1"/>
  <c r="D79" i="93" s="1"/>
  <c r="D80" i="93" a="1"/>
  <c r="D80" i="93" s="1"/>
  <c r="D81" i="93" a="1"/>
  <c r="D81" i="93" s="1"/>
  <c r="D82" i="93" a="1"/>
  <c r="D82" i="93" s="1"/>
  <c r="D83" i="93" a="1"/>
  <c r="D83" i="93"/>
  <c r="D3" i="93" a="1"/>
  <c r="D3" i="93" s="1"/>
  <c r="C30" i="92"/>
  <c r="C31" i="92"/>
  <c r="E31" i="92" s="1"/>
  <c r="C29" i="92"/>
  <c r="E29" i="92" s="1"/>
  <c r="C28" i="92"/>
  <c r="C26" i="92"/>
  <c r="E26" i="92" s="1"/>
  <c r="C20" i="92"/>
  <c r="C17" i="92"/>
  <c r="C14" i="92"/>
  <c r="C10" i="92"/>
  <c r="E10" i="92" s="1"/>
  <c r="C11" i="92"/>
  <c r="E11" i="92" s="1"/>
  <c r="C9" i="92"/>
  <c r="E9" i="92" s="1"/>
  <c r="C8" i="92"/>
  <c r="C7" i="92"/>
  <c r="E28" i="92"/>
  <c r="E4" i="92"/>
  <c r="C4" i="92"/>
  <c r="B4" i="92"/>
  <c r="D1" i="28"/>
  <c r="C32" i="92" l="1"/>
  <c r="C12" i="92"/>
  <c r="E7" i="92"/>
  <c r="E12" i="92" s="1"/>
  <c r="E30" i="92"/>
  <c r="E32" i="92" s="1"/>
  <c r="AA83" i="28"/>
  <c r="E83" i="28"/>
  <c r="L83" i="28" s="1"/>
  <c r="A83" i="28"/>
  <c r="C83" i="28"/>
  <c r="B66" i="28"/>
  <c r="C34" i="92" l="1"/>
  <c r="E34" i="92"/>
  <c r="C15" i="92"/>
  <c r="C18" i="92" s="1"/>
  <c r="B54" i="28"/>
  <c r="B53" i="28"/>
  <c r="B52" i="28"/>
  <c r="B51" i="28"/>
  <c r="B50" i="28"/>
  <c r="B49" i="28"/>
  <c r="B21" i="92" l="1"/>
  <c r="B22" i="92"/>
  <c r="C21" i="92"/>
  <c r="C54" i="28"/>
  <c r="C53" i="28"/>
  <c r="C52" i="28"/>
  <c r="C51" i="28"/>
  <c r="C50" i="28"/>
  <c r="C49" i="28"/>
  <c r="C66" i="28"/>
  <c r="C65" i="28"/>
  <c r="C64" i="28"/>
  <c r="C63" i="28"/>
  <c r="C62" i="28"/>
  <c r="C61" i="28"/>
  <c r="B65" i="28"/>
  <c r="B64" i="28"/>
  <c r="B63" i="28"/>
  <c r="B62" i="28"/>
  <c r="B61" i="28"/>
  <c r="C60" i="28"/>
  <c r="C59" i="28"/>
  <c r="C58" i="28"/>
  <c r="C57" i="28"/>
  <c r="C56" i="28"/>
  <c r="C55" i="28"/>
  <c r="B60" i="28"/>
  <c r="B59" i="28"/>
  <c r="B58" i="28"/>
  <c r="B57" i="28"/>
  <c r="B56" i="28"/>
  <c r="B55" i="28"/>
  <c r="G84" i="1"/>
  <c r="G83" i="1"/>
  <c r="H82" i="1"/>
  <c r="A35" i="91" l="1"/>
  <c r="B31" i="91"/>
  <c r="B29" i="91"/>
  <c r="B27" i="91"/>
  <c r="D17" i="91" l="1"/>
  <c r="D16" i="91"/>
  <c r="L89" i="28" l="1"/>
  <c r="G18" i="1" l="1"/>
  <c r="E16" i="28"/>
  <c r="L16" i="28" s="1"/>
  <c r="A16" i="28"/>
  <c r="AA16" i="28" s="1"/>
  <c r="B16" i="28"/>
  <c r="C16" i="28"/>
  <c r="E74" i="28" l="1"/>
  <c r="E364" i="82" l="1"/>
  <c r="E363" i="82" s="1"/>
  <c r="F364" i="82"/>
  <c r="F363" i="82" s="1"/>
  <c r="G364" i="82"/>
  <c r="G363" i="82" s="1"/>
  <c r="H364" i="82"/>
  <c r="I364" i="82"/>
  <c r="I363" i="82" s="1"/>
  <c r="J364" i="82"/>
  <c r="K364" i="82"/>
  <c r="K363" i="82" s="1"/>
  <c r="L364" i="82"/>
  <c r="L363" i="82" s="1"/>
  <c r="M364" i="82"/>
  <c r="M363" i="82" s="1"/>
  <c r="N364" i="82"/>
  <c r="N363" i="82" s="1"/>
  <c r="O364" i="82"/>
  <c r="O363" i="82" s="1"/>
  <c r="P364" i="82"/>
  <c r="P363" i="82" s="1"/>
  <c r="Q364" i="82"/>
  <c r="Q363" i="82" s="1"/>
  <c r="R364" i="82"/>
  <c r="R363" i="82" s="1"/>
  <c r="S364" i="82"/>
  <c r="S361" i="82" s="1"/>
  <c r="D364" i="82"/>
  <c r="L361" i="82" l="1"/>
  <c r="K361" i="82"/>
  <c r="R361" i="82"/>
  <c r="N361" i="82"/>
  <c r="Q361" i="82"/>
  <c r="I361" i="82"/>
  <c r="P361" i="82"/>
  <c r="H361" i="82"/>
  <c r="H363" i="82" s="1"/>
  <c r="O361" i="82"/>
  <c r="G361" i="82"/>
  <c r="F361" i="82"/>
  <c r="M361" i="82"/>
  <c r="E361" i="82"/>
  <c r="S363" i="82"/>
  <c r="D365" i="82" l="1"/>
  <c r="S365" i="82"/>
  <c r="R365" i="82"/>
  <c r="Q365" i="82"/>
  <c r="P365" i="82"/>
  <c r="O365" i="82"/>
  <c r="N365" i="82"/>
  <c r="M365" i="82"/>
  <c r="L365" i="82"/>
  <c r="K365" i="82"/>
  <c r="J365" i="82"/>
  <c r="I365" i="82"/>
  <c r="H365" i="82"/>
  <c r="G365" i="82"/>
  <c r="F365" i="82"/>
  <c r="E365" i="82"/>
  <c r="S357" i="82"/>
  <c r="R357" i="82"/>
  <c r="Q357" i="82"/>
  <c r="P357" i="82"/>
  <c r="O357" i="82"/>
  <c r="N357" i="82"/>
  <c r="M357" i="82"/>
  <c r="L357" i="82"/>
  <c r="K357" i="82"/>
  <c r="J357" i="82"/>
  <c r="I357" i="82"/>
  <c r="H357" i="82"/>
  <c r="G357" i="82"/>
  <c r="F357" i="82"/>
  <c r="E357" i="82"/>
  <c r="D357" i="82"/>
  <c r="S356" i="82"/>
  <c r="R356" i="82"/>
  <c r="Q356" i="82"/>
  <c r="P356" i="82"/>
  <c r="O356" i="82"/>
  <c r="N356" i="82"/>
  <c r="M356" i="82"/>
  <c r="L356" i="82"/>
  <c r="K356" i="82"/>
  <c r="J356" i="82"/>
  <c r="I356" i="82"/>
  <c r="H356" i="82"/>
  <c r="G356" i="82"/>
  <c r="F356" i="82"/>
  <c r="E356" i="82"/>
  <c r="D356" i="82"/>
  <c r="S355" i="82"/>
  <c r="R355" i="82"/>
  <c r="Q355" i="82"/>
  <c r="P355" i="82"/>
  <c r="O355" i="82"/>
  <c r="N355" i="82"/>
  <c r="M355" i="82"/>
  <c r="L355" i="82"/>
  <c r="K355" i="82"/>
  <c r="J355" i="82"/>
  <c r="I355" i="82"/>
  <c r="H355" i="82"/>
  <c r="G355" i="82"/>
  <c r="F355" i="82"/>
  <c r="E355" i="82"/>
  <c r="D355" i="82"/>
  <c r="D353" i="82"/>
  <c r="D359" i="82" s="1"/>
  <c r="S350" i="82"/>
  <c r="R350" i="82"/>
  <c r="Q350" i="82"/>
  <c r="P350" i="82"/>
  <c r="O350" i="82"/>
  <c r="N350" i="82"/>
  <c r="M350" i="82"/>
  <c r="L350" i="82"/>
  <c r="K350" i="82"/>
  <c r="J350" i="82"/>
  <c r="I350" i="82"/>
  <c r="H350" i="82"/>
  <c r="G350" i="82"/>
  <c r="F350" i="82"/>
  <c r="E350" i="82"/>
  <c r="D350" i="82"/>
  <c r="S349" i="82"/>
  <c r="R349" i="82"/>
  <c r="Q349" i="82"/>
  <c r="P349" i="82"/>
  <c r="O349" i="82"/>
  <c r="N349" i="82"/>
  <c r="M349" i="82"/>
  <c r="L349" i="82"/>
  <c r="K349" i="82"/>
  <c r="J349" i="82"/>
  <c r="I349" i="82"/>
  <c r="H349" i="82"/>
  <c r="G349" i="82"/>
  <c r="F349" i="82"/>
  <c r="E349" i="82"/>
  <c r="D349" i="82"/>
  <c r="S348" i="82"/>
  <c r="R348" i="82"/>
  <c r="Q348" i="82"/>
  <c r="P348" i="82"/>
  <c r="O348" i="82"/>
  <c r="N348" i="82"/>
  <c r="M348" i="82"/>
  <c r="L348" i="82"/>
  <c r="K348" i="82"/>
  <c r="J348" i="82"/>
  <c r="I348" i="82"/>
  <c r="H348" i="82"/>
  <c r="G348" i="82"/>
  <c r="F348" i="82"/>
  <c r="E348" i="82"/>
  <c r="D348" i="82"/>
  <c r="S347" i="82"/>
  <c r="R347" i="82"/>
  <c r="Q347" i="82"/>
  <c r="P347" i="82"/>
  <c r="O347" i="82"/>
  <c r="N347" i="82"/>
  <c r="M347" i="82"/>
  <c r="L347" i="82"/>
  <c r="K347" i="82"/>
  <c r="J347" i="82"/>
  <c r="I347" i="82"/>
  <c r="H347" i="82"/>
  <c r="G347" i="82"/>
  <c r="F347" i="82"/>
  <c r="E347" i="82"/>
  <c r="D347" i="82"/>
  <c r="S346" i="82"/>
  <c r="R346" i="82"/>
  <c r="Q346" i="82"/>
  <c r="P346" i="82"/>
  <c r="O346" i="82"/>
  <c r="N346" i="82"/>
  <c r="M346" i="82"/>
  <c r="L346" i="82"/>
  <c r="K346" i="82"/>
  <c r="J346" i="82"/>
  <c r="I346" i="82"/>
  <c r="H346" i="82"/>
  <c r="G346" i="82"/>
  <c r="F346" i="82"/>
  <c r="E346" i="82"/>
  <c r="D346" i="82"/>
  <c r="S345" i="82"/>
  <c r="R345" i="82"/>
  <c r="Q345" i="82"/>
  <c r="P345" i="82"/>
  <c r="O345" i="82"/>
  <c r="N345" i="82"/>
  <c r="M345" i="82"/>
  <c r="L345" i="82"/>
  <c r="K345" i="82"/>
  <c r="J345" i="82"/>
  <c r="I345" i="82"/>
  <c r="H345" i="82"/>
  <c r="G345" i="82"/>
  <c r="F345" i="82"/>
  <c r="E345" i="82"/>
  <c r="D345" i="82"/>
  <c r="S344" i="82"/>
  <c r="R344" i="82"/>
  <c r="Q344" i="82"/>
  <c r="P344" i="82"/>
  <c r="O344" i="82"/>
  <c r="N344" i="82"/>
  <c r="M344" i="82"/>
  <c r="L344" i="82"/>
  <c r="K344" i="82"/>
  <c r="J344" i="82"/>
  <c r="I344" i="82"/>
  <c r="H344" i="82"/>
  <c r="G344" i="82"/>
  <c r="F344" i="82"/>
  <c r="E344" i="82"/>
  <c r="D344" i="82"/>
  <c r="S343" i="82"/>
  <c r="R343" i="82"/>
  <c r="Q343" i="82"/>
  <c r="P343" i="82"/>
  <c r="O343" i="82"/>
  <c r="N343" i="82"/>
  <c r="M343" i="82"/>
  <c r="L343" i="82"/>
  <c r="K343" i="82"/>
  <c r="J343" i="82"/>
  <c r="I343" i="82"/>
  <c r="H343" i="82"/>
  <c r="G343" i="82"/>
  <c r="F343" i="82"/>
  <c r="E343" i="82"/>
  <c r="D343" i="82"/>
  <c r="S342" i="82"/>
  <c r="R342" i="82"/>
  <c r="Q342" i="82"/>
  <c r="P342" i="82"/>
  <c r="O342" i="82"/>
  <c r="N342" i="82"/>
  <c r="M342" i="82"/>
  <c r="L342" i="82"/>
  <c r="K342" i="82"/>
  <c r="J342" i="82"/>
  <c r="I342" i="82"/>
  <c r="H342" i="82"/>
  <c r="G342" i="82"/>
  <c r="F342" i="82"/>
  <c r="E342" i="82"/>
  <c r="D342" i="82"/>
  <c r="S341" i="82"/>
  <c r="R341" i="82"/>
  <c r="Q341" i="82"/>
  <c r="P341" i="82"/>
  <c r="O341" i="82"/>
  <c r="N341" i="82"/>
  <c r="M341" i="82"/>
  <c r="L341" i="82"/>
  <c r="K341" i="82"/>
  <c r="J341" i="82"/>
  <c r="I341" i="82"/>
  <c r="H341" i="82"/>
  <c r="G341" i="82"/>
  <c r="F341" i="82"/>
  <c r="E341" i="82"/>
  <c r="D341" i="82"/>
  <c r="S340" i="82"/>
  <c r="R340" i="82"/>
  <c r="Q340" i="82"/>
  <c r="P340" i="82"/>
  <c r="O340" i="82"/>
  <c r="N340" i="82"/>
  <c r="M340" i="82"/>
  <c r="L340" i="82"/>
  <c r="K340" i="82"/>
  <c r="J340" i="82"/>
  <c r="I340" i="82"/>
  <c r="H340" i="82"/>
  <c r="G340" i="82"/>
  <c r="F340" i="82"/>
  <c r="E340" i="82"/>
  <c r="D340" i="82"/>
  <c r="S339" i="82"/>
  <c r="R339" i="82"/>
  <c r="Q339" i="82"/>
  <c r="P339" i="82"/>
  <c r="O339" i="82"/>
  <c r="N339" i="82"/>
  <c r="M339" i="82"/>
  <c r="L339" i="82"/>
  <c r="K339" i="82"/>
  <c r="J339" i="82"/>
  <c r="I339" i="82"/>
  <c r="H339" i="82"/>
  <c r="G339" i="82"/>
  <c r="F339" i="82"/>
  <c r="E339" i="82"/>
  <c r="D339" i="82"/>
  <c r="S338" i="82"/>
  <c r="R338" i="82"/>
  <c r="Q338" i="82"/>
  <c r="P338" i="82"/>
  <c r="O338" i="82"/>
  <c r="N338" i="82"/>
  <c r="M338" i="82"/>
  <c r="L338" i="82"/>
  <c r="K338" i="82"/>
  <c r="J338" i="82"/>
  <c r="I338" i="82"/>
  <c r="H338" i="82"/>
  <c r="G338" i="82"/>
  <c r="F338" i="82"/>
  <c r="E338" i="82"/>
  <c r="D338" i="82"/>
  <c r="S337" i="82"/>
  <c r="R337" i="82"/>
  <c r="Q337" i="82"/>
  <c r="P337" i="82"/>
  <c r="O337" i="82"/>
  <c r="N337" i="82"/>
  <c r="M337" i="82"/>
  <c r="L337" i="82"/>
  <c r="K337" i="82"/>
  <c r="J337" i="82"/>
  <c r="I337" i="82"/>
  <c r="H337" i="82"/>
  <c r="G337" i="82"/>
  <c r="F337" i="82"/>
  <c r="E337" i="82"/>
  <c r="D337" i="82"/>
  <c r="S336" i="82"/>
  <c r="R336" i="82"/>
  <c r="Q336" i="82"/>
  <c r="P336" i="82"/>
  <c r="O336" i="82"/>
  <c r="N336" i="82"/>
  <c r="M336" i="82"/>
  <c r="L336" i="82"/>
  <c r="K336" i="82"/>
  <c r="J336" i="82"/>
  <c r="I336" i="82"/>
  <c r="H336" i="82"/>
  <c r="G336" i="82"/>
  <c r="F336" i="82"/>
  <c r="E336" i="82"/>
  <c r="D336" i="82"/>
  <c r="S335" i="82"/>
  <c r="R335" i="82"/>
  <c r="Q335" i="82"/>
  <c r="P335" i="82"/>
  <c r="O335" i="82"/>
  <c r="N335" i="82"/>
  <c r="M335" i="82"/>
  <c r="L335" i="82"/>
  <c r="K335" i="82"/>
  <c r="J335" i="82"/>
  <c r="I335" i="82"/>
  <c r="H335" i="82"/>
  <c r="G335" i="82"/>
  <c r="F335" i="82"/>
  <c r="E335" i="82"/>
  <c r="D335" i="82"/>
  <c r="S334" i="82"/>
  <c r="R334" i="82"/>
  <c r="Q334" i="82"/>
  <c r="P334" i="82"/>
  <c r="O334" i="82"/>
  <c r="N334" i="82"/>
  <c r="M334" i="82"/>
  <c r="L334" i="82"/>
  <c r="K334" i="82"/>
  <c r="J334" i="82"/>
  <c r="I334" i="82"/>
  <c r="H334" i="82"/>
  <c r="G334" i="82"/>
  <c r="F334" i="82"/>
  <c r="E334" i="82"/>
  <c r="D334" i="82"/>
  <c r="S333" i="82"/>
  <c r="R333" i="82"/>
  <c r="Q333" i="82"/>
  <c r="P333" i="82"/>
  <c r="O333" i="82"/>
  <c r="N333" i="82"/>
  <c r="M333" i="82"/>
  <c r="L333" i="82"/>
  <c r="K333" i="82"/>
  <c r="J333" i="82"/>
  <c r="I333" i="82"/>
  <c r="H333" i="82"/>
  <c r="G333" i="82"/>
  <c r="F333" i="82"/>
  <c r="E333" i="82"/>
  <c r="D333" i="82"/>
  <c r="S332" i="82"/>
  <c r="R332" i="82"/>
  <c r="Q332" i="82"/>
  <c r="P332" i="82"/>
  <c r="O332" i="82"/>
  <c r="N332" i="82"/>
  <c r="M332" i="82"/>
  <c r="L332" i="82"/>
  <c r="K332" i="82"/>
  <c r="J332" i="82"/>
  <c r="I332" i="82"/>
  <c r="H332" i="82"/>
  <c r="G332" i="82"/>
  <c r="F332" i="82"/>
  <c r="E332" i="82"/>
  <c r="D332" i="82"/>
  <c r="S331" i="82"/>
  <c r="R331" i="82"/>
  <c r="Q331" i="82"/>
  <c r="P331" i="82"/>
  <c r="O331" i="82"/>
  <c r="N331" i="82"/>
  <c r="M331" i="82"/>
  <c r="L331" i="82"/>
  <c r="K331" i="82"/>
  <c r="J331" i="82"/>
  <c r="I331" i="82"/>
  <c r="H331" i="82"/>
  <c r="G331" i="82"/>
  <c r="F331" i="82"/>
  <c r="E331" i="82"/>
  <c r="D331" i="82"/>
  <c r="S330" i="82"/>
  <c r="R330" i="82"/>
  <c r="Q330" i="82"/>
  <c r="P330" i="82"/>
  <c r="O330" i="82"/>
  <c r="N330" i="82"/>
  <c r="M330" i="82"/>
  <c r="L330" i="82"/>
  <c r="K330" i="82"/>
  <c r="J330" i="82"/>
  <c r="I330" i="82"/>
  <c r="H330" i="82"/>
  <c r="G330" i="82"/>
  <c r="F330" i="82"/>
  <c r="E330" i="82"/>
  <c r="D330" i="82"/>
  <c r="S329" i="82"/>
  <c r="R329" i="82"/>
  <c r="Q329" i="82"/>
  <c r="P329" i="82"/>
  <c r="O329" i="82"/>
  <c r="N329" i="82"/>
  <c r="M329" i="82"/>
  <c r="L329" i="82"/>
  <c r="K329" i="82"/>
  <c r="J329" i="82"/>
  <c r="I329" i="82"/>
  <c r="H329" i="82"/>
  <c r="G329" i="82"/>
  <c r="F329" i="82"/>
  <c r="E329" i="82"/>
  <c r="D329" i="82"/>
  <c r="S328" i="82"/>
  <c r="R328" i="82"/>
  <c r="Q328" i="82"/>
  <c r="P328" i="82"/>
  <c r="O328" i="82"/>
  <c r="N328" i="82"/>
  <c r="M328" i="82"/>
  <c r="L328" i="82"/>
  <c r="K328" i="82"/>
  <c r="J328" i="82"/>
  <c r="I328" i="82"/>
  <c r="H328" i="82"/>
  <c r="G328" i="82"/>
  <c r="F328" i="82"/>
  <c r="E328" i="82"/>
  <c r="D328" i="82"/>
  <c r="S327" i="82"/>
  <c r="R327" i="82"/>
  <c r="Q327" i="82"/>
  <c r="P327" i="82"/>
  <c r="O327" i="82"/>
  <c r="N327" i="82"/>
  <c r="M327" i="82"/>
  <c r="L327" i="82"/>
  <c r="K327" i="82"/>
  <c r="J327" i="82"/>
  <c r="I327" i="82"/>
  <c r="H327" i="82"/>
  <c r="G327" i="82"/>
  <c r="F327" i="82"/>
  <c r="E327" i="82"/>
  <c r="D327" i="82"/>
  <c r="S326" i="82"/>
  <c r="R326" i="82"/>
  <c r="Q326" i="82"/>
  <c r="P326" i="82"/>
  <c r="O326" i="82"/>
  <c r="N326" i="82"/>
  <c r="M326" i="82"/>
  <c r="L326" i="82"/>
  <c r="K326" i="82"/>
  <c r="J326" i="82"/>
  <c r="I326" i="82"/>
  <c r="H326" i="82"/>
  <c r="G326" i="82"/>
  <c r="F326" i="82"/>
  <c r="E326" i="82"/>
  <c r="D326" i="82"/>
  <c r="S325" i="82"/>
  <c r="R325" i="82"/>
  <c r="Q325" i="82"/>
  <c r="P325" i="82"/>
  <c r="O325" i="82"/>
  <c r="N325" i="82"/>
  <c r="M325" i="82"/>
  <c r="L325" i="82"/>
  <c r="K325" i="82"/>
  <c r="J325" i="82"/>
  <c r="I325" i="82"/>
  <c r="H325" i="82"/>
  <c r="G325" i="82"/>
  <c r="F325" i="82"/>
  <c r="E325" i="82"/>
  <c r="D325" i="82"/>
  <c r="S324" i="82"/>
  <c r="R324" i="82"/>
  <c r="Q324" i="82"/>
  <c r="P324" i="82"/>
  <c r="O324" i="82"/>
  <c r="N324" i="82"/>
  <c r="M324" i="82"/>
  <c r="L324" i="82"/>
  <c r="K324" i="82"/>
  <c r="J324" i="82"/>
  <c r="I324" i="82"/>
  <c r="H324" i="82"/>
  <c r="G324" i="82"/>
  <c r="F324" i="82"/>
  <c r="E324" i="82"/>
  <c r="D324" i="82"/>
  <c r="S323" i="82"/>
  <c r="R323" i="82"/>
  <c r="Q323" i="82"/>
  <c r="P323" i="82"/>
  <c r="O323" i="82"/>
  <c r="N323" i="82"/>
  <c r="M323" i="82"/>
  <c r="L323" i="82"/>
  <c r="K323" i="82"/>
  <c r="J323" i="82"/>
  <c r="I323" i="82"/>
  <c r="H323" i="82"/>
  <c r="G323" i="82"/>
  <c r="F323" i="82"/>
  <c r="E323" i="82"/>
  <c r="D323" i="82"/>
  <c r="S322" i="82"/>
  <c r="R322" i="82"/>
  <c r="Q322" i="82"/>
  <c r="P322" i="82"/>
  <c r="O322" i="82"/>
  <c r="N322" i="82"/>
  <c r="M322" i="82"/>
  <c r="L322" i="82"/>
  <c r="K322" i="82"/>
  <c r="J322" i="82"/>
  <c r="I322" i="82"/>
  <c r="H322" i="82"/>
  <c r="G322" i="82"/>
  <c r="F322" i="82"/>
  <c r="E322" i="82"/>
  <c r="D322" i="82"/>
  <c r="S321" i="82"/>
  <c r="R321" i="82"/>
  <c r="Q321" i="82"/>
  <c r="P321" i="82"/>
  <c r="O321" i="82"/>
  <c r="N321" i="82"/>
  <c r="M321" i="82"/>
  <c r="L321" i="82"/>
  <c r="K321" i="82"/>
  <c r="J321" i="82"/>
  <c r="I321" i="82"/>
  <c r="H321" i="82"/>
  <c r="G321" i="82"/>
  <c r="F321" i="82"/>
  <c r="E321" i="82"/>
  <c r="D321" i="82"/>
  <c r="S320" i="82"/>
  <c r="R320" i="82"/>
  <c r="Q320" i="82"/>
  <c r="P320" i="82"/>
  <c r="O320" i="82"/>
  <c r="N320" i="82"/>
  <c r="M320" i="82"/>
  <c r="L320" i="82"/>
  <c r="K320" i="82"/>
  <c r="J320" i="82"/>
  <c r="I320" i="82"/>
  <c r="H320" i="82"/>
  <c r="G320" i="82"/>
  <c r="F320" i="82"/>
  <c r="E320" i="82"/>
  <c r="D320" i="82"/>
  <c r="S319" i="82"/>
  <c r="R319" i="82"/>
  <c r="Q319" i="82"/>
  <c r="P319" i="82"/>
  <c r="O319" i="82"/>
  <c r="N319" i="82"/>
  <c r="M319" i="82"/>
  <c r="L319" i="82"/>
  <c r="K319" i="82"/>
  <c r="J319" i="82"/>
  <c r="I319" i="82"/>
  <c r="H319" i="82"/>
  <c r="G319" i="82"/>
  <c r="F319" i="82"/>
  <c r="E319" i="82"/>
  <c r="D319" i="82"/>
  <c r="S318" i="82"/>
  <c r="R318" i="82"/>
  <c r="Q318" i="82"/>
  <c r="P318" i="82"/>
  <c r="O318" i="82"/>
  <c r="N318" i="82"/>
  <c r="M318" i="82"/>
  <c r="L318" i="82"/>
  <c r="K318" i="82"/>
  <c r="J318" i="82"/>
  <c r="I318" i="82"/>
  <c r="H318" i="82"/>
  <c r="G318" i="82"/>
  <c r="F318" i="82"/>
  <c r="E318" i="82"/>
  <c r="D318" i="82"/>
  <c r="S317" i="82"/>
  <c r="R317" i="82"/>
  <c r="Q317" i="82"/>
  <c r="P317" i="82"/>
  <c r="O317" i="82"/>
  <c r="N317" i="82"/>
  <c r="M317" i="82"/>
  <c r="L317" i="82"/>
  <c r="K317" i="82"/>
  <c r="J317" i="82"/>
  <c r="I317" i="82"/>
  <c r="H317" i="82"/>
  <c r="G317" i="82"/>
  <c r="F317" i="82"/>
  <c r="E317" i="82"/>
  <c r="D317" i="82"/>
  <c r="S316" i="82"/>
  <c r="R316" i="82"/>
  <c r="Q316" i="82"/>
  <c r="P316" i="82"/>
  <c r="O316" i="82"/>
  <c r="N316" i="82"/>
  <c r="M316" i="82"/>
  <c r="L316" i="82"/>
  <c r="K316" i="82"/>
  <c r="J316" i="82"/>
  <c r="I316" i="82"/>
  <c r="H316" i="82"/>
  <c r="G316" i="82"/>
  <c r="F316" i="82"/>
  <c r="E316" i="82"/>
  <c r="D316" i="82"/>
  <c r="S315" i="82"/>
  <c r="S351" i="82" s="1"/>
  <c r="R315" i="82"/>
  <c r="R351" i="82" s="1"/>
  <c r="Q315" i="82"/>
  <c r="P315" i="82"/>
  <c r="O315" i="82"/>
  <c r="N315" i="82"/>
  <c r="M315" i="82"/>
  <c r="L315" i="82"/>
  <c r="K315" i="82"/>
  <c r="K351" i="82" s="1"/>
  <c r="J315" i="82"/>
  <c r="J351" i="82" s="1"/>
  <c r="I315" i="82"/>
  <c r="H315" i="82"/>
  <c r="G315" i="82"/>
  <c r="F315" i="82"/>
  <c r="E315" i="82"/>
  <c r="D315" i="82"/>
  <c r="S314" i="82"/>
  <c r="R314" i="82"/>
  <c r="Q314" i="82"/>
  <c r="P314" i="82"/>
  <c r="O314" i="82"/>
  <c r="N314" i="82"/>
  <c r="M314" i="82"/>
  <c r="L314" i="82"/>
  <c r="K314" i="82"/>
  <c r="J314" i="82"/>
  <c r="I314" i="82"/>
  <c r="H314" i="82"/>
  <c r="G314" i="82"/>
  <c r="F314" i="82"/>
  <c r="E314" i="82"/>
  <c r="D314" i="82"/>
  <c r="S313" i="82"/>
  <c r="R313" i="82"/>
  <c r="Q313" i="82"/>
  <c r="Q351" i="82" s="1"/>
  <c r="P313" i="82"/>
  <c r="O313" i="82"/>
  <c r="O351" i="82" s="1"/>
  <c r="N313" i="82"/>
  <c r="N351" i="82" s="1"/>
  <c r="M313" i="82"/>
  <c r="M351" i="82" s="1"/>
  <c r="L313" i="82"/>
  <c r="L351" i="82" s="1"/>
  <c r="K313" i="82"/>
  <c r="J313" i="82"/>
  <c r="I313" i="82"/>
  <c r="I351" i="82" s="1"/>
  <c r="H313" i="82"/>
  <c r="G313" i="82"/>
  <c r="G351" i="82" s="1"/>
  <c r="F313" i="82"/>
  <c r="F351" i="82" s="1"/>
  <c r="E313" i="82"/>
  <c r="E351" i="82" s="1"/>
  <c r="D313" i="82"/>
  <c r="D351" i="82" s="1"/>
  <c r="S311" i="82"/>
  <c r="S353" i="82" s="1"/>
  <c r="S359" i="82" s="1"/>
  <c r="R311" i="82"/>
  <c r="Q311" i="82"/>
  <c r="Q353" i="82" s="1"/>
  <c r="Q359" i="82" s="1"/>
  <c r="P311" i="82"/>
  <c r="O311" i="82"/>
  <c r="N311" i="82"/>
  <c r="M311" i="82"/>
  <c r="M353" i="82" s="1"/>
  <c r="M359" i="82" s="1"/>
  <c r="L311" i="82"/>
  <c r="L353" i="82" s="1"/>
  <c r="L359" i="82" s="1"/>
  <c r="K311" i="82"/>
  <c r="K353" i="82" s="1"/>
  <c r="K359" i="82" s="1"/>
  <c r="J311" i="82"/>
  <c r="I311" i="82"/>
  <c r="I353" i="82" s="1"/>
  <c r="I359" i="82" s="1"/>
  <c r="H311" i="82"/>
  <c r="G311" i="82"/>
  <c r="F311" i="82"/>
  <c r="E311" i="82"/>
  <c r="E353" i="82" s="1"/>
  <c r="E359" i="82" s="1"/>
  <c r="D311" i="82"/>
  <c r="R353" i="82" l="1"/>
  <c r="R359" i="82" s="1"/>
  <c r="F353" i="82"/>
  <c r="F359" i="82" s="1"/>
  <c r="H351" i="82"/>
  <c r="G353" i="82"/>
  <c r="G359" i="82" s="1"/>
  <c r="N353" i="82"/>
  <c r="N359" i="82" s="1"/>
  <c r="P351" i="82"/>
  <c r="P353" i="82" s="1"/>
  <c r="P359" i="82" s="1"/>
  <c r="O353" i="82"/>
  <c r="O359" i="82" s="1"/>
  <c r="H353" i="82"/>
  <c r="H359" i="82" s="1"/>
  <c r="J353" i="82"/>
  <c r="J359" i="82" s="1"/>
  <c r="E108" i="28" l="1"/>
  <c r="E102" i="28"/>
  <c r="E78" i="28" l="1"/>
  <c r="E77" i="28"/>
  <c r="L77" i="28" s="1"/>
  <c r="E79" i="28"/>
  <c r="E69" i="28"/>
  <c r="E68" i="28"/>
  <c r="C79" i="28"/>
  <c r="A79" i="28"/>
  <c r="E87" i="28"/>
  <c r="E86" i="28"/>
  <c r="E85" i="28"/>
  <c r="E84" i="28"/>
  <c r="E82" i="28"/>
  <c r="E81" i="28"/>
  <c r="E76" i="28"/>
  <c r="E80" i="28"/>
  <c r="E75" i="28"/>
  <c r="L74" i="28"/>
  <c r="E73" i="28"/>
  <c r="E72" i="28"/>
  <c r="A70" i="28"/>
  <c r="B70" i="28"/>
  <c r="C70" i="28"/>
  <c r="E71" i="28"/>
  <c r="E70" i="28"/>
  <c r="E67" i="28"/>
  <c r="E61" i="28"/>
  <c r="E62" i="28"/>
  <c r="E63" i="28"/>
  <c r="E64" i="28"/>
  <c r="E65" i="28"/>
  <c r="E66" i="28"/>
  <c r="E50" i="28"/>
  <c r="E51" i="28"/>
  <c r="E52" i="28"/>
  <c r="E53" i="28"/>
  <c r="E54" i="28"/>
  <c r="E55" i="28"/>
  <c r="E56" i="28"/>
  <c r="E57" i="28"/>
  <c r="E58" i="28"/>
  <c r="E59" i="28"/>
  <c r="A50" i="28"/>
  <c r="A51" i="28"/>
  <c r="A52" i="28"/>
  <c r="A53" i="28"/>
  <c r="A54" i="28"/>
  <c r="A55" i="28"/>
  <c r="A56" i="28"/>
  <c r="A57" i="28"/>
  <c r="A58" i="28"/>
  <c r="A59" i="28"/>
  <c r="E49" i="28"/>
  <c r="A49" i="28"/>
  <c r="E60" i="28"/>
  <c r="A66" i="28"/>
  <c r="A61" i="28"/>
  <c r="A62" i="28"/>
  <c r="A63" i="28"/>
  <c r="A64" i="28"/>
  <c r="A65" i="28"/>
  <c r="A60" i="28"/>
  <c r="E12" i="88" l="1"/>
  <c r="L73" i="28"/>
  <c r="L72" i="28"/>
  <c r="L71" i="28"/>
  <c r="L69" i="28"/>
  <c r="L68" i="28"/>
  <c r="L67" i="28"/>
  <c r="L66" i="28"/>
  <c r="L65" i="28"/>
  <c r="L64" i="28"/>
  <c r="L63" i="28"/>
  <c r="L62" i="28"/>
  <c r="L61" i="28"/>
  <c r="L60" i="28"/>
  <c r="L59" i="28"/>
  <c r="L58" i="28"/>
  <c r="L57" i="28"/>
  <c r="L56" i="28"/>
  <c r="L55" i="28"/>
  <c r="L54" i="28"/>
  <c r="L53" i="28"/>
  <c r="L52" i="28"/>
  <c r="L51" i="28"/>
  <c r="L50" i="28"/>
  <c r="L49" i="28"/>
  <c r="L87" i="28"/>
  <c r="L86" i="28"/>
  <c r="E10" i="88" s="1"/>
  <c r="G10" i="88" s="1"/>
  <c r="L85" i="28"/>
  <c r="E14" i="88" s="1"/>
  <c r="L84" i="28"/>
  <c r="L82" i="28"/>
  <c r="L81" i="28"/>
  <c r="L80" i="28"/>
  <c r="L79" i="28"/>
  <c r="L78" i="28"/>
  <c r="L75" i="28"/>
  <c r="L76" i="28"/>
  <c r="L70" i="28"/>
  <c r="D25" i="91" l="1"/>
  <c r="D22" i="91"/>
  <c r="D21" i="91"/>
  <c r="D23" i="91"/>
  <c r="D24" i="91"/>
  <c r="D20" i="91"/>
  <c r="D19" i="91"/>
  <c r="D18" i="91"/>
  <c r="D15" i="91"/>
  <c r="D14" i="91"/>
  <c r="D13" i="91"/>
  <c r="D12" i="91"/>
  <c r="D11" i="91"/>
  <c r="D10" i="91"/>
  <c r="D9" i="91"/>
  <c r="C86" i="28" l="1"/>
  <c r="E111" i="28"/>
  <c r="C111" i="28"/>
  <c r="C77" i="28"/>
  <c r="C78" i="28"/>
  <c r="A77" i="28"/>
  <c r="AA77" i="28" s="1"/>
  <c r="A78" i="28"/>
  <c r="AA78" i="28" s="1"/>
  <c r="C87" i="28"/>
  <c r="A87" i="28"/>
  <c r="A86" i="28"/>
  <c r="C85" i="28"/>
  <c r="A85" i="28"/>
  <c r="C80" i="28"/>
  <c r="C81" i="28"/>
  <c r="C82" i="28"/>
  <c r="C84" i="28"/>
  <c r="A81" i="28"/>
  <c r="A82" i="28"/>
  <c r="A84" i="28"/>
  <c r="A80" i="28"/>
  <c r="C76" i="28"/>
  <c r="A76" i="28"/>
  <c r="C75" i="28"/>
  <c r="A75" i="28"/>
  <c r="E48" i="28"/>
  <c r="B48" i="28"/>
  <c r="C48" i="28"/>
  <c r="A48" i="28"/>
  <c r="AA48" i="28" s="1"/>
  <c r="L48" i="28" l="1"/>
  <c r="C4" i="88" l="1"/>
  <c r="G14" i="88"/>
  <c r="E109" i="28" l="1"/>
  <c r="AA88" i="28"/>
  <c r="AA89" i="28"/>
  <c r="AA90" i="28"/>
  <c r="AA91" i="28"/>
  <c r="AA92" i="28"/>
  <c r="AB92" i="28"/>
  <c r="AA93" i="28"/>
  <c r="AB93" i="28"/>
  <c r="AA94" i="28"/>
  <c r="AB94" i="28"/>
  <c r="AA95" i="28"/>
  <c r="AB95" i="28"/>
  <c r="AA96" i="28"/>
  <c r="AB96" i="28"/>
  <c r="AA97" i="28"/>
  <c r="AB97" i="28"/>
  <c r="AA98" i="28"/>
  <c r="AB98" i="28"/>
  <c r="AA99" i="28"/>
  <c r="AB99" i="28"/>
  <c r="AB89" i="28" l="1"/>
  <c r="AB91" i="28"/>
  <c r="AB90" i="28"/>
  <c r="Y123" i="28" l="1"/>
  <c r="X121" i="28"/>
  <c r="X120" i="28"/>
  <c r="X123" i="28" s="1"/>
  <c r="Z123" i="28" s="1"/>
  <c r="D361" i="82" l="1"/>
  <c r="D363" i="82" s="1"/>
  <c r="J361" i="82" l="1"/>
  <c r="J363" i="82" s="1"/>
  <c r="A113" i="1"/>
  <c r="F109" i="1" l="1"/>
  <c r="E109" i="1"/>
  <c r="F107" i="1"/>
  <c r="E107" i="1"/>
  <c r="F106" i="1"/>
  <c r="E106" i="1"/>
  <c r="F105" i="1"/>
  <c r="E105" i="1"/>
  <c r="F104" i="1"/>
  <c r="E104" i="1"/>
  <c r="G9" i="1"/>
  <c r="G65" i="1" l="1"/>
  <c r="H37" i="1" l="1"/>
  <c r="G37" i="1" s="1"/>
  <c r="C102" i="28" l="1"/>
  <c r="AA84" i="28" l="1"/>
  <c r="AB84" i="28" l="1"/>
  <c r="E99" i="28" l="1"/>
  <c r="L111" i="28" l="1"/>
  <c r="AA86" i="28" l="1"/>
  <c r="AA87" i="28"/>
  <c r="AA82" i="28"/>
  <c r="AA81" i="28"/>
  <c r="AA80" i="28"/>
  <c r="AA76" i="28"/>
  <c r="AA75" i="28"/>
  <c r="AB75" i="28" l="1"/>
  <c r="AB76" i="28"/>
  <c r="G12" i="88" l="1"/>
  <c r="AB87" i="28"/>
  <c r="AB82" i="28"/>
  <c r="AB81" i="28"/>
  <c r="AB86" i="28"/>
  <c r="AB80" i="28"/>
  <c r="E107" i="28" l="1"/>
  <c r="L108" i="28"/>
  <c r="L109" i="28"/>
  <c r="E110" i="28"/>
  <c r="E106" i="28"/>
  <c r="A107" i="28"/>
  <c r="AA109" i="28" s="1"/>
  <c r="A108" i="28"/>
  <c r="AA110" i="28" s="1"/>
  <c r="A109" i="28"/>
  <c r="AA111" i="28" s="1"/>
  <c r="A110" i="28"/>
  <c r="AA112" i="28" s="1"/>
  <c r="A106" i="28"/>
  <c r="AA108" i="28" s="1"/>
  <c r="G95" i="1"/>
  <c r="F104" i="28" s="1"/>
  <c r="G96" i="1"/>
  <c r="F105" i="28" s="1"/>
  <c r="F102" i="28"/>
  <c r="G94" i="1"/>
  <c r="F103" i="28" s="1"/>
  <c r="G90" i="1"/>
  <c r="F99" i="28" s="1"/>
  <c r="G91" i="1"/>
  <c r="F100" i="28" s="1"/>
  <c r="G92" i="1"/>
  <c r="F101" i="28" s="1"/>
  <c r="G89" i="1"/>
  <c r="F98" i="28" s="1"/>
  <c r="AB111" i="28" l="1"/>
  <c r="AB110" i="28"/>
  <c r="L110" i="28"/>
  <c r="AB112" i="28" s="1"/>
  <c r="L107" i="28"/>
  <c r="AB109" i="28" s="1"/>
  <c r="L106" i="28"/>
  <c r="AB108" i="28" s="1"/>
  <c r="C107" i="28"/>
  <c r="C108" i="28"/>
  <c r="C110" i="28"/>
  <c r="C106" i="28"/>
  <c r="G79" i="1" l="1"/>
  <c r="G19" i="1"/>
  <c r="F110" i="28"/>
  <c r="F109" i="28"/>
  <c r="F108" i="28"/>
  <c r="F107" i="28"/>
  <c r="F106" i="28"/>
  <c r="D3" i="1" l="1"/>
  <c r="C5" i="88" l="1"/>
  <c r="L8" i="88" s="1"/>
  <c r="L4" i="28"/>
  <c r="C8" i="88" l="1"/>
  <c r="M8" i="88"/>
  <c r="D8" i="88" s="1"/>
  <c r="E105" i="28" l="1"/>
  <c r="C105" i="28"/>
  <c r="A105" i="28"/>
  <c r="AA107" i="28" s="1"/>
  <c r="E104" i="28"/>
  <c r="C104" i="28"/>
  <c r="A104" i="28"/>
  <c r="AA106" i="28" s="1"/>
  <c r="E103" i="28"/>
  <c r="C103" i="28"/>
  <c r="A103" i="28"/>
  <c r="AA105" i="28" s="1"/>
  <c r="A102" i="28"/>
  <c r="AA104" i="28" s="1"/>
  <c r="E101" i="28"/>
  <c r="C101" i="28"/>
  <c r="A101" i="28"/>
  <c r="AA103" i="28" s="1"/>
  <c r="E100" i="28"/>
  <c r="C100" i="28"/>
  <c r="A100" i="28"/>
  <c r="AA102" i="28" s="1"/>
  <c r="C99" i="28"/>
  <c r="A99" i="28"/>
  <c r="AA101" i="28" s="1"/>
  <c r="E98" i="28"/>
  <c r="C98" i="28"/>
  <c r="A98" i="28"/>
  <c r="AA100" i="28" s="1"/>
  <c r="C74" i="28"/>
  <c r="B74" i="28"/>
  <c r="A74" i="28"/>
  <c r="AA74" i="28" s="1"/>
  <c r="C73" i="28"/>
  <c r="B73" i="28"/>
  <c r="A73" i="28"/>
  <c r="AA73" i="28" s="1"/>
  <c r="C72" i="28"/>
  <c r="B72" i="28"/>
  <c r="A72" i="28"/>
  <c r="AA72" i="28" s="1"/>
  <c r="H73" i="28"/>
  <c r="C71" i="28"/>
  <c r="B71" i="28"/>
  <c r="A71" i="28"/>
  <c r="AA71" i="28" s="1"/>
  <c r="H72" i="28"/>
  <c r="AA70" i="28"/>
  <c r="C69" i="28"/>
  <c r="B69" i="28"/>
  <c r="A69" i="28"/>
  <c r="C68" i="28"/>
  <c r="B68" i="28"/>
  <c r="A68" i="28"/>
  <c r="AA69" i="28"/>
  <c r="AA68" i="28"/>
  <c r="C67" i="28"/>
  <c r="B67" i="28"/>
  <c r="A67" i="28"/>
  <c r="H47" i="28"/>
  <c r="E47" i="28"/>
  <c r="C47" i="28"/>
  <c r="B47" i="28"/>
  <c r="A47" i="28"/>
  <c r="AA47" i="28" s="1"/>
  <c r="H46" i="28"/>
  <c r="E46" i="28"/>
  <c r="C46" i="28"/>
  <c r="B46" i="28"/>
  <c r="A46" i="28"/>
  <c r="AA46" i="28" s="1"/>
  <c r="H45" i="28"/>
  <c r="E45" i="28"/>
  <c r="C45" i="28"/>
  <c r="B45" i="28"/>
  <c r="A45" i="28"/>
  <c r="AA45" i="28" s="1"/>
  <c r="H44" i="28"/>
  <c r="E44" i="28"/>
  <c r="C44" i="28"/>
  <c r="B44" i="28"/>
  <c r="A44" i="28"/>
  <c r="AA44" i="28" s="1"/>
  <c r="H43" i="28"/>
  <c r="E43" i="28"/>
  <c r="C43" i="28"/>
  <c r="B43" i="28"/>
  <c r="A43" i="28"/>
  <c r="AA43" i="28" s="1"/>
  <c r="H42" i="28"/>
  <c r="E42" i="28"/>
  <c r="C42" i="28"/>
  <c r="B42" i="28"/>
  <c r="A42" i="28"/>
  <c r="AA42" i="28" s="1"/>
  <c r="H41" i="28"/>
  <c r="E41" i="28"/>
  <c r="C41" i="28"/>
  <c r="B41" i="28"/>
  <c r="A41" i="28"/>
  <c r="AA41" i="28" s="1"/>
  <c r="H40" i="28"/>
  <c r="E40" i="28"/>
  <c r="C40" i="28"/>
  <c r="B40" i="28"/>
  <c r="A40" i="28"/>
  <c r="AA40" i="28" s="1"/>
  <c r="H39" i="28"/>
  <c r="E39" i="28"/>
  <c r="C39" i="28"/>
  <c r="B39" i="28"/>
  <c r="A39" i="28"/>
  <c r="AA39" i="28" s="1"/>
  <c r="E38" i="28"/>
  <c r="C38" i="28"/>
  <c r="B38" i="28"/>
  <c r="A38" i="28"/>
  <c r="AA38" i="28" s="1"/>
  <c r="H37" i="28"/>
  <c r="E37" i="28"/>
  <c r="C37" i="28"/>
  <c r="B37" i="28"/>
  <c r="A37" i="28"/>
  <c r="AA37" i="28" s="1"/>
  <c r="H36" i="28"/>
  <c r="E36" i="28"/>
  <c r="C36" i="28"/>
  <c r="B36" i="28"/>
  <c r="A36" i="28"/>
  <c r="AA36" i="28" s="1"/>
  <c r="H35" i="28"/>
  <c r="E35" i="28"/>
  <c r="C35" i="28"/>
  <c r="B35" i="28"/>
  <c r="A35" i="28"/>
  <c r="AA35" i="28" s="1"/>
  <c r="H34" i="28"/>
  <c r="E34" i="28"/>
  <c r="C34" i="28"/>
  <c r="B34" i="28"/>
  <c r="A34" i="28"/>
  <c r="AA34" i="28" s="1"/>
  <c r="H33" i="28"/>
  <c r="E33" i="28"/>
  <c r="C33" i="28"/>
  <c r="B33" i="28"/>
  <c r="A33" i="28"/>
  <c r="AA33" i="28" s="1"/>
  <c r="H32" i="28"/>
  <c r="E32" i="28"/>
  <c r="C32" i="28"/>
  <c r="B32" i="28"/>
  <c r="A32" i="28"/>
  <c r="AA32" i="28" s="1"/>
  <c r="H31" i="28"/>
  <c r="E31" i="28"/>
  <c r="C31" i="28"/>
  <c r="B31" i="28"/>
  <c r="A31" i="28"/>
  <c r="AA31" i="28" s="1"/>
  <c r="H30" i="28"/>
  <c r="E30" i="28"/>
  <c r="C30" i="28"/>
  <c r="B30" i="28"/>
  <c r="A30" i="28"/>
  <c r="AA30" i="28" s="1"/>
  <c r="H29" i="28"/>
  <c r="E29" i="28"/>
  <c r="C29" i="28"/>
  <c r="B29" i="28"/>
  <c r="A29" i="28"/>
  <c r="AA29" i="28" s="1"/>
  <c r="H28" i="28"/>
  <c r="E28" i="28"/>
  <c r="C28" i="28"/>
  <c r="B28" i="28"/>
  <c r="A28" i="28"/>
  <c r="AA28" i="28" s="1"/>
  <c r="H27" i="28"/>
  <c r="E27" i="28"/>
  <c r="C27" i="28"/>
  <c r="B27" i="28"/>
  <c r="A27" i="28"/>
  <c r="AA27" i="28" s="1"/>
  <c r="H26" i="28"/>
  <c r="E26" i="28"/>
  <c r="C26" i="28"/>
  <c r="B26" i="28"/>
  <c r="A26" i="28"/>
  <c r="AA26" i="28" s="1"/>
  <c r="H25" i="28"/>
  <c r="E25" i="28"/>
  <c r="C25" i="28"/>
  <c r="B25" i="28"/>
  <c r="A25" i="28"/>
  <c r="AA25" i="28" s="1"/>
  <c r="H24" i="28"/>
  <c r="E24" i="28"/>
  <c r="C24" i="28"/>
  <c r="B24" i="28"/>
  <c r="A24" i="28"/>
  <c r="AA24" i="28" s="1"/>
  <c r="H23" i="28"/>
  <c r="E23" i="28"/>
  <c r="C23" i="28"/>
  <c r="B23" i="28"/>
  <c r="A23" i="28"/>
  <c r="AA23" i="28" s="1"/>
  <c r="H22" i="28"/>
  <c r="E22" i="28"/>
  <c r="C22" i="28"/>
  <c r="B22" i="28"/>
  <c r="A22" i="28"/>
  <c r="AA22" i="28" s="1"/>
  <c r="H21" i="28"/>
  <c r="E21" i="28"/>
  <c r="C21" i="28"/>
  <c r="B21" i="28"/>
  <c r="A21" i="28"/>
  <c r="AA21" i="28" s="1"/>
  <c r="H20" i="28"/>
  <c r="E20" i="28"/>
  <c r="C20" i="28"/>
  <c r="B20" i="28"/>
  <c r="A20" i="28"/>
  <c r="AA20" i="28" s="1"/>
  <c r="H19" i="28"/>
  <c r="E19" i="28"/>
  <c r="C19" i="28"/>
  <c r="B19" i="28"/>
  <c r="A19" i="28"/>
  <c r="AA19" i="28" s="1"/>
  <c r="H18" i="28"/>
  <c r="E18" i="28"/>
  <c r="C18" i="28"/>
  <c r="B18" i="28"/>
  <c r="A18" i="28"/>
  <c r="AA18" i="28" s="1"/>
  <c r="H17" i="28"/>
  <c r="E17" i="28"/>
  <c r="C17" i="28"/>
  <c r="B17" i="28"/>
  <c r="A17" i="28"/>
  <c r="AA17"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H10" i="28"/>
  <c r="C10" i="28"/>
  <c r="B10" i="28"/>
  <c r="A10" i="28"/>
  <c r="AA10" i="28" s="1"/>
  <c r="H9" i="28"/>
  <c r="E9" i="28"/>
  <c r="C9" i="28"/>
  <c r="B9" i="28"/>
  <c r="A9" i="28"/>
  <c r="AA9" i="28" s="1"/>
  <c r="H8" i="28"/>
  <c r="E8" i="28"/>
  <c r="C8" i="28"/>
  <c r="B8" i="28"/>
  <c r="A8" i="28"/>
  <c r="AA8" i="28" s="1"/>
  <c r="H7" i="28"/>
  <c r="G7" i="28"/>
  <c r="E7" i="28"/>
  <c r="C7" i="28"/>
  <c r="B7" i="28"/>
  <c r="A7" i="28"/>
  <c r="AA7" i="28" s="1"/>
  <c r="H6" i="28"/>
  <c r="E6" i="28"/>
  <c r="C6" i="28"/>
  <c r="B6" i="28"/>
  <c r="A6" i="28"/>
  <c r="AA6" i="28" s="1"/>
  <c r="H5" i="28"/>
  <c r="E5" i="28"/>
  <c r="C5" i="28"/>
  <c r="B5" i="28"/>
  <c r="A5" i="28"/>
  <c r="AA5" i="28" s="1"/>
  <c r="C2" i="28"/>
  <c r="G87" i="1"/>
  <c r="H84" i="1"/>
  <c r="G81" i="1"/>
  <c r="G76" i="1"/>
  <c r="G66" i="1"/>
  <c r="H64" i="1"/>
  <c r="G64" i="1" s="1"/>
  <c r="G62" i="1"/>
  <c r="G59" i="1"/>
  <c r="G57" i="1"/>
  <c r="H53" i="1"/>
  <c r="G53" i="1"/>
  <c r="H65" i="1"/>
  <c r="G52" i="1"/>
  <c r="G51" i="1"/>
  <c r="G50" i="1"/>
  <c r="G49" i="1"/>
  <c r="G48" i="1"/>
  <c r="G47" i="1"/>
  <c r="G46" i="1"/>
  <c r="G45" i="1"/>
  <c r="G44" i="1"/>
  <c r="G43" i="1"/>
  <c r="G42" i="1"/>
  <c r="G40" i="1"/>
  <c r="O33" i="28"/>
  <c r="H36" i="1"/>
  <c r="G36" i="1" s="1"/>
  <c r="O32" i="28"/>
  <c r="G34" i="1"/>
  <c r="G33" i="1"/>
  <c r="G32" i="1"/>
  <c r="G31" i="1"/>
  <c r="G30" i="1"/>
  <c r="G29" i="1"/>
  <c r="G28" i="1"/>
  <c r="G26" i="1"/>
  <c r="G25" i="1"/>
  <c r="H23" i="1"/>
  <c r="G23" i="1" s="1"/>
  <c r="O21" i="28"/>
  <c r="O20" i="28"/>
  <c r="G20" i="1"/>
  <c r="G11" i="1"/>
  <c r="G10" i="1"/>
  <c r="G8" i="1"/>
  <c r="L112" i="28"/>
  <c r="L17" i="28" l="1"/>
  <c r="L98" i="28"/>
  <c r="AB100" i="28" s="1"/>
  <c r="AB73" i="28"/>
  <c r="AB70" i="28"/>
  <c r="AB68" i="28"/>
  <c r="AB69" i="28"/>
  <c r="L46" i="28"/>
  <c r="AB46" i="28" s="1"/>
  <c r="L47" i="28"/>
  <c r="N8" i="88" s="1"/>
  <c r="E8" i="88" s="1"/>
  <c r="G8" i="88" s="1"/>
  <c r="L44" i="28"/>
  <c r="AB44" i="28" s="1"/>
  <c r="L45" i="28"/>
  <c r="AB45" i="28" s="1"/>
  <c r="L43" i="28"/>
  <c r="AB43" i="28" s="1"/>
  <c r="L41" i="28"/>
  <c r="L40" i="28"/>
  <c r="L42" i="28"/>
  <c r="AB42" i="28" s="1"/>
  <c r="L37" i="28"/>
  <c r="AB37" i="28" s="1"/>
  <c r="L39" i="28"/>
  <c r="AB39" i="28" s="1"/>
  <c r="L36" i="28"/>
  <c r="L38" i="28"/>
  <c r="AB38" i="28" s="1"/>
  <c r="L35" i="28"/>
  <c r="AB35" i="28" s="1"/>
  <c r="L34" i="28"/>
  <c r="AB34" i="28" s="1"/>
  <c r="L28" i="28"/>
  <c r="AB28" i="28" s="1"/>
  <c r="L25" i="28"/>
  <c r="AB25" i="28" s="1"/>
  <c r="L33" i="28"/>
  <c r="AB33" i="28" s="1"/>
  <c r="L30" i="28"/>
  <c r="AB30" i="28" s="1"/>
  <c r="L27" i="28"/>
  <c r="AB27" i="28" s="1"/>
  <c r="L24" i="28"/>
  <c r="AB24" i="28" s="1"/>
  <c r="L32" i="28"/>
  <c r="AB32" i="28" s="1"/>
  <c r="L29" i="28"/>
  <c r="AB29" i="28" s="1"/>
  <c r="L26" i="28"/>
  <c r="AB26" i="28" s="1"/>
  <c r="L31" i="28"/>
  <c r="AB31" i="28" s="1"/>
  <c r="L23" i="28"/>
  <c r="AB23" i="28" s="1"/>
  <c r="L22" i="28"/>
  <c r="AB22" i="28" s="1"/>
  <c r="L21" i="28"/>
  <c r="AB21" i="28" s="1"/>
  <c r="L20" i="28"/>
  <c r="AB20" i="28" s="1"/>
  <c r="L19" i="28"/>
  <c r="AB19" i="28" s="1"/>
  <c r="L18" i="28"/>
  <c r="AB18" i="28" s="1"/>
  <c r="L15" i="28"/>
  <c r="AB15" i="28" s="1"/>
  <c r="L14" i="28"/>
  <c r="AB14" i="28" s="1"/>
  <c r="L13" i="28"/>
  <c r="AB13" i="28" s="1"/>
  <c r="L12" i="28"/>
  <c r="AB12" i="28" s="1"/>
  <c r="L11" i="28"/>
  <c r="AB11" i="28" s="1"/>
  <c r="L9" i="28"/>
  <c r="AB9" i="28" s="1"/>
  <c r="L8" i="28"/>
  <c r="AB8" i="28" s="1"/>
  <c r="L6" i="28"/>
  <c r="AB6" i="28" s="1"/>
  <c r="L5" i="28"/>
  <c r="L7" i="28"/>
  <c r="AB7" i="28" s="1"/>
  <c r="L100" i="28"/>
  <c r="AB102" i="28" s="1"/>
  <c r="L103" i="28"/>
  <c r="AB105" i="28" s="1"/>
  <c r="L101" i="28"/>
  <c r="AB103" i="28" s="1"/>
  <c r="L104" i="28"/>
  <c r="AB106" i="28" s="1"/>
  <c r="L99" i="28"/>
  <c r="L102" i="28"/>
  <c r="L105" i="28"/>
  <c r="AB107" i="28" s="1"/>
  <c r="E10" i="28"/>
  <c r="L10" i="28" s="1"/>
  <c r="G12" i="1"/>
  <c r="G13" i="1"/>
  <c r="G14" i="1"/>
  <c r="G15" i="1"/>
  <c r="G16" i="1"/>
  <c r="G17" i="1"/>
  <c r="O47" i="28"/>
  <c r="O19" i="28"/>
  <c r="F9" i="28"/>
  <c r="AB101" i="28" l="1"/>
  <c r="AB104" i="28"/>
  <c r="AB5" i="28"/>
  <c r="AB74" i="28"/>
  <c r="AB41" i="28"/>
  <c r="AB17" i="28"/>
  <c r="AB71" i="28"/>
  <c r="AB72" i="28"/>
  <c r="AB47" i="28"/>
  <c r="AB40" i="28"/>
  <c r="AB36" i="28"/>
  <c r="F33" i="28"/>
  <c r="F18" i="28"/>
  <c r="F24" i="28"/>
  <c r="F45" i="28"/>
  <c r="F8" i="28"/>
  <c r="F46" i="28"/>
  <c r="F30" i="28"/>
  <c r="F6" i="28"/>
  <c r="F42" i="28"/>
  <c r="F26" i="28"/>
  <c r="F29" i="28"/>
  <c r="F28" i="28"/>
  <c r="F27" i="28"/>
  <c r="F23" i="28"/>
  <c r="F22" i="28"/>
  <c r="F35" i="28"/>
  <c r="F44" i="28"/>
  <c r="F43" i="28"/>
  <c r="F25" i="28"/>
  <c r="F36" i="28"/>
  <c r="F37" i="28"/>
  <c r="F40" i="28"/>
  <c r="F41" i="28"/>
  <c r="F5" i="28"/>
  <c r="F39" i="28"/>
  <c r="G33" i="28"/>
  <c r="G47" i="28"/>
  <c r="F47" i="28"/>
  <c r="F21" i="28"/>
  <c r="G21" i="28"/>
  <c r="F32" i="28"/>
  <c r="F7" i="28"/>
  <c r="G32" i="28"/>
  <c r="H70" i="28"/>
  <c r="L88" i="28" l="1"/>
  <c r="L115" i="28" s="1"/>
  <c r="L117" i="28" s="1"/>
  <c r="F17" i="28"/>
  <c r="AB10" i="28"/>
  <c r="F10" i="28"/>
  <c r="AB88" i="2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<sst xmlns="http://schemas.openxmlformats.org/spreadsheetml/2006/main" count="2046" uniqueCount="1014">
  <si>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</si>
  <si>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</si>
  <si>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</si>
  <si>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</si>
  <si>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</si>
  <si>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</si>
  <si>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</si>
  <si>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</si>
  <si>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</si>
  <si>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</si>
  <si>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</si>
  <si>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</si>
  <si>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</si>
  <si>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</si>
  <si>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</si>
  <si>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</si>
  <si>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</si>
  <si>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</si>
  <si>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</si>
  <si>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</si>
  <si>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</si>
  <si>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</si>
  <si>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</si>
  <si>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</si>
  <si>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</si>
  <si>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</si>
  <si>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</si>
  <si>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</si>
  <si>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</si>
  <si>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</si>
  <si>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</si>
  <si>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</si>
  <si>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</si>
  <si>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</si>
  <si>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</si>
  <si>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</si>
  <si>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</si>
  <si>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</si>
  <si>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</si>
  <si>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</si>
  <si>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</si>
  <si>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</si>
  <si>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</si>
  <si>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</si>
  <si>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</si>
  <si>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</si>
  <si>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</si>
  <si>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</si>
  <si>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</si>
  <si>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</si>
  <si>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</si>
  <si>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</si>
  <si>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</si>
  <si>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</si>
  <si>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</si>
  <si>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</si>
  <si>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</si>
  <si>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</si>
  <si>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</si>
  <si>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</si>
  <si>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</si>
  <si>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</si>
  <si>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</si>
  <si>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</si>
  <si>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</si>
  <si>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</si>
  <si>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</si>
  <si>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</si>
  <si>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</si>
  <si>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</si>
  <si>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</si>
  <si>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</si>
  <si>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</si>
  <si>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</si>
  <si>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</si>
  <si>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</si>
  <si>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</si>
  <si>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</si>
  <si>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</si>
  <si>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</si>
  <si>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</si>
  <si>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</si>
  <si>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</si>
  <si>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</si>
  <si>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</si>
  <si>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</si>
  <si>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</si>
  <si>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</si>
  <si>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</si>
  <si>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</si>
  <si>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</si>
  <si>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</si>
  <si>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</si>
  <si>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</si>
  <si>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</si>
  <si>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</si>
  <si>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</si>
  <si>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</si>
  <si>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</si>
  <si>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</si>
  <si>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</si>
  <si>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</si>
  <si>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</si>
  <si>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</si>
  <si>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</si>
  <si>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</si>
  <si>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</si>
  <si>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</si>
  <si>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</si>
  <si>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</si>
  <si>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</si>
  <si>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</si>
  <si>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</si>
  <si>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</si>
  <si>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</si>
  <si>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</si>
  <si>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</si>
  <si>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</si>
  <si>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</si>
  <si>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</si>
  <si>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</si>
  <si>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</si>
  <si>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</si>
  <si>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</si>
  <si>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</si>
  <si>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</si>
  <si>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</si>
  <si>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</si>
  <si>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</si>
  <si>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</si>
  <si>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</si>
  <si>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</si>
  <si>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</si>
  <si>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</si>
  <si>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</si>
  <si>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</si>
  <si>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</si>
  <si>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</si>
  <si>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</si>
  <si>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</si>
  <si>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</si>
  <si>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</si>
  <si>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</si>
  <si>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</si>
  <si>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</si>
  <si>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</si>
  <si>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</si>
  <si>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</si>
  <si>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</si>
  <si>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</si>
  <si>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</si>
  <si>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</si>
  <si>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</si>
  <si>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</si>
  <si>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</si>
  <si>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</si>
  <si>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</si>
  <si>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</si>
  <si>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</si>
  <si>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</si>
  <si>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</si>
  <si>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</si>
  <si>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</si>
  <si>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</si>
  <si>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</si>
  <si>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</si>
  <si>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</si>
  <si>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</si>
  <si>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</si>
  <si>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</si>
  <si>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</si>
  <si>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</si>
  <si>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</si>
  <si>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</si>
  <si>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</si>
  <si>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</si>
  <si>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</si>
  <si>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</si>
  <si>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</si>
  <si>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</si>
  <si>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</si>
  <si>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</si>
  <si>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</si>
  <si>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</si>
  <si>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</si>
  <si>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</si>
  <si>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</si>
  <si>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</si>
  <si>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</si>
  <si>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</si>
  <si>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</si>
  <si>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</si>
  <si>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</si>
  <si>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</si>
  <si>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</si>
  <si>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</si>
  <si>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</si>
  <si>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</si>
  <si>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</si>
  <si>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</si>
  <si>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</si>
  <si>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</si>
  <si>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</si>
  <si>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</si>
  <si>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</si>
  <si>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</si>
  <si>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</si>
  <si>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</si>
  <si>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</si>
  <si>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</si>
  <si>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</si>
  <si>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</si>
  <si>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</si>
  <si>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</si>
  <si>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</si>
  <si>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</si>
  <si>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</si>
  <si>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</si>
  <si>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</si>
  <si>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</si>
  <si>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</si>
  <si>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</si>
  <si>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</si>
  <si>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</si>
  <si>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</si>
  <si>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</si>
  <si>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</si>
  <si>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</si>
  <si>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</si>
  <si>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</si>
  <si>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</si>
  <si>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</si>
  <si>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</si>
  <si>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</si>
  <si>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</si>
  <si>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</si>
  <si>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</si>
  <si>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</si>
  <si>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</si>
  <si>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</si>
  <si>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</si>
  <si>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</si>
  <si>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</si>
  <si>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</si>
  <si>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</si>
  <si>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</si>
  <si>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</si>
  <si>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</si>
  <si>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</si>
  <si>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</si>
  <si>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</si>
  <si>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</si>
  <si>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</si>
  <si>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</si>
  <si>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</si>
  <si>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</si>
  <si>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Charlotte</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</si>
  <si>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</si>
  <si>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</si>
  <si>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</si>
  <si>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</si>
  <si>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</si>
  <si>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</si>
  <si>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</si>
  <si>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</si>
  <si>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</si>
  <si>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</si>
  <si>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</si>
  <si>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</si>
  <si>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</si>
  <si>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</si>
  <si>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</si>
  <si>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</si>
  <si>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</si>
  <si>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</si>
  <si>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</si>
  <si>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</si>
  <si>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</si>
  <si>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</si>
  <si>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</si>
  <si>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</si>
  <si>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</si>
  <si>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</si>
  <si>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</si>
  <si>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</si>
  <si>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</si>
  <si>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</si>
  <si>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</si>
  <si>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</si>
  <si>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</si>
  <si>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</si>
  <si>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</si>
  <si>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</si>
  <si>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</si>
  <si>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</si>
  <si>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</si>
  <si>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</si>
  <si>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</si>
  <si>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</si>
  <si>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</si>
  <si>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</si>
  <si>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</si>
  <si>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</si>
  <si>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</si>
  <si>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</si>
  <si>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</si>
  <si>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</si>
  <si>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</si>
  <si>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</si>
  <si>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</si>
  <si>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</si>
  <si>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</si>
  <si>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</si>
  <si>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</si>
  <si>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</si>
  <si>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</si>
  <si>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</si>
  <si>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Amount of transfer out to the General Fund that is for Payment in Lieu of Taxes (PILOT)</t>
  </si>
  <si>
    <t>Performance Indicator</t>
  </si>
  <si>
    <t>Unit Number:</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</si>
  <si>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</si>
  <si>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</si>
  <si>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</si>
  <si>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</si>
  <si>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</si>
  <si>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CCH acct # 9</t>
  </si>
  <si>
    <t>hidden data</t>
  </si>
  <si>
    <t>TD Auditor</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</si>
  <si>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</si>
  <si>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</si>
  <si>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</si>
  <si>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</si>
  <si>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</si>
  <si>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</si>
  <si>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</si>
  <si>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</si>
  <si>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</si>
  <si>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If the unit had PIs of concern, the issues were presented to the board and informed they needed to send Response Letter in 60 days</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</si>
  <si>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</si>
  <si>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</si>
  <si>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</si>
  <si>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</si>
  <si>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</si>
  <si>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</si>
  <si>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</si>
  <si>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</si>
  <si>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</si>
  <si>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</si>
  <si>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</si>
  <si>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</si>
  <si>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</si>
  <si>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</si>
  <si>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</si>
  <si>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</si>
  <si>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</si>
  <si>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</si>
  <si>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</si>
  <si>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</si>
  <si>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</si>
  <si>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</si>
  <si>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</si>
  <si>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</si>
  <si>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</si>
  <si>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</si>
  <si>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</si>
  <si>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</si>
  <si>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</si>
  <si>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</si>
  <si>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</si>
  <si>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</si>
  <si>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</si>
  <si>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</si>
  <si>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</si>
  <si>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</si>
  <si>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</si>
  <si>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</si>
  <si>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</si>
  <si>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</si>
  <si>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</si>
  <si>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</si>
  <si>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</si>
  <si>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</si>
  <si>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</si>
  <si>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</si>
  <si>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</si>
  <si>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</si>
  <si>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</si>
  <si>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</si>
  <si>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</si>
  <si>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</si>
  <si>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</si>
  <si>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</si>
  <si>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</si>
  <si>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</si>
  <si>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</si>
  <si>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</si>
  <si>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</si>
  <si>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</si>
  <si>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</si>
  <si>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</si>
  <si>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FUND:</t>
  </si>
  <si>
    <t>Unit Results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</si>
  <si>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</si>
  <si>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</si>
  <si>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</si>
  <si>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</si>
  <si>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</si>
  <si>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</si>
  <si>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</si>
  <si>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</si>
  <si>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</si>
  <si>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</si>
  <si>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</si>
  <si>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</si>
  <si>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</si>
  <si>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</si>
  <si>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</si>
  <si>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</si>
  <si>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</si>
  <si>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</si>
  <si>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</si>
  <si>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</si>
  <si>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</si>
  <si>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</si>
  <si>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</si>
  <si>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</si>
  <si>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</si>
  <si>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</si>
  <si>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</si>
  <si>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</si>
  <si>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</si>
  <si>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</si>
  <si>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</si>
  <si>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</si>
  <si>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</si>
  <si>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</si>
  <si>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</si>
  <si>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</si>
  <si>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</si>
  <si>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</si>
  <si>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</si>
  <si>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</si>
  <si>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</si>
  <si>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</si>
  <si>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</si>
  <si>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</si>
  <si>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</si>
  <si>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</si>
  <si>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</si>
  <si>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</si>
  <si>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</si>
  <si>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</si>
  <si>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</si>
  <si>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</si>
  <si>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</si>
  <si>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</si>
  <si>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</si>
  <si>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</si>
  <si>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</si>
  <si>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</si>
  <si>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</si>
  <si>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</si>
  <si>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</si>
  <si>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</si>
  <si>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</si>
  <si>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</si>
  <si>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</si>
  <si>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</si>
  <si>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</si>
  <si>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</si>
  <si>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</si>
  <si>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</si>
  <si>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</si>
  <si>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</si>
  <si>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</si>
  <si>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</si>
  <si>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</si>
  <si>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</si>
  <si>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</si>
  <si>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</si>
  <si>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</si>
  <si>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</si>
  <si>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</si>
  <si>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</si>
  <si>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</si>
  <si>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</si>
  <si>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</si>
  <si>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</si>
  <si>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</si>
  <si>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</si>
  <si>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</si>
  <si>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</si>
  <si>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</si>
  <si>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</si>
  <si>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</si>
  <si>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</si>
  <si>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</si>
  <si>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</si>
  <si>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</si>
  <si>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</si>
  <si>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</si>
  <si>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</si>
  <si>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</si>
  <si>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</si>
  <si>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</si>
  <si>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</si>
  <si>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</si>
  <si>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</si>
  <si>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</si>
  <si>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</si>
  <si>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</si>
  <si>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</si>
  <si>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</si>
  <si>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</si>
  <si>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</si>
  <si>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</si>
  <si>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</si>
  <si>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</si>
  <si>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</si>
  <si>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</si>
  <si>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</si>
  <si>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</si>
  <si>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</si>
  <si>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</si>
  <si>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</si>
  <si>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</si>
  <si>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</si>
  <si>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</si>
  <si>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</si>
  <si>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</si>
  <si>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</si>
  <si>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</si>
  <si>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</si>
  <si>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</si>
  <si>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</si>
  <si>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</si>
  <si>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</si>
  <si>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</si>
  <si>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12/1/2021</t>
  </si>
  <si>
    <t>11/29/2021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</si>
  <si>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</si>
  <si>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</si>
  <si>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</si>
  <si>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</si>
  <si>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</si>
  <si>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</si>
  <si>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</si>
  <si>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</si>
  <si>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</si>
  <si>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</si>
  <si>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</si>
  <si>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</si>
  <si>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</si>
  <si>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</si>
  <si>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</si>
  <si>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</si>
  <si>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</si>
  <si>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</si>
  <si>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</si>
  <si>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</si>
  <si>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</si>
  <si>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</si>
  <si>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</si>
  <si>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</si>
  <si>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</si>
  <si>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</si>
  <si>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</si>
  <si>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</si>
  <si>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</si>
  <si>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</si>
  <si>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</si>
  <si>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</si>
  <si>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</si>
  <si>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</si>
  <si>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</si>
  <si>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</si>
  <si>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</si>
  <si>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</si>
  <si>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</si>
  <si>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</si>
  <si>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</si>
  <si>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</si>
  <si>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</si>
  <si>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</si>
  <si>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</si>
  <si>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</si>
  <si>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</si>
  <si>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</si>
  <si>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</si>
  <si>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Janet</t>
  </si>
  <si>
    <t>1/1/2019</t>
  </si>
  <si>
    <t>2/1/2021</t>
  </si>
  <si>
    <t>10/28/2021</t>
  </si>
  <si>
    <t>11/23/2021</t>
  </si>
  <si>
    <t>1/26/2022</t>
  </si>
  <si>
    <t>Governmental Activities - Benchmarking Tool uses account 336 in the code to calculate liquidity quick ratio.  Must be included on imported to CCH and SQL database.  Memos used these accounts as well.</t>
  </si>
  <si>
    <t>Telephone Number and Ext., etc.</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</si>
  <si>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</si>
  <si>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</si>
  <si>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</si>
  <si>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</si>
  <si>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Martin Starnes &amp; Associates, CPAs, P.A.</t>
  </si>
  <si>
    <t>TD-Name of Auditor</t>
  </si>
  <si>
    <t>Amber McGhinnis (audit firm contact)</t>
  </si>
  <si>
    <t>April Adams</t>
  </si>
  <si>
    <t>TD-E-mail address to notify the Auditor that the report has been reviewed-TD</t>
  </si>
  <si>
    <t>amcghinnis@martinstarnes.com</t>
  </si>
  <si>
    <t>TD-E-mail address to send approved invoices (should be at the audit firm)</t>
  </si>
  <si>
    <t>tdagenhart@martinstarnes.com; dwike@martinstarnes.com</t>
  </si>
  <si>
    <t>TD-Date Auditor signed the TD</t>
  </si>
  <si>
    <t>1/28/2021</t>
  </si>
  <si>
    <t>11/19/2020</t>
  </si>
  <si>
    <t>11/18/2020</t>
  </si>
  <si>
    <t>10/30/2020</t>
  </si>
  <si>
    <t>1/19/2021</t>
  </si>
  <si>
    <t>3/1/2021</t>
  </si>
  <si>
    <t>1/22/2021</t>
  </si>
  <si>
    <t>1/21/2021</t>
  </si>
  <si>
    <t>2/2/2021</t>
  </si>
  <si>
    <t>11/16/2020</t>
  </si>
  <si>
    <t>10/28/2020</t>
  </si>
  <si>
    <t>1/20/2021</t>
  </si>
  <si>
    <t>11/20/2020</t>
  </si>
  <si>
    <t>10/23/2020</t>
  </si>
  <si>
    <t>TD-Audit  Review Process Route?</t>
  </si>
  <si>
    <t>System</t>
  </si>
  <si>
    <t>Staff</t>
  </si>
  <si>
    <t>TD-Date Data Received in Portal: (MM/DD/YYY)</t>
  </si>
  <si>
    <t>11/6/2020</t>
  </si>
  <si>
    <t>12/4/2020</t>
  </si>
  <si>
    <t>10/29/2020</t>
  </si>
  <si>
    <t>TD-Date TD Placed Review Process</t>
  </si>
  <si>
    <t>11/3/2020</t>
  </si>
  <si>
    <t>TD-Financial Reviewer Name or Initials</t>
  </si>
  <si>
    <t>Joe Hyde</t>
  </si>
  <si>
    <t>JLB</t>
  </si>
  <si>
    <t>KLH</t>
  </si>
  <si>
    <t>TD-Date Financial Review started: (MM/DD/YYYY)</t>
  </si>
  <si>
    <t>2/22/2021</t>
  </si>
  <si>
    <t>2/26/2021</t>
  </si>
  <si>
    <t>1/15/2021</t>
  </si>
  <si>
    <t>11/4/2020</t>
  </si>
  <si>
    <t>1/7/2021</t>
  </si>
  <si>
    <t>TD-Type of Review:</t>
  </si>
  <si>
    <t>TD-Compliance Review was needed (Y/N)</t>
  </si>
  <si>
    <t>N</t>
  </si>
  <si>
    <t>Y</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</si>
  <si>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</si>
  <si>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</si>
  <si>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</si>
  <si>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</si>
  <si>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</si>
  <si>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</si>
  <si>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</si>
  <si>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</si>
  <si>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</si>
  <si>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</si>
  <si>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</si>
  <si>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</si>
  <si>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</si>
  <si>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DCC</t>
  </si>
  <si>
    <t>TD-Date Compliance Review Started: (MM/DD/YYYY)</t>
  </si>
  <si>
    <t>2/8/2021</t>
  </si>
  <si>
    <t>TD-Date Compliance review completed (MM/DD/YYYY)</t>
  </si>
  <si>
    <t>TD-Number of major programs</t>
  </si>
  <si>
    <t>TD-Compliance reviewer concludes this audit is :</t>
  </si>
  <si>
    <t>Yellow Book</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</si>
  <si>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</si>
  <si>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</si>
  <si>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</si>
  <si>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</si>
  <si>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</si>
  <si>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</si>
  <si>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1/1/2015</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</si>
  <si>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</si>
  <si>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</si>
  <si>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</si>
  <si>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</si>
  <si>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TD-Type of Audit (Financial Only, Yellow Book, Single Audit)</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</si>
  <si>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</si>
  <si>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</si>
  <si>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</si>
  <si>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</si>
  <si>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</si>
  <si>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</si>
  <si>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</si>
  <si>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</si>
  <si>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</si>
  <si>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</si>
  <si>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3.</t>
  </si>
  <si>
    <t>4.</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</si>
  <si>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</si>
  <si>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</si>
  <si>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</si>
  <si>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</si>
  <si>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The unit had problems with debt service payments being late and/or did not comply with the bond covenants.</t>
  </si>
  <si>
    <t>Roper</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</si>
  <si>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</si>
  <si>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</si>
  <si>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</si>
  <si>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</si>
  <si>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</si>
  <si>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</si>
  <si>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</si>
  <si>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</si>
  <si>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</si>
  <si>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</si>
  <si>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</si>
  <si>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1/1/2009</t>
  </si>
  <si>
    <t>Director of Finance</t>
  </si>
  <si>
    <t>10/25/2021</t>
  </si>
  <si>
    <t>GF FBA% of Exp w/o Powell Bill Formula: (506+536-4-5-6-11+647)/(532+20+509-533-508)</t>
  </si>
  <si>
    <t>Audit Year: 2020</t>
  </si>
  <si>
    <t>ALAN THOMPSON</t>
  </si>
  <si>
    <t>Daniel Gougherty</t>
  </si>
  <si>
    <t>ALANTHOMPSON@TPSACPAS.COM</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</si>
  <si>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</si>
  <si>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</si>
  <si>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</si>
  <si>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</si>
  <si>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</si>
  <si>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</si>
  <si>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</si>
  <si>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</si>
  <si>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</si>
  <si>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</si>
  <si>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CCH Upload Batch Total</t>
  </si>
  <si>
    <t>Albemarle Commission</t>
  </si>
  <si>
    <t>Cape Fear Council of Governments</t>
  </si>
  <si>
    <t>Centralina Council of Governments</t>
  </si>
  <si>
    <t>Foothills Regional Commission</t>
  </si>
  <si>
    <t>High Country Council of Governments</t>
  </si>
  <si>
    <t>Kerr-Tar Regional Council of Governments</t>
  </si>
  <si>
    <t>Land-Of-Sky Regional Council</t>
  </si>
  <si>
    <t>Lumber River Council of Governments</t>
  </si>
  <si>
    <t>Mid-Carolina Regional Council of Governments</t>
  </si>
  <si>
    <t>Mid-East Commission/Region Q</t>
  </si>
  <si>
    <t>Neuse River Council of Governments dba Eastern Carolina Council</t>
  </si>
  <si>
    <t>Piedmont Triad Council of Governments</t>
  </si>
  <si>
    <t>Southwestern North Carolina Planning and Economic Development Commission</t>
  </si>
  <si>
    <t>Triangle J Council of Governments</t>
  </si>
  <si>
    <t>Upper Coastal Plain Council of Governments dba Region L Council of Governments</t>
  </si>
  <si>
    <t>Western Piedmont Council of Governments</t>
  </si>
  <si>
    <t>Jeri</t>
  </si>
  <si>
    <t>Dawn</t>
  </si>
  <si>
    <t>Denise</t>
  </si>
  <si>
    <t>Julie</t>
  </si>
  <si>
    <t>Donna</t>
  </si>
  <si>
    <t>Jo-Annah</t>
  </si>
  <si>
    <t>Glenda</t>
  </si>
  <si>
    <t>Jarrod</t>
  </si>
  <si>
    <t>Ryan</t>
  </si>
  <si>
    <t>Judy</t>
  </si>
  <si>
    <t>Mark</t>
  </si>
  <si>
    <t>Andrea</t>
  </si>
  <si>
    <t>Hansen</t>
  </si>
  <si>
    <t>Tucker</t>
  </si>
  <si>
    <t>Strosser</t>
  </si>
  <si>
    <t>Page</t>
  </si>
  <si>
    <t>Lee</t>
  </si>
  <si>
    <t>Sullivan</t>
  </si>
  <si>
    <t>Sinclair</t>
  </si>
  <si>
    <t>Dye</t>
  </si>
  <si>
    <t>Dodge</t>
  </si>
  <si>
    <t>Hand</t>
  </si>
  <si>
    <t>Scaggs</t>
  </si>
  <si>
    <t>Weller</t>
  </si>
  <si>
    <t>Hill</t>
  </si>
  <si>
    <t>4/22/2019</t>
  </si>
  <si>
    <t>5/16/2018</t>
  </si>
  <si>
    <t>2/11/2020</t>
  </si>
  <si>
    <t>6/3/2019</t>
  </si>
  <si>
    <t>7/1/2016</t>
  </si>
  <si>
    <t>3/1/2020</t>
  </si>
  <si>
    <t>1/1/2017</t>
  </si>
  <si>
    <t>9/24/2007</t>
  </si>
  <si>
    <t>1/4/1994</t>
  </si>
  <si>
    <t>Jeri Hansen</t>
  </si>
  <si>
    <t>Dawn Tucker</t>
  </si>
  <si>
    <t>Denise Strosser</t>
  </si>
  <si>
    <t>Julie Page</t>
  </si>
  <si>
    <t>Donna Lee</t>
  </si>
  <si>
    <t>Charlotte Sullivan</t>
  </si>
  <si>
    <t>Jo-Annah Sinclair</t>
  </si>
  <si>
    <t>Glenda Dye</t>
  </si>
  <si>
    <t>Janet E Dodge</t>
  </si>
  <si>
    <t>Jarrod R. Hand</t>
  </si>
  <si>
    <t>Ryan Scaggs</t>
  </si>
  <si>
    <t>Judy Weller</t>
  </si>
  <si>
    <t>Mark Hill</t>
  </si>
  <si>
    <t>Andrea Roper</t>
  </si>
  <si>
    <t>Finacne Director</t>
  </si>
  <si>
    <t>Finance Manager</t>
  </si>
  <si>
    <t>10/29/2021</t>
  </si>
  <si>
    <t>11/8/2021</t>
  </si>
  <si>
    <t>11/2/2021</t>
  </si>
  <si>
    <t>12/29/2021</t>
  </si>
  <si>
    <t>10/31/2021</t>
  </si>
  <si>
    <t>11/17/2021</t>
  </si>
  <si>
    <t>12/17/2021</t>
  </si>
  <si>
    <t>11/24/2021</t>
  </si>
  <si>
    <t>11/12/2021</t>
  </si>
  <si>
    <t>252-404-7084</t>
  </si>
  <si>
    <t>910-395-4553 ext.207</t>
  </si>
  <si>
    <t>704-348-2704</t>
  </si>
  <si>
    <t>828-265-5434</t>
  </si>
  <si>
    <t>252-436-2040</t>
  </si>
  <si>
    <t>828-251-7470</t>
  </si>
  <si>
    <t>910-775-9769</t>
  </si>
  <si>
    <t>910-323-4191</t>
  </si>
  <si>
    <t>252-974-1853</t>
  </si>
  <si>
    <t>336-904-0300</t>
  </si>
  <si>
    <t>828-586-1962</t>
  </si>
  <si>
    <t>919-558-9321</t>
  </si>
  <si>
    <t>252-234-5953</t>
  </si>
  <si>
    <t>828-485-4255</t>
  </si>
  <si>
    <t>jhansen@accog.org</t>
  </si>
  <si>
    <t>dtucker@capefearcog.org</t>
  </si>
  <si>
    <t>dstrosser@centralina.org</t>
  </si>
  <si>
    <t>jpage@hccog.org</t>
  </si>
  <si>
    <t>dlee@kerrtarcog.org</t>
  </si>
  <si>
    <t>charlotte@landofsky.org</t>
  </si>
  <si>
    <t>Jo-Annah.Sinclair@lrcog.org</t>
  </si>
  <si>
    <t>gdye@mccog.org</t>
  </si>
  <si>
    <t>jdodge@mideastcom.org</t>
  </si>
  <si>
    <t>jhand@ptrc.org</t>
  </si>
  <si>
    <t>rscaggs@regiona.org</t>
  </si>
  <si>
    <t>jweller@tjcog.org</t>
  </si>
  <si>
    <t>mhill@ucpcog.org</t>
  </si>
  <si>
    <t>andrea.roper@wpcog.org</t>
  </si>
  <si>
    <t>11/18/2021</t>
  </si>
  <si>
    <t>12/13/2021</t>
  </si>
  <si>
    <t>11/10/2021</t>
  </si>
  <si>
    <t>1/6/2022</t>
  </si>
  <si>
    <t>12/3/2021</t>
  </si>
  <si>
    <t>1/27/2022</t>
  </si>
  <si>
    <t>1/17/2022</t>
  </si>
  <si>
    <t>11/3/2021</t>
  </si>
  <si>
    <t>11/22/2021</t>
  </si>
  <si>
    <t>1/18/2022</t>
  </si>
  <si>
    <t>JHANSEN@ACCOG.ORG</t>
  </si>
  <si>
    <t>thodge@regionc.org</t>
  </si>
  <si>
    <t>JPAGE@HCCOG.ORG</t>
  </si>
  <si>
    <t>dcox@kerrtarcog.org</t>
  </si>
  <si>
    <t>GDYE@MGGOG.ORG</t>
  </si>
  <si>
    <t>jmiller@eccog.org</t>
  </si>
  <si>
    <t>MHILL@UCPCOG.ORG</t>
  </si>
  <si>
    <t>THOMPSON, PRICE, SCOTT, ADAMS &amp; CO</t>
  </si>
  <si>
    <t>RSM US LLP</t>
  </si>
  <si>
    <t>Cherry Bekaert</t>
  </si>
  <si>
    <t>Anderson Smith and Wike PLLC</t>
  </si>
  <si>
    <t>THOMPSON, PRICE, SCOTT, ADAMS &amp; CO., P.A.</t>
  </si>
  <si>
    <t>William L. Stark and Company</t>
  </si>
  <si>
    <t>Thompson, Price, Scott, Adams &amp; Co., P.A.</t>
  </si>
  <si>
    <t>Cherry Bekaert LLP</t>
  </si>
  <si>
    <t>Philip King</t>
  </si>
  <si>
    <t>Daniel T. Gougherty</t>
  </si>
  <si>
    <t>Michael W. Wike, CPA</t>
  </si>
  <si>
    <t>M. Curtis Averette, Jr., CPA</t>
  </si>
  <si>
    <t>Gregory S. Adams, CPA</t>
  </si>
  <si>
    <t>Sarah Kate Willis</t>
  </si>
  <si>
    <t>ALAN W. THOMPSON</t>
  </si>
  <si>
    <t>philip.king@rsmus.com</t>
  </si>
  <si>
    <t>dgougherty@cbh.com</t>
  </si>
  <si>
    <t>mwike@asw-cpa.com</t>
  </si>
  <si>
    <t>alanthompson@tpsacpas.com AND bturbeville@tpsacpas.com</t>
  </si>
  <si>
    <t>curtis@wlstarkco.com</t>
  </si>
  <si>
    <t>gadams@tpsacpas.com</t>
  </si>
  <si>
    <t>skwillis@pbmares.com</t>
  </si>
  <si>
    <t>aadams@cbh.com</t>
  </si>
  <si>
    <t>eclayton@tpsacpas.com</t>
  </si>
  <si>
    <t>robin.howell@rsmus.com</t>
  </si>
  <si>
    <t>mcruz@cbh.om</t>
  </si>
  <si>
    <t>mcruz@cbh.com</t>
  </si>
  <si>
    <t>1/29/2021</t>
  </si>
  <si>
    <t>12/14/2020</t>
  </si>
  <si>
    <t>5/18/2021</t>
  </si>
  <si>
    <t>12/28/2020</t>
  </si>
  <si>
    <t>12/1/2020</t>
  </si>
  <si>
    <t>5/19/2021</t>
  </si>
  <si>
    <t>2/3/2021</t>
  </si>
  <si>
    <t>12/30/2020</t>
  </si>
  <si>
    <t>12/3/2020</t>
  </si>
  <si>
    <t>1/2/2021</t>
  </si>
  <si>
    <t>5/26/2021</t>
  </si>
  <si>
    <t>2/4/2021</t>
  </si>
  <si>
    <t>11/10/2020</t>
  </si>
  <si>
    <t>12/22/2020</t>
  </si>
  <si>
    <t>2/9/2021</t>
  </si>
  <si>
    <t>1/25/2021</t>
  </si>
  <si>
    <t>12/23/2020</t>
  </si>
  <si>
    <t>Manasa</t>
  </si>
  <si>
    <t>6/11/2021</t>
  </si>
  <si>
    <t>6/3/2021</t>
  </si>
  <si>
    <t>Thadd</t>
  </si>
  <si>
    <t>Jenny</t>
  </si>
  <si>
    <t>Hodge</t>
  </si>
  <si>
    <t>Miller</t>
  </si>
  <si>
    <t>1/1/2010</t>
  </si>
  <si>
    <t>6/4/2019</t>
  </si>
  <si>
    <t>7/1/2017</t>
  </si>
  <si>
    <t>10/1/2019</t>
  </si>
  <si>
    <t>4/1/2015</t>
  </si>
  <si>
    <t>Thadd Hodge</t>
  </si>
  <si>
    <t>Glenda A. Dye</t>
  </si>
  <si>
    <t>Jenny Miller</t>
  </si>
  <si>
    <t>Mark S. Hill</t>
  </si>
  <si>
    <t>Andrea B. Roper</t>
  </si>
  <si>
    <t>12/19/2020</t>
  </si>
  <si>
    <t>910-274-0342</t>
  </si>
  <si>
    <t>828-287-2281</t>
  </si>
  <si>
    <t>252-638-3185</t>
  </si>
  <si>
    <t>dlee@kerrtarrcog.org</t>
  </si>
  <si>
    <t>js@lrcog.org</t>
  </si>
  <si>
    <t>JERI HANSEN</t>
  </si>
  <si>
    <t>JULIE PAGE</t>
  </si>
  <si>
    <t>GLENDA DYE</t>
  </si>
  <si>
    <t>Janet Dodge</t>
  </si>
  <si>
    <t>Jarrod Hand</t>
  </si>
  <si>
    <t>MARK HILL</t>
  </si>
  <si>
    <t>FINANCE DIRECTOR</t>
  </si>
  <si>
    <t>ALBEMARLE COMMISSION</t>
  </si>
  <si>
    <t>HIGH COUNTRY COUNCIL OF GOVERNMENTS</t>
  </si>
  <si>
    <t>Land of Sky Regional Council</t>
  </si>
  <si>
    <t>MID-CAROLINA COUNCIL OF GOVERNMENTS</t>
  </si>
  <si>
    <t>Mid East Commission</t>
  </si>
  <si>
    <t>Neuse River Council of Governments d/b/a Eastern Carolina Council</t>
  </si>
  <si>
    <t>Piedmont Triad Regional Council</t>
  </si>
  <si>
    <t>Southwestern North Carolina Planning and Economic DevelopmentCommission</t>
  </si>
  <si>
    <t>UPPER COASTAL PLAIN COUNCIL OF GOVERNMENTS</t>
  </si>
  <si>
    <t>Please enter any landfill closure/postclosure liabilities that are classified as current liabilities and included in account 626 above (amounts entered should agree to the current amount included in the changes to long-term debt note)</t>
  </si>
  <si>
    <t xml:space="preserve">Current Liabilities - closure/Postclosure </t>
  </si>
  <si>
    <t>=626-627-628-629-630-631-632</t>
  </si>
  <si>
    <t xml:space="preserve">Explanation of Performance Indicator
</t>
  </si>
  <si>
    <t>Positive Total Fund Balance</t>
  </si>
  <si>
    <t>The General Fund had a total fund balance less than zero - Fund Deficit</t>
  </si>
  <si>
    <t>TD Info Completed by Auditor : CCH acct #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</si>
  <si>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</si>
  <si>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r>
      <t xml:space="preserve">Mark to Market unrealized losses in the General Fund. </t>
    </r>
    <r>
      <rPr>
        <sz val="11"/>
        <color theme="5" tint="-0.499984740745262"/>
        <rFont val="Calibri"/>
        <family val="2"/>
        <scheme val="minor"/>
      </rPr>
      <t>(enter as a negative number)</t>
    </r>
  </si>
  <si>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</si>
  <si>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</si>
  <si>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</si>
  <si>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</si>
  <si>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</si>
  <si>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</si>
  <si>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</si>
  <si>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</si>
  <si>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</si>
  <si>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</si>
  <si>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Please do not enter prior year's ending  balance as an adjustment in column F to balance.  Column F is only for year 2021-2022 adjustments.</t>
  </si>
  <si>
    <t>Mark to Market unrealized losses in the General Fund</t>
  </si>
  <si>
    <t xml:space="preserve">Gen Fund - Total Expenditures </t>
  </si>
  <si>
    <t xml:space="preserve">Gen Fund - Proceeds from LTD </t>
  </si>
  <si>
    <t>Gen Fund - Any Adj. to Beginning Net Assets</t>
  </si>
  <si>
    <t>If unit is an employer participant in one of the State Cost Sharing Plans rows 71-73 should be blank.  Unless they have an additional single employer plan.</t>
  </si>
  <si>
    <t>Is there a finding for lack of technical skills, knowledge and experience (SKE) at this unit</t>
  </si>
  <si>
    <t>Debt Service Fund Balance</t>
  </si>
  <si>
    <t>Comb-Proprietary Funds-Current Assets 
Exclude: any restricted assets
                  deferred outflows.</t>
  </si>
  <si>
    <t>Number of significant deficiency findings</t>
  </si>
  <si>
    <t xml:space="preserve">Number of material weaknesses findings </t>
  </si>
  <si>
    <t>Number of other matters that auditor asked the unit to respond to</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</si>
  <si>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</si>
  <si>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Did your audit disclose as a finding any statutory violations (not including budget violations) (Yes or No)</t>
  </si>
  <si>
    <t xml:space="preserve"> Did the unit have a board-appointed finance officer the entire fiscal year (Yes or No)</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</si>
  <si>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</si>
  <si>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</si>
  <si>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</si>
  <si>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</si>
  <si>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 xml:space="preserve"> Did the unit have a board-appointed finance officer the entire fiscal year? (Yes or No)</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</si>
  <si>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 FPIC response is not required.</t>
    </r>
  </si>
  <si>
    <t>Enter telephone extension, etc.</t>
  </si>
  <si>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</si>
  <si>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</si>
  <si>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</si>
  <si>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</si>
  <si>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</si>
  <si>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</si>
  <si>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</si>
  <si>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</si>
  <si>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</si>
  <si>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</si>
  <si>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</si>
  <si>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</si>
  <si>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Column E Formula</t>
  </si>
  <si>
    <t>=506-4-6-5</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</si>
  <si>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</si>
  <si>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</si>
  <si>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</si>
  <si>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</si>
  <si>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</si>
  <si>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</si>
  <si>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</si>
  <si>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</si>
  <si>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</si>
  <si>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</si>
  <si>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</si>
  <si>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</si>
  <si>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</si>
  <si>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</si>
  <si>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</si>
  <si>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</si>
  <si>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</si>
  <si>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</si>
  <si>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</si>
  <si>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</si>
  <si>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=506+536-4-6-5</t>
  </si>
  <si>
    <t>=9-(506+536-4-6-5)</t>
  </si>
  <si>
    <t>=9-(506+536-4-6-5)-7</t>
  </si>
  <si>
    <t>=532+20+509-533-508</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</si>
  <si>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</si>
  <si>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</si>
  <si>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</si>
  <si>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Exclude findings reported in questions 906, 907, 951, 953</t>
    </r>
    <r>
      <rPr>
        <sz val="11"/>
        <color theme="1"/>
        <rFont val="Calibri"/>
        <family val="2"/>
        <scheme val="minor"/>
      </rPr>
      <t xml:space="preserve">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</si>
  <si>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 xml:space="preserve">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</si>
</sst>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
  </numFmts>
  <fonts count="17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theme="5" tint="-0.499984740745262"/>
      <name val="Calibri"/>
      <family val="2"/>
      <scheme val="minor"/>
    </font>
    <font>
      <b/>
      <i/>
      <sz val="12"/>
      <color rgb="FFFF0000"/>
      <name val="Cambria"/>
      <family val="1"/>
    </font>
    <font>
      <sz val="11"/>
      <color theme="9" tint="-0.499984740745262"/>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s>
  <fills count="8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0" tint="-0.499984740745262"/>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right/>
      <top style="double">
        <color indexed="64"/>
      </top>
      <bottom style="double">
        <color indexed="64"/>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6" borderId="0" applyNumberFormat="0" applyBorder="0" applyAlignment="0" applyProtection="0"/>
    <xf numFmtId="0" fontId="73" fillId="37" borderId="0" applyNumberFormat="0" applyBorder="0" applyAlignment="0" applyProtection="0"/>
    <xf numFmtId="0" fontId="74" fillId="39" borderId="48" applyNumberFormat="0" applyAlignment="0" applyProtection="0"/>
    <xf numFmtId="0" fontId="75" fillId="40" borderId="49" applyNumberFormat="0" applyAlignment="0" applyProtection="0"/>
    <xf numFmtId="0" fontId="76" fillId="40" borderId="48" applyNumberFormat="0" applyAlignment="0" applyProtection="0"/>
    <xf numFmtId="0" fontId="77" fillId="0" borderId="50" applyNumberFormat="0" applyFill="0" applyAlignment="0" applyProtection="0"/>
    <xf numFmtId="0" fontId="78" fillId="41"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79" fillId="48"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8" borderId="0" applyNumberFormat="0" applyBorder="0" applyAlignment="0" applyProtection="0"/>
    <xf numFmtId="0" fontId="33" fillId="42"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9" borderId="0">
      <alignment horizontal="right" vertical="center"/>
    </xf>
    <xf numFmtId="49" fontId="80" fillId="49" borderId="0">
      <alignment horizontal="left" vertical="center"/>
    </xf>
    <xf numFmtId="49" fontId="80" fillId="49" borderId="0">
      <alignment horizontal="center" vertical="center"/>
    </xf>
    <xf numFmtId="49" fontId="80" fillId="49" borderId="0">
      <alignment horizontal="center" vertical="center"/>
    </xf>
    <xf numFmtId="49" fontId="80" fillId="49" borderId="0">
      <alignment horizontal="right" vertical="center"/>
    </xf>
    <xf numFmtId="40" fontId="80" fillId="49" borderId="0">
      <alignment horizontal="right"/>
    </xf>
    <xf numFmtId="49" fontId="80" fillId="49"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9" borderId="0">
      <alignment horizontal="center" vertical="center"/>
    </xf>
    <xf numFmtId="49" fontId="80" fillId="49" borderId="0">
      <alignment horizontal="center" vertical="center"/>
    </xf>
    <xf numFmtId="174" fontId="80" fillId="49" borderId="0">
      <alignment horizontal="center" vertical="center"/>
    </xf>
    <xf numFmtId="49" fontId="80" fillId="49"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80" fillId="49"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50" borderId="0">
      <alignment horizontal="center" vertical="center"/>
    </xf>
    <xf numFmtId="49" fontId="11" fillId="50" borderId="0">
      <alignment horizontal="left" vertical="center"/>
    </xf>
    <xf numFmtId="49" fontId="81" fillId="50" borderId="0">
      <alignment horizontal="center" vertical="center"/>
    </xf>
    <xf numFmtId="0" fontId="81" fillId="51" borderId="0">
      <alignment horizontal="left"/>
    </xf>
    <xf numFmtId="49" fontId="11" fillId="0" borderId="0"/>
    <xf numFmtId="0" fontId="81" fillId="51" borderId="0">
      <alignment horizontal="left"/>
    </xf>
    <xf numFmtId="40" fontId="81" fillId="0" borderId="0">
      <alignment horizontal="right"/>
    </xf>
    <xf numFmtId="49" fontId="80" fillId="49" borderId="0"/>
    <xf numFmtId="49" fontId="80" fillId="49" borderId="0"/>
    <xf numFmtId="49" fontId="11" fillId="0" borderId="0"/>
    <xf numFmtId="0" fontId="83" fillId="52"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9" borderId="0">
      <alignment horizontal="left"/>
    </xf>
    <xf numFmtId="0" fontId="85" fillId="49"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3" borderId="0">
      <alignment horizontal="left"/>
    </xf>
    <xf numFmtId="0" fontId="87" fillId="53"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2" borderId="0">
      <alignment horizontal="left"/>
    </xf>
    <xf numFmtId="49" fontId="89" fillId="52" borderId="0">
      <alignment horizontal="left"/>
    </xf>
    <xf numFmtId="0" fontId="90" fillId="52" borderId="0">
      <alignment horizontal="left"/>
    </xf>
    <xf numFmtId="175" fontId="90" fillId="52" borderId="0">
      <alignment horizontal="left"/>
    </xf>
    <xf numFmtId="40" fontId="81" fillId="0" borderId="0">
      <alignment horizontal="right"/>
    </xf>
    <xf numFmtId="49" fontId="91" fillId="52" borderId="0">
      <alignment horizontal="left"/>
    </xf>
    <xf numFmtId="49" fontId="91" fillId="52"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1" borderId="0">
      <alignment horizontal="left"/>
    </xf>
    <xf numFmtId="49" fontId="11" fillId="0" borderId="0"/>
    <xf numFmtId="0" fontId="81" fillId="51"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2"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92" fillId="0" borderId="0" applyNumberFormat="0" applyFill="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3" fillId="69" borderId="0" applyNumberFormat="0" applyBorder="0" applyAlignment="0" applyProtection="0"/>
    <xf numFmtId="0" fontId="33" fillId="70"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79" fillId="56" borderId="0" applyNumberFormat="0" applyBorder="0" applyAlignment="0" applyProtection="0"/>
    <xf numFmtId="0" fontId="93" fillId="56" borderId="0" applyNumberFormat="0" applyBorder="0" applyAlignment="0" applyProtection="0"/>
    <xf numFmtId="0" fontId="79" fillId="59" borderId="0" applyNumberFormat="0" applyBorder="0" applyAlignment="0" applyProtection="0"/>
    <xf numFmtId="0" fontId="93" fillId="59" borderId="0" applyNumberFormat="0" applyBorder="0" applyAlignment="0" applyProtection="0"/>
    <xf numFmtId="0" fontId="79" fillId="62" borderId="0" applyNumberFormat="0" applyBorder="0" applyAlignment="0" applyProtection="0"/>
    <xf numFmtId="0" fontId="93" fillId="62" borderId="0" applyNumberFormat="0" applyBorder="0" applyAlignment="0" applyProtection="0"/>
    <xf numFmtId="0" fontId="79" fillId="65" borderId="0" applyNumberFormat="0" applyBorder="0" applyAlignment="0" applyProtection="0"/>
    <xf numFmtId="0" fontId="93" fillId="65" borderId="0" applyNumberFormat="0" applyBorder="0" applyAlignment="0" applyProtection="0"/>
    <xf numFmtId="0" fontId="79" fillId="68" borderId="0" applyNumberFormat="0" applyBorder="0" applyAlignment="0" applyProtection="0"/>
    <xf numFmtId="0" fontId="93" fillId="68" borderId="0" applyNumberFormat="0" applyBorder="0" applyAlignment="0" applyProtection="0"/>
    <xf numFmtId="0" fontId="79" fillId="71" borderId="0" applyNumberFormat="0" applyBorder="0" applyAlignment="0" applyProtection="0"/>
    <xf numFmtId="0" fontId="93" fillId="71"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3" fillId="48" borderId="0" applyNumberFormat="0" applyBorder="0" applyAlignment="0" applyProtection="0"/>
    <xf numFmtId="0" fontId="93" fillId="48" borderId="0" applyNumberFormat="0" applyBorder="0" applyAlignment="0" applyProtection="0"/>
    <xf numFmtId="0" fontId="94" fillId="37" borderId="0" applyNumberFormat="0" applyBorder="0" applyAlignment="0" applyProtection="0"/>
    <xf numFmtId="0" fontId="95" fillId="40" borderId="48" applyNumberFormat="0" applyAlignment="0" applyProtection="0"/>
    <xf numFmtId="0" fontId="96" fillId="41"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6"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9" borderId="48" applyNumberFormat="0" applyAlignment="0" applyProtection="0"/>
    <xf numFmtId="0" fontId="103" fillId="0" borderId="50" applyNumberFormat="0" applyFill="0" applyAlignment="0" applyProtection="0"/>
    <xf numFmtId="0" fontId="104" fillId="38"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2" borderId="52" applyNumberFormat="0" applyFont="0" applyAlignment="0" applyProtection="0"/>
    <xf numFmtId="0" fontId="105" fillId="40"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2"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2"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2"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8" fillId="0" borderId="0"/>
    <xf numFmtId="0" fontId="161" fillId="0" borderId="0"/>
    <xf numFmtId="43" fontId="161" fillId="0" borderId="0" applyFont="0" applyFill="0" applyBorder="0" applyAlignment="0" applyProtection="0"/>
    <xf numFmtId="44" fontId="16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732">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56" fillId="22" borderId="24" xfId="0" applyNumberFormat="1" applyFont="1" applyFill="1" applyBorder="1" applyAlignment="1" applyProtection="1">
      <alignment horizontal="left" vertical="center" wrapText="1"/>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0" fillId="33" borderId="22" xfId="0" applyFont="1" applyFill="1" applyBorder="1" applyAlignment="1" applyProtection="1">
      <alignment vertical="center" wrapText="1"/>
    </xf>
    <xf numFmtId="0" fontId="39" fillId="33"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177" fontId="56" fillId="74"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73" borderId="62" xfId="0" applyNumberFormat="1" applyFont="1" applyFill="1" applyBorder="1" applyAlignment="1" applyProtection="1">
      <alignment horizontal="center" vertical="center"/>
    </xf>
    <xf numFmtId="0" fontId="0" fillId="72" borderId="0" xfId="0" applyFill="1"/>
    <xf numFmtId="0" fontId="115" fillId="72" borderId="0" xfId="0" applyFont="1" applyFill="1" applyAlignment="1">
      <alignment vertical="center" wrapText="1"/>
    </xf>
    <xf numFmtId="0" fontId="46" fillId="72" borderId="0" xfId="0" applyFont="1" applyFill="1" applyAlignment="1">
      <alignment horizontal="justify" vertical="center"/>
    </xf>
    <xf numFmtId="0" fontId="120" fillId="76"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2" borderId="0" xfId="0" applyFont="1" applyFill="1" applyAlignment="1">
      <alignment horizontal="left" vertical="center" wrapText="1"/>
    </xf>
    <xf numFmtId="0" fontId="33" fillId="72" borderId="0" xfId="30097" applyFill="1"/>
    <xf numFmtId="0" fontId="119" fillId="76" borderId="0" xfId="30097" applyFont="1" applyFill="1" applyAlignment="1">
      <alignment horizontal="center" vertical="center" wrapText="1"/>
    </xf>
    <xf numFmtId="0" fontId="115" fillId="72" borderId="0" xfId="30097" applyFont="1" applyFill="1" applyAlignment="1">
      <alignment vertical="center" wrapText="1"/>
    </xf>
    <xf numFmtId="0" fontId="46" fillId="72" borderId="0" xfId="30097" applyFont="1" applyFill="1" applyAlignment="1">
      <alignment vertical="center" wrapText="1"/>
    </xf>
    <xf numFmtId="0" fontId="120" fillId="76"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3"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3"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7" borderId="24" xfId="0" applyNumberFormat="1" applyFont="1" applyFill="1" applyBorder="1" applyAlignment="1" applyProtection="1">
      <alignment horizontal="left" vertical="center" wrapText="1"/>
    </xf>
    <xf numFmtId="0" fontId="56" fillId="77"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7" borderId="10" xfId="0" applyNumberFormat="1" applyFont="1" applyFill="1" applyBorder="1" applyAlignment="1" applyProtection="1">
      <alignment horizontal="center" vertical="center" wrapText="1"/>
    </xf>
    <xf numFmtId="0" fontId="41" fillId="77" borderId="0" xfId="0" applyFont="1" applyFill="1" applyBorder="1" applyAlignment="1">
      <alignment wrapText="1"/>
    </xf>
    <xf numFmtId="0" fontId="39" fillId="77" borderId="62" xfId="0" applyNumberFormat="1" applyFont="1" applyFill="1" applyBorder="1" applyAlignment="1" applyProtection="1">
      <alignment horizontal="center" vertical="center"/>
    </xf>
    <xf numFmtId="0" fontId="41" fillId="77"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77" borderId="10" xfId="0" applyFont="1" applyFill="1" applyBorder="1" applyAlignment="1">
      <alignment vertical="center" wrapText="1"/>
    </xf>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0" fontId="0" fillId="0" borderId="0" xfId="0" applyFont="1" applyBorder="1" applyProtection="1"/>
    <xf numFmtId="0" fontId="0" fillId="34" borderId="0" xfId="0" applyFont="1" applyFill="1" applyAlignment="1" applyProtection="1">
      <alignment horizontal="center" vertical="center"/>
    </xf>
    <xf numFmtId="0" fontId="0" fillId="0" borderId="22" xfId="0" applyFont="1" applyFill="1" applyBorder="1" applyAlignment="1">
      <alignment vertical="center" wrapText="1"/>
    </xf>
    <xf numFmtId="39" fontId="128" fillId="75" borderId="61" xfId="1561" applyNumberFormat="1" applyFont="1" applyFill="1" applyBorder="1" applyAlignment="1">
      <alignment horizontal="center" vertical="center" wrapText="1"/>
    </xf>
    <xf numFmtId="0" fontId="128" fillId="77" borderId="0" xfId="0" applyFont="1" applyFill="1" applyAlignment="1" applyProtection="1">
      <alignment horizontal="left" vertical="center" wrapText="1"/>
    </xf>
    <xf numFmtId="164" fontId="0" fillId="77" borderId="22" xfId="439" applyNumberFormat="1" applyFont="1" applyFill="1" applyBorder="1" applyAlignment="1" applyProtection="1">
      <alignment horizontal="center" vertical="center" wrapText="1"/>
    </xf>
    <xf numFmtId="0" fontId="0" fillId="77"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3" borderId="22" xfId="0" applyNumberFormat="1" applyFont="1" applyFill="1" applyBorder="1" applyAlignment="1" applyProtection="1">
      <alignment horizontal="left" vertical="center" wrapText="1"/>
    </xf>
    <xf numFmtId="49" fontId="0" fillId="73"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3" borderId="63" xfId="439" applyNumberFormat="1" applyFont="1" applyFill="1" applyBorder="1" applyAlignment="1" applyProtection="1">
      <alignment horizontal="center" vertical="center"/>
    </xf>
    <xf numFmtId="49" fontId="0" fillId="73" borderId="62" xfId="439" applyNumberFormat="1" applyFont="1" applyFill="1" applyBorder="1" applyAlignment="1" applyProtection="1">
      <alignment horizontal="center" vertical="center"/>
    </xf>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41" fontId="0" fillId="77" borderId="0" xfId="0" applyNumberFormat="1" applyFont="1" applyFill="1" applyBorder="1" applyAlignment="1">
      <alignment horizontal="center" vertical="center" wrapText="1"/>
    </xf>
    <xf numFmtId="14" fontId="0" fillId="77" borderId="62" xfId="439" applyNumberFormat="1" applyFont="1" applyFill="1" applyBorder="1" applyAlignment="1" applyProtection="1">
      <alignment horizontal="center" vertical="center"/>
    </xf>
    <xf numFmtId="0" fontId="0" fillId="77"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7" fillId="0" borderId="0" xfId="0" applyNumberFormat="1" applyFont="1" applyFill="1" applyAlignment="1" applyProtection="1">
      <alignment wrapText="1"/>
    </xf>
    <xf numFmtId="164" fontId="0" fillId="0" borderId="43"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0" xfId="0" applyFont="1" applyAlignment="1" applyProtection="1">
      <protection locked="0"/>
    </xf>
    <xf numFmtId="0" fontId="0" fillId="31" borderId="0" xfId="0" applyFont="1" applyFill="1" applyProtection="1"/>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14" fontId="0" fillId="0" borderId="0" xfId="0" applyNumberFormat="1" applyFont="1"/>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2" fillId="0" borderId="0" xfId="0" applyNumberFormat="1" applyFont="1" applyFill="1" applyAlignment="1" applyProtection="1">
      <alignment horizontal="left" vertical="center" wrapText="1"/>
    </xf>
    <xf numFmtId="0" fontId="39" fillId="0" borderId="0" xfId="0" applyFont="1" applyFill="1" applyAlignment="1" applyProtection="1">
      <alignment horizontal="center" vertical="center"/>
    </xf>
    <xf numFmtId="0" fontId="0" fillId="73" borderId="0" xfId="0" applyNumberFormat="1" applyFont="1" applyFill="1" applyAlignment="1" applyProtection="1">
      <alignment horizontal="left" vertical="center" wrapText="1"/>
    </xf>
    <xf numFmtId="37" fontId="0" fillId="73" borderId="0" xfId="439" applyNumberFormat="1" applyFont="1" applyFill="1" applyAlignment="1" applyProtection="1">
      <alignment horizontal="center" vertical="center"/>
      <protection locked="0"/>
    </xf>
    <xf numFmtId="41" fontId="67" fillId="73" borderId="0" xfId="439" applyNumberFormat="1" applyFont="1" applyFill="1" applyAlignment="1" applyProtection="1">
      <alignment wrapText="1"/>
    </xf>
    <xf numFmtId="0" fontId="39"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horizontal="center" vertical="center"/>
      <protection locked="0"/>
    </xf>
    <xf numFmtId="41" fontId="68" fillId="73" borderId="0" xfId="439" applyNumberFormat="1" applyFont="1" applyFill="1" applyAlignment="1" applyProtection="1">
      <alignment wrapText="1"/>
    </xf>
    <xf numFmtId="0" fontId="57" fillId="73" borderId="0" xfId="0" applyFont="1" applyFill="1" applyAlignment="1" applyProtection="1">
      <alignment horizontal="left" vertical="center"/>
    </xf>
    <xf numFmtId="0" fontId="44" fillId="73" borderId="0" xfId="0" applyFont="1" applyFill="1" applyAlignment="1" applyProtection="1">
      <alignment horizontal="left" vertical="center"/>
    </xf>
    <xf numFmtId="0" fontId="0" fillId="73" borderId="0" xfId="0" applyNumberFormat="1" applyFont="1" applyFill="1" applyAlignment="1" applyProtection="1">
      <alignment wrapText="1"/>
    </xf>
    <xf numFmtId="0" fontId="0" fillId="73" borderId="0" xfId="0" applyFont="1" applyFill="1" applyAlignment="1" applyProtection="1">
      <alignment vertical="center"/>
    </xf>
    <xf numFmtId="164" fontId="0" fillId="73" borderId="0" xfId="0" applyNumberFormat="1" applyFont="1" applyFill="1" applyAlignment="1" applyProtection="1">
      <alignment vertical="center"/>
    </xf>
    <xf numFmtId="164" fontId="39" fillId="73" borderId="0" xfId="439" applyNumberFormat="1" applyFont="1" applyFill="1" applyAlignment="1" applyProtection="1">
      <alignment horizontal="center" vertical="center"/>
      <protection locked="0"/>
    </xf>
    <xf numFmtId="41" fontId="68" fillId="73" borderId="0" xfId="0" applyNumberFormat="1" applyFont="1" applyFill="1" applyAlignment="1" applyProtection="1">
      <alignment wrapText="1"/>
    </xf>
    <xf numFmtId="0" fontId="39" fillId="73" borderId="0" xfId="0" applyFont="1" applyFill="1" applyAlignment="1" applyProtection="1">
      <alignment horizontal="left" vertical="center"/>
    </xf>
    <xf numFmtId="0" fontId="0" fillId="73" borderId="0" xfId="0" applyFont="1" applyFill="1" applyAlignment="1" applyProtection="1">
      <alignment horizontal="left" vertical="center"/>
    </xf>
    <xf numFmtId="3" fontId="39" fillId="73" borderId="0" xfId="439" applyNumberFormat="1" applyFont="1" applyFill="1" applyAlignment="1" applyProtection="1">
      <alignment horizontal="center" vertical="center"/>
      <protection locked="0"/>
    </xf>
    <xf numFmtId="38" fontId="44" fillId="73" borderId="0" xfId="439" applyNumberFormat="1" applyFont="1" applyFill="1" applyAlignment="1" applyProtection="1">
      <alignment horizontal="center" vertical="center" wrapText="1"/>
    </xf>
    <xf numFmtId="164" fontId="0" fillId="73" borderId="0" xfId="439" applyNumberFormat="1" applyFont="1" applyFill="1" applyAlignment="1" applyProtection="1">
      <alignment horizontal="center" vertical="center"/>
    </xf>
    <xf numFmtId="41" fontId="0" fillId="73" borderId="0" xfId="439" applyNumberFormat="1" applyFont="1" applyFill="1" applyAlignment="1" applyProtection="1">
      <alignment vertical="center" wrapText="1"/>
    </xf>
    <xf numFmtId="0" fontId="0" fillId="73" borderId="0" xfId="0" applyFont="1" applyFill="1" applyAlignment="1" applyProtection="1">
      <alignment wrapText="1"/>
      <protection locked="0"/>
    </xf>
    <xf numFmtId="0" fontId="140" fillId="73" borderId="0" xfId="0" applyFont="1" applyFill="1" applyAlignment="1" applyProtection="1">
      <alignment horizontal="left" vertical="center"/>
    </xf>
    <xf numFmtId="0" fontId="79" fillId="73" borderId="0" xfId="0" applyFont="1" applyFill="1" applyAlignment="1" applyProtection="1">
      <alignment vertical="center"/>
    </xf>
    <xf numFmtId="0" fontId="141" fillId="73" borderId="0" xfId="0" applyFont="1" applyFill="1" applyAlignment="1" applyProtection="1">
      <alignment vertical="center"/>
      <protection locked="0"/>
    </xf>
    <xf numFmtId="0" fontId="57" fillId="73" borderId="0" xfId="0" applyFont="1" applyFill="1" applyAlignment="1">
      <alignment vertical="center" wrapText="1"/>
    </xf>
    <xf numFmtId="41" fontId="142" fillId="0" borderId="0" xfId="0" applyNumberFormat="1" applyFont="1" applyFill="1" applyAlignment="1" applyProtection="1">
      <alignment wrapText="1"/>
    </xf>
    <xf numFmtId="0" fontId="57" fillId="73"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8" xfId="0" applyBorder="1"/>
    <xf numFmtId="0" fontId="0" fillId="0" borderId="0" xfId="0" applyAlignment="1">
      <alignment horizontal="center" wrapText="1"/>
    </xf>
    <xf numFmtId="0" fontId="0" fillId="77" borderId="66" xfId="0" applyFill="1" applyBorder="1" applyAlignment="1">
      <alignment horizontal="left" vertical="center" wrapText="1"/>
    </xf>
    <xf numFmtId="0" fontId="39" fillId="0" borderId="55" xfId="0" applyFont="1" applyBorder="1" applyAlignment="1">
      <alignment horizontal="center"/>
    </xf>
    <xf numFmtId="0" fontId="39" fillId="77" borderId="65" xfId="0" applyFont="1" applyFill="1" applyBorder="1" applyAlignment="1">
      <alignment horizontal="center"/>
    </xf>
    <xf numFmtId="0" fontId="39" fillId="77" borderId="55" xfId="0" applyFont="1" applyFill="1" applyBorder="1" applyAlignment="1">
      <alignment horizontal="center"/>
    </xf>
    <xf numFmtId="0" fontId="0" fillId="77" borderId="55" xfId="0" applyFill="1" applyBorder="1"/>
    <xf numFmtId="0" fontId="0" fillId="77" borderId="55" xfId="0" applyFill="1" applyBorder="1" applyAlignment="1">
      <alignment horizontal="center"/>
    </xf>
    <xf numFmtId="0" fontId="0" fillId="0" borderId="71" xfId="0" applyBorder="1"/>
    <xf numFmtId="0" fontId="0" fillId="0" borderId="76" xfId="0" applyBorder="1"/>
    <xf numFmtId="0" fontId="37" fillId="77" borderId="55" xfId="0" applyFont="1" applyFill="1" applyBorder="1" applyAlignment="1">
      <alignment vertical="center" wrapText="1"/>
    </xf>
    <xf numFmtId="0" fontId="0" fillId="77" borderId="55" xfId="0" applyFill="1" applyBorder="1" applyAlignment="1">
      <alignment vertical="center"/>
    </xf>
    <xf numFmtId="0" fontId="37" fillId="77" borderId="55" xfId="0" applyFont="1" applyFill="1" applyBorder="1" applyAlignment="1">
      <alignment horizontal="justify" vertical="center"/>
    </xf>
    <xf numFmtId="0" fontId="45" fillId="77" borderId="13" xfId="0" applyFont="1" applyFill="1" applyBorder="1" applyAlignment="1">
      <alignment vertical="center" wrapText="1"/>
    </xf>
    <xf numFmtId="0" fontId="40" fillId="77" borderId="13" xfId="0" applyFont="1" applyFill="1" applyBorder="1" applyAlignment="1">
      <alignment horizontal="center" vertical="center"/>
    </xf>
    <xf numFmtId="0" fontId="45" fillId="77" borderId="13" xfId="0" applyFont="1" applyFill="1" applyBorder="1" applyAlignment="1">
      <alignment vertical="center"/>
    </xf>
    <xf numFmtId="0" fontId="0" fillId="77" borderId="79" xfId="0" applyFill="1" applyBorder="1"/>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6" fillId="76" borderId="55" xfId="0" applyFont="1" applyFill="1" applyBorder="1" applyAlignment="1">
      <alignment horizontal="center" vertical="center" wrapText="1"/>
    </xf>
    <xf numFmtId="0" fontId="143" fillId="0" borderId="0" xfId="0" applyFont="1"/>
    <xf numFmtId="0" fontId="147" fillId="72" borderId="0" xfId="0" applyFont="1" applyFill="1" applyAlignment="1">
      <alignment horizontal="justify" vertical="center"/>
    </xf>
    <xf numFmtId="0" fontId="147" fillId="72" borderId="0" xfId="0" applyFont="1" applyFill="1" applyAlignment="1">
      <alignment vertical="center"/>
    </xf>
    <xf numFmtId="0" fontId="0" fillId="0" borderId="0" xfId="0" applyAlignment="1">
      <alignment vertical="center"/>
    </xf>
    <xf numFmtId="0" fontId="147" fillId="72" borderId="0" xfId="0" applyFont="1" applyFill="1" applyAlignment="1">
      <alignment vertical="center" wrapText="1"/>
    </xf>
    <xf numFmtId="0" fontId="151" fillId="72" borderId="0" xfId="611" applyFont="1" applyFill="1" applyAlignment="1">
      <alignment vertical="center"/>
    </xf>
    <xf numFmtId="0" fontId="152" fillId="72" borderId="0" xfId="0" applyFont="1" applyFill="1" applyAlignment="1">
      <alignment vertical="center"/>
    </xf>
    <xf numFmtId="0" fontId="153" fillId="72" borderId="0" xfId="611" applyFont="1" applyFill="1" applyAlignment="1" applyProtection="1">
      <alignment vertical="center"/>
      <protection locked="0"/>
    </xf>
    <xf numFmtId="0" fontId="152" fillId="72" borderId="0" xfId="0" applyFont="1" applyFill="1"/>
    <xf numFmtId="0" fontId="153" fillId="72" borderId="0" xfId="611" applyFont="1" applyFill="1" applyProtection="1">
      <protection locked="0"/>
    </xf>
    <xf numFmtId="0" fontId="115" fillId="72" borderId="0" xfId="30097" applyFont="1" applyFill="1" applyAlignment="1">
      <alignment horizontal="left" vertical="center" wrapText="1" indent="1"/>
    </xf>
    <xf numFmtId="0" fontId="115" fillId="72" borderId="0" xfId="30097" quotePrefix="1" applyFont="1" applyFill="1" applyAlignment="1">
      <alignment horizontal="left" vertical="center" wrapText="1" indent="1"/>
    </xf>
    <xf numFmtId="0" fontId="156" fillId="72" borderId="0" xfId="30097" applyFont="1" applyFill="1" applyAlignment="1">
      <alignment vertical="center" wrapText="1"/>
    </xf>
    <xf numFmtId="0" fontId="35" fillId="0" borderId="0" xfId="611"/>
    <xf numFmtId="0" fontId="147" fillId="72" borderId="0" xfId="30097" applyFont="1" applyFill="1" applyAlignment="1">
      <alignment vertical="center" wrapText="1"/>
    </xf>
    <xf numFmtId="0" fontId="153" fillId="72"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3"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9" borderId="0" xfId="0" applyFill="1" applyAlignment="1">
      <alignment horizontal="center"/>
    </xf>
    <xf numFmtId="0" fontId="0" fillId="79" borderId="0" xfId="0" applyFill="1"/>
    <xf numFmtId="0" fontId="0" fillId="79"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35" borderId="0" xfId="0" applyFill="1" applyAlignment="1">
      <alignment horizontal="center"/>
    </xf>
    <xf numFmtId="0" fontId="0" fillId="35" borderId="0" xfId="0" applyFill="1"/>
    <xf numFmtId="0" fontId="0" fillId="80"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0" fontId="0" fillId="29" borderId="0" xfId="0" applyFill="1" applyAlignment="1">
      <alignment wrapText="1"/>
    </xf>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7" borderId="80" xfId="0" applyFont="1" applyFill="1" applyBorder="1" applyAlignment="1">
      <alignment horizontal="left"/>
    </xf>
    <xf numFmtId="0" fontId="0" fillId="77" borderId="81" xfId="0" applyFill="1" applyBorder="1"/>
    <xf numFmtId="0" fontId="0" fillId="77" borderId="87" xfId="0" applyFill="1" applyBorder="1"/>
    <xf numFmtId="0" fontId="0" fillId="0" borderId="79" xfId="0" applyBorder="1"/>
    <xf numFmtId="0" fontId="145" fillId="0" borderId="66" xfId="0" applyFont="1" applyBorder="1" applyAlignment="1">
      <alignment horizontal="center" vertical="center" wrapText="1"/>
    </xf>
    <xf numFmtId="0" fontId="0" fillId="0" borderId="66" xfId="0" applyBorder="1"/>
    <xf numFmtId="0" fontId="145"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7" borderId="66" xfId="0" applyFont="1" applyFill="1" applyBorder="1" applyAlignment="1">
      <alignment vertical="center" wrapText="1"/>
    </xf>
    <xf numFmtId="0" fontId="0" fillId="77" borderId="66" xfId="0" applyFill="1" applyBorder="1" applyAlignment="1">
      <alignment vertical="center" wrapText="1"/>
    </xf>
    <xf numFmtId="0" fontId="39" fillId="0" borderId="55" xfId="0" quotePrefix="1" applyFont="1" applyBorder="1" applyAlignment="1">
      <alignment horizontal="center"/>
    </xf>
    <xf numFmtId="37" fontId="0" fillId="0" borderId="55" xfId="0" applyNumberFormat="1" applyBorder="1" applyAlignment="1">
      <alignment horizontal="center" vertical="center" wrapText="1"/>
    </xf>
    <xf numFmtId="0" fontId="39" fillId="77" borderId="55" xfId="0" applyFont="1" applyFill="1" applyBorder="1" applyAlignment="1">
      <alignment horizontal="center" wrapText="1"/>
    </xf>
    <xf numFmtId="0" fontId="0" fillId="77" borderId="80" xfId="0" applyFill="1" applyBorder="1"/>
    <xf numFmtId="49" fontId="39" fillId="0" borderId="55" xfId="0" quotePrefix="1" applyNumberFormat="1" applyFont="1" applyBorder="1" applyAlignment="1">
      <alignment horizontal="center" vertical="center"/>
    </xf>
    <xf numFmtId="0" fontId="0" fillId="0" borderId="55" xfId="0" applyBorder="1" applyAlignment="1">
      <alignment horizontal="justify" vertical="center"/>
    </xf>
    <xf numFmtId="0" fontId="39" fillId="0" borderId="55" xfId="0" applyFont="1" applyBorder="1" applyAlignment="1">
      <alignment horizontal="center" vertical="center"/>
    </xf>
    <xf numFmtId="0" fontId="44" fillId="1" borderId="55" xfId="0" applyFont="1" applyFill="1" applyBorder="1" applyAlignment="1">
      <alignment horizontal="center" vertical="center" wrapText="1"/>
    </xf>
    <xf numFmtId="0" fontId="39" fillId="0" borderId="76" xfId="0" applyFont="1" applyBorder="1" applyAlignment="1">
      <alignment horizontal="center" vertical="center"/>
    </xf>
    <xf numFmtId="178" fontId="0" fillId="0" borderId="0" xfId="0" applyNumberFormat="1"/>
    <xf numFmtId="0" fontId="0" fillId="77" borderId="11" xfId="0" applyFill="1" applyBorder="1" applyAlignment="1">
      <alignment horizontal="center"/>
    </xf>
    <xf numFmtId="0" fontId="44" fillId="0" borderId="83" xfId="0" applyFont="1" applyBorder="1"/>
    <xf numFmtId="0" fontId="44" fillId="0" borderId="0" xfId="0" applyFont="1"/>
    <xf numFmtId="0" fontId="44" fillId="0" borderId="67" xfId="0" applyFont="1" applyBorder="1"/>
    <xf numFmtId="0" fontId="44" fillId="0" borderId="68" xfId="0" applyFont="1" applyBorder="1"/>
    <xf numFmtId="0" fontId="159" fillId="0" borderId="0" xfId="0" applyFont="1" applyAlignment="1">
      <alignment vertical="center" wrapText="1"/>
    </xf>
    <xf numFmtId="0" fontId="44" fillId="0" borderId="77" xfId="0" applyFont="1" applyBorder="1" applyAlignment="1">
      <alignment wrapText="1"/>
    </xf>
    <xf numFmtId="1" fontId="44" fillId="0" borderId="0" xfId="0" applyNumberFormat="1" applyFont="1"/>
    <xf numFmtId="0" fontId="44" fillId="0" borderId="75"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7" applyFont="1" applyFill="1" applyBorder="1"/>
    <xf numFmtId="10" fontId="44" fillId="0" borderId="67" xfId="0" applyNumberFormat="1" applyFont="1" applyBorder="1"/>
    <xf numFmtId="0" fontId="57" fillId="0" borderId="0" xfId="0" applyFont="1" applyAlignment="1">
      <alignment vertical="center"/>
    </xf>
    <xf numFmtId="0" fontId="44" fillId="0" borderId="78" xfId="0" applyFont="1" applyBorder="1"/>
    <xf numFmtId="0" fontId="0" fillId="0" borderId="0" xfId="0" applyFill="1" applyAlignment="1">
      <alignment horizontal="left" vertical="center"/>
    </xf>
    <xf numFmtId="0" fontId="0" fillId="0" borderId="0" xfId="0" applyFill="1" applyAlignment="1">
      <alignment wrapText="1"/>
    </xf>
    <xf numFmtId="0" fontId="160" fillId="0" borderId="0" xfId="0" applyFont="1" applyFill="1" applyAlignment="1">
      <alignment horizontal="left" vertical="center"/>
    </xf>
    <xf numFmtId="0" fontId="79" fillId="0" borderId="39" xfId="0" applyFont="1" applyFill="1" applyBorder="1"/>
    <xf numFmtId="0" fontId="0" fillId="82" borderId="0" xfId="0" applyFill="1" applyAlignment="1">
      <alignment horizontal="center"/>
    </xf>
    <xf numFmtId="0" fontId="0" fillId="82" borderId="0" xfId="0" applyFill="1" applyAlignment="1">
      <alignment wrapText="1"/>
    </xf>
    <xf numFmtId="0" fontId="0" fillId="82" borderId="0" xfId="0" applyFill="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5" borderId="0" xfId="0" applyNumberFormat="1" applyFont="1" applyFill="1" applyAlignment="1" applyProtection="1">
      <alignment horizontal="center"/>
    </xf>
    <xf numFmtId="164" fontId="56" fillId="35"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14" fontId="56" fillId="35"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wrapText="1"/>
      <protection locked="0"/>
    </xf>
    <xf numFmtId="0" fontId="39" fillId="73" borderId="0" xfId="0" applyFont="1" applyFill="1" applyAlignment="1">
      <alignment vertical="center" wrapText="1"/>
    </xf>
    <xf numFmtId="1" fontId="0" fillId="0" borderId="0" xfId="0" applyNumberFormat="1" applyAlignment="1">
      <alignment horizontal="center" vertical="center"/>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3" borderId="0" xfId="0" applyFont="1" applyFill="1" applyAlignment="1" applyProtection="1">
      <alignment horizontal="center" vertical="center"/>
    </xf>
    <xf numFmtId="172" fontId="39" fillId="73" borderId="0" xfId="439" applyNumberFormat="1" applyFont="1" applyFill="1" applyAlignment="1" applyProtection="1">
      <alignment horizontal="center" vertical="center"/>
      <protection locked="0"/>
    </xf>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82" borderId="10" xfId="0" applyFill="1" applyBorder="1" applyAlignment="1">
      <alignment wrapText="1"/>
    </xf>
    <xf numFmtId="0" fontId="0" fillId="0" borderId="69" xfId="0" applyFill="1" applyBorder="1"/>
    <xf numFmtId="2" fontId="0" fillId="0" borderId="0" xfId="0" applyNumberFormat="1" applyFill="1" applyAlignment="1">
      <alignment wrapText="1"/>
    </xf>
    <xf numFmtId="0" fontId="0" fillId="77" borderId="25" xfId="0" applyFont="1" applyFill="1" applyBorder="1" applyAlignment="1" applyProtection="1">
      <alignment vertical="center" wrapText="1"/>
    </xf>
    <xf numFmtId="0" fontId="39" fillId="0" borderId="41" xfId="0" applyFont="1" applyBorder="1" applyAlignment="1">
      <alignment horizontal="center" vertical="center"/>
    </xf>
    <xf numFmtId="0" fontId="0" fillId="0" borderId="43" xfId="0" applyNumberFormat="1" applyFont="1" applyFill="1" applyBorder="1" applyAlignment="1" applyProtection="1">
      <alignment horizontal="center" vertical="center" wrapText="1"/>
    </xf>
    <xf numFmtId="41" fontId="68" fillId="0" borderId="0" xfId="0" applyNumberFormat="1" applyFont="1" applyFill="1" applyAlignment="1" applyProtection="1">
      <alignment vertical="center" wrapText="1"/>
    </xf>
    <xf numFmtId="4" fontId="0" fillId="0" borderId="0" xfId="0" applyNumberFormat="1" applyAlignment="1">
      <alignment horizontal="right"/>
    </xf>
    <xf numFmtId="0" fontId="60" fillId="0" borderId="0" xfId="0" applyNumberFormat="1" applyFont="1" applyFill="1" applyBorder="1" applyAlignment="1" applyProtection="1">
      <alignment horizontal="left" vertical="center" wrapText="1"/>
    </xf>
    <xf numFmtId="0" fontId="0" fillId="0" borderId="0" xfId="0" applyFont="1" applyFill="1" applyBorder="1" applyAlignment="1" applyProtection="1">
      <alignment wrapText="1"/>
      <protection locked="0"/>
    </xf>
    <xf numFmtId="164" fontId="56" fillId="0" borderId="0" xfId="439" applyNumberFormat="1" applyFont="1" applyFill="1" applyBorder="1" applyAlignment="1" applyProtection="1">
      <alignment horizontal="center" vertical="center" wrapText="1"/>
    </xf>
    <xf numFmtId="39" fontId="56"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0" fillId="0" borderId="0" xfId="0" applyFont="1" applyFill="1" applyBorder="1" applyAlignment="1" applyProtection="1">
      <alignment horizontal="center" vertical="center"/>
    </xf>
    <xf numFmtId="0" fontId="0" fillId="0" borderId="43" xfId="0" applyBorder="1" applyAlignment="1">
      <alignment vertical="center" wrapText="1"/>
    </xf>
    <xf numFmtId="0" fontId="49" fillId="77" borderId="66" xfId="0" applyFont="1" applyFill="1" applyBorder="1" applyAlignment="1">
      <alignment horizontal="center" wrapText="1"/>
    </xf>
    <xf numFmtId="6" fontId="0" fillId="0" borderId="55" xfId="0" applyNumberFormat="1" applyFill="1" applyBorder="1" applyAlignment="1">
      <alignment horizontal="center"/>
    </xf>
    <xf numFmtId="6" fontId="0" fillId="0" borderId="55" xfId="0" applyNumberFormat="1" applyBorder="1" applyAlignment="1">
      <alignment horizontal="center"/>
    </xf>
    <xf numFmtId="0" fontId="57" fillId="77" borderId="40" xfId="0" applyFont="1" applyFill="1" applyBorder="1" applyAlignment="1">
      <alignment wrapText="1"/>
    </xf>
    <xf numFmtId="0" fontId="57" fillId="77" borderId="66" xfId="0" applyFont="1" applyFill="1" applyBorder="1" applyAlignment="1">
      <alignment horizontal="center" wrapText="1"/>
    </xf>
    <xf numFmtId="0" fontId="37" fillId="77" borderId="55" xfId="0" applyFont="1" applyFill="1" applyBorder="1" applyAlignment="1">
      <alignment horizontal="center" vertical="center" wrapText="1"/>
    </xf>
    <xf numFmtId="0" fontId="0" fillId="0" borderId="55" xfId="0" applyFill="1" applyBorder="1" applyAlignment="1">
      <alignment horizontal="center" wrapText="1"/>
    </xf>
    <xf numFmtId="0" fontId="37" fillId="77" borderId="13" xfId="0" applyFont="1" applyFill="1" applyBorder="1" applyAlignment="1">
      <alignment horizontal="center" vertical="center" wrapText="1"/>
    </xf>
    <xf numFmtId="6" fontId="44" fillId="0" borderId="0" xfId="4687" applyNumberFormat="1" applyFont="1"/>
    <xf numFmtId="6" fontId="44" fillId="0" borderId="68" xfId="0" applyNumberFormat="1" applyFont="1" applyBorder="1"/>
    <xf numFmtId="0" fontId="37" fillId="77" borderId="84" xfId="0" applyFont="1" applyFill="1" applyBorder="1" applyAlignment="1">
      <alignment horizontal="center" vertical="center" wrapText="1"/>
    </xf>
    <xf numFmtId="37" fontId="44" fillId="0" borderId="55" xfId="0" applyNumberFormat="1" applyFont="1" applyBorder="1" applyAlignment="1">
      <alignment horizontal="center" vertical="center" wrapText="1"/>
    </xf>
    <xf numFmtId="0" fontId="44" fillId="0" borderId="55" xfId="0" applyFont="1" applyBorder="1" applyAlignment="1">
      <alignment horizontal="center" vertical="center" wrapText="1"/>
    </xf>
    <xf numFmtId="0" fontId="57" fillId="77" borderId="55" xfId="0" applyFont="1" applyFill="1" applyBorder="1" applyAlignment="1">
      <alignment horizontal="center"/>
    </xf>
    <xf numFmtId="0" fontId="57" fillId="77" borderId="70" xfId="0" applyFont="1" applyFill="1" applyBorder="1" applyAlignment="1">
      <alignment horizontal="center" wrapText="1"/>
    </xf>
    <xf numFmtId="0" fontId="0" fillId="0" borderId="10" xfId="0" applyBorder="1" applyAlignment="1">
      <alignment vertical="center" wrapText="1"/>
    </xf>
    <xf numFmtId="0" fontId="39" fillId="77" borderId="14" xfId="0" applyFont="1" applyFill="1" applyBorder="1" applyAlignment="1">
      <alignment horizontal="left" vertical="center" wrapText="1"/>
    </xf>
    <xf numFmtId="0" fontId="37" fillId="77" borderId="14" xfId="0" applyFont="1" applyFill="1" applyBorder="1" applyAlignment="1">
      <alignment vertical="center" wrapText="1"/>
    </xf>
    <xf numFmtId="0" fontId="67" fillId="0" borderId="10" xfId="0" applyFont="1" applyFill="1" applyBorder="1" applyAlignment="1">
      <alignment vertical="center" wrapText="1"/>
    </xf>
    <xf numFmtId="0" fontId="164" fillId="72" borderId="0" xfId="30097" applyFont="1" applyFill="1" applyAlignment="1">
      <alignment vertical="center" wrapText="1"/>
    </xf>
    <xf numFmtId="37" fontId="57" fillId="29" borderId="0" xfId="439" applyNumberFormat="1" applyFont="1" applyFill="1" applyAlignment="1" applyProtection="1">
      <alignment horizontal="center" vertical="center" wrapText="1"/>
      <protection locked="0"/>
    </xf>
    <xf numFmtId="38" fontId="67" fillId="35" borderId="0" xfId="0" applyNumberFormat="1" applyFont="1" applyFill="1" applyAlignment="1" applyProtection="1">
      <alignment vertical="center" wrapText="1"/>
      <protection locked="0"/>
    </xf>
    <xf numFmtId="38" fontId="44" fillId="0" borderId="0" xfId="439" applyNumberFormat="1" applyFont="1" applyFill="1" applyAlignment="1" applyProtection="1">
      <alignment horizontal="left" vertical="center" wrapText="1"/>
    </xf>
    <xf numFmtId="0" fontId="0" fillId="33" borderId="0" xfId="0" applyFill="1" applyAlignment="1">
      <alignment horizontal="left" vertical="center" wrapText="1"/>
    </xf>
    <xf numFmtId="0" fontId="39" fillId="73" borderId="0" xfId="0" applyFont="1" applyFill="1" applyAlignment="1">
      <alignment horizontal="left" vertical="center" wrapText="1"/>
    </xf>
    <xf numFmtId="0" fontId="0" fillId="28" borderId="0" xfId="0" applyNumberFormat="1"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43" xfId="0" applyFont="1" applyFill="1" applyBorder="1" applyAlignment="1">
      <alignment horizontal="left" vertical="center" wrapText="1"/>
    </xf>
    <xf numFmtId="0" fontId="55" fillId="0" borderId="0" xfId="0" applyNumberFormat="1" applyFont="1" applyFill="1" applyAlignment="1" applyProtection="1">
      <alignment horizontal="left" vertical="center" wrapText="1"/>
    </xf>
    <xf numFmtId="38" fontId="44" fillId="73" borderId="0" xfId="439" applyNumberFormat="1" applyFont="1" applyFill="1" applyAlignment="1" applyProtection="1">
      <alignment horizontal="left" vertical="center" wrapText="1"/>
    </xf>
    <xf numFmtId="0" fontId="0" fillId="73" borderId="0" xfId="0" applyFont="1" applyFill="1" applyAlignment="1" applyProtection="1">
      <alignment horizontal="left" vertical="center" wrapText="1"/>
    </xf>
    <xf numFmtId="0" fontId="39" fillId="73" borderId="0" xfId="0" applyFont="1" applyFill="1" applyAlignment="1" applyProtection="1">
      <alignment horizontal="left" vertical="center" wrapText="1"/>
    </xf>
    <xf numFmtId="41" fontId="0" fillId="73" borderId="0" xfId="439" applyNumberFormat="1" applyFont="1" applyFill="1" applyAlignment="1" applyProtection="1">
      <alignment horizontal="left" vertical="center" wrapText="1"/>
      <protection locked="0"/>
    </xf>
    <xf numFmtId="169" fontId="39" fillId="0" borderId="0" xfId="439" applyNumberFormat="1" applyFont="1" applyFill="1" applyAlignment="1" applyProtection="1">
      <alignment horizontal="left" vertical="center"/>
      <protection locked="0"/>
    </xf>
    <xf numFmtId="0" fontId="39" fillId="0" borderId="15" xfId="0" applyFont="1" applyBorder="1" applyAlignment="1">
      <alignment horizontal="left" vertical="center"/>
    </xf>
    <xf numFmtId="0" fontId="39" fillId="0" borderId="0" xfId="0" applyFont="1" applyBorder="1" applyAlignment="1">
      <alignment horizontal="left" vertical="center"/>
    </xf>
    <xf numFmtId="0" fontId="39" fillId="0" borderId="17" xfId="0" applyFont="1" applyBorder="1" applyAlignment="1">
      <alignment horizontal="left" vertical="center"/>
    </xf>
    <xf numFmtId="0" fontId="39" fillId="0" borderId="57" xfId="0" applyFont="1" applyFill="1" applyBorder="1" applyAlignment="1">
      <alignment horizontal="left" vertical="center"/>
    </xf>
    <xf numFmtId="41" fontId="67" fillId="0" borderId="0" xfId="439" applyNumberFormat="1" applyFont="1" applyFill="1" applyAlignment="1" applyProtection="1">
      <alignment horizontal="left" vertical="center" wrapText="1"/>
      <protection locked="0"/>
    </xf>
    <xf numFmtId="0" fontId="39" fillId="0" borderId="0" xfId="0" applyFont="1" applyAlignment="1">
      <alignment horizontal="left" vertical="center"/>
    </xf>
    <xf numFmtId="0" fontId="39" fillId="30" borderId="35" xfId="0" applyFont="1" applyFill="1" applyBorder="1" applyAlignment="1">
      <alignment horizontal="left" vertical="center" wrapText="1"/>
    </xf>
    <xf numFmtId="0" fontId="39" fillId="30" borderId="37" xfId="0" applyFont="1" applyFill="1" applyBorder="1" applyAlignment="1">
      <alignment horizontal="left" vertical="center" wrapText="1"/>
    </xf>
    <xf numFmtId="41" fontId="67" fillId="0" borderId="0" xfId="439" applyNumberFormat="1" applyFont="1" applyAlignment="1">
      <alignment horizontal="left" vertical="center" wrapText="1"/>
    </xf>
    <xf numFmtId="41" fontId="68" fillId="30" borderId="73" xfId="439" applyNumberFormat="1" applyFont="1" applyFill="1" applyBorder="1" applyAlignment="1">
      <alignment horizontal="left" vertical="center" wrapText="1"/>
    </xf>
    <xf numFmtId="41" fontId="68" fillId="30" borderId="0" xfId="439" applyNumberFormat="1" applyFont="1" applyFill="1" applyAlignment="1">
      <alignment horizontal="left" vertical="center" wrapText="1"/>
    </xf>
    <xf numFmtId="41" fontId="68" fillId="30" borderId="86" xfId="439" applyNumberFormat="1" applyFont="1" applyFill="1" applyBorder="1" applyAlignment="1">
      <alignment horizontal="left" vertical="center" wrapText="1"/>
    </xf>
    <xf numFmtId="41" fontId="68" fillId="30" borderId="74" xfId="439" applyNumberFormat="1" applyFont="1" applyFill="1" applyBorder="1" applyAlignment="1">
      <alignment horizontal="left" vertical="center" wrapText="1"/>
    </xf>
    <xf numFmtId="0" fontId="39" fillId="73" borderId="0" xfId="0" applyFont="1" applyFill="1" applyAlignment="1" applyProtection="1">
      <alignment horizontal="center" vertical="center"/>
    </xf>
    <xf numFmtId="0" fontId="0" fillId="73" borderId="0" xfId="0" applyNumberFormat="1" applyFont="1" applyFill="1" applyAlignment="1" applyProtection="1">
      <alignment horizontal="center" vertical="center" wrapText="1"/>
    </xf>
    <xf numFmtId="0" fontId="39" fillId="73" borderId="0" xfId="0" applyFont="1" applyFill="1" applyAlignment="1">
      <alignment horizontal="center" vertical="center" wrapText="1"/>
    </xf>
    <xf numFmtId="164" fontId="0" fillId="28" borderId="0" xfId="439" applyNumberFormat="1"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41" fontId="67" fillId="73" borderId="0" xfId="439"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57" fillId="73" borderId="0" xfId="0" applyFont="1" applyFill="1" applyAlignment="1">
      <alignment horizontal="center" vertical="center" wrapText="1"/>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0" fontId="0" fillId="0" borderId="21" xfId="0" applyFont="1" applyFill="1" applyBorder="1" applyAlignment="1">
      <alignment horizontal="center" vertical="center"/>
    </xf>
    <xf numFmtId="49" fontId="0" fillId="30" borderId="13" xfId="0" applyNumberFormat="1" applyFont="1" applyFill="1" applyBorder="1" applyAlignment="1" applyProtection="1">
      <alignment horizontal="center" vertical="center"/>
      <protection locked="0"/>
    </xf>
    <xf numFmtId="14" fontId="0" fillId="30" borderId="13" xfId="0" applyNumberFormat="1" applyFont="1" applyFill="1" applyBorder="1" applyAlignment="1" applyProtection="1">
      <alignment horizontal="center" vertical="center"/>
      <protection locked="0"/>
    </xf>
    <xf numFmtId="180" fontId="0" fillId="30" borderId="13" xfId="0" applyNumberFormat="1" applyFont="1" applyFill="1" applyBorder="1" applyAlignment="1" applyProtection="1">
      <alignment horizontal="center" vertical="center"/>
      <protection locked="0"/>
    </xf>
    <xf numFmtId="49" fontId="35" fillId="30" borderId="13" xfId="611" applyNumberFormat="1" applyFill="1" applyBorder="1" applyAlignment="1" applyProtection="1">
      <alignment horizontal="center" vertical="center"/>
      <protection locked="0"/>
    </xf>
    <xf numFmtId="0" fontId="0" fillId="0" borderId="0" xfId="0" applyFont="1" applyAlignment="1" applyProtection="1">
      <alignment horizontal="left" vertical="center"/>
      <protection locked="0"/>
    </xf>
    <xf numFmtId="0" fontId="0" fillId="0" borderId="0" xfId="0" applyFont="1" applyBorder="1" applyAlignment="1">
      <alignment horizontal="left" vertical="center"/>
    </xf>
    <xf numFmtId="0" fontId="0" fillId="0" borderId="54" xfId="0" applyFont="1" applyBorder="1" applyAlignment="1">
      <alignment horizontal="left" vertical="center"/>
    </xf>
    <xf numFmtId="0" fontId="39" fillId="0" borderId="55" xfId="0" applyFont="1" applyBorder="1" applyAlignment="1">
      <alignment horizontal="left" vertical="center"/>
    </xf>
    <xf numFmtId="0" fontId="39" fillId="26" borderId="16" xfId="0" applyFont="1" applyFill="1" applyBorder="1" applyAlignment="1" applyProtection="1">
      <alignment horizontal="left" vertical="center"/>
    </xf>
    <xf numFmtId="0" fontId="0" fillId="26" borderId="16" xfId="0" applyFont="1" applyFill="1" applyBorder="1" applyAlignment="1" applyProtection="1">
      <alignment horizontal="left" vertical="center"/>
    </xf>
    <xf numFmtId="0" fontId="0" fillId="0" borderId="11" xfId="0" applyFont="1" applyFill="1" applyBorder="1" applyAlignment="1" applyProtection="1">
      <alignment horizontal="left" vertical="center"/>
    </xf>
    <xf numFmtId="41" fontId="68" fillId="0" borderId="0" xfId="0" applyNumberFormat="1" applyFont="1" applyFill="1" applyAlignment="1" applyProtection="1">
      <alignment horizontal="left" vertical="center" wrapText="1"/>
    </xf>
    <xf numFmtId="14" fontId="122" fillId="29" borderId="10" xfId="31721" applyNumberFormat="1" applyFont="1" applyFill="1" applyBorder="1" applyAlignment="1" applyProtection="1">
      <alignment horizontal="left" vertical="center"/>
      <protection locked="0"/>
    </xf>
    <xf numFmtId="0" fontId="0" fillId="0" borderId="25" xfId="0" applyNumberFormat="1" applyFont="1" applyFill="1" applyBorder="1" applyAlignment="1" applyProtection="1">
      <alignment horizontal="center" vertical="center" wrapText="1"/>
    </xf>
    <xf numFmtId="0" fontId="0" fillId="78" borderId="24" xfId="0" applyNumberFormat="1" applyFont="1" applyFill="1" applyBorder="1" applyAlignment="1" applyProtection="1">
      <alignment horizontal="center" vertical="center" wrapText="1"/>
    </xf>
    <xf numFmtId="0" fontId="0" fillId="33" borderId="24" xfId="0" applyNumberFormat="1" applyFont="1" applyFill="1" applyBorder="1" applyAlignment="1" applyProtection="1">
      <alignment horizontal="center" vertical="center" wrapText="1"/>
    </xf>
    <xf numFmtId="0" fontId="0" fillId="0" borderId="33" xfId="0" applyNumberFormat="1" applyFont="1" applyFill="1" applyBorder="1" applyAlignment="1" applyProtection="1">
      <alignment horizontal="center" vertical="center" wrapText="1"/>
    </xf>
    <xf numFmtId="0" fontId="0" fillId="23" borderId="24" xfId="0" applyNumberFormat="1" applyFont="1" applyFill="1" applyBorder="1" applyAlignment="1" applyProtection="1">
      <alignment horizontal="center" vertical="center" wrapText="1"/>
    </xf>
    <xf numFmtId="0" fontId="0" fillId="77" borderId="24" xfId="0"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center" vertical="center" wrapText="1"/>
    </xf>
    <xf numFmtId="0" fontId="0" fillId="30" borderId="64" xfId="0" applyFont="1" applyFill="1" applyBorder="1" applyAlignment="1">
      <alignment horizontal="center" vertical="center"/>
    </xf>
    <xf numFmtId="0" fontId="0" fillId="77" borderId="0" xfId="0" applyFont="1" applyFill="1" applyBorder="1" applyAlignment="1">
      <alignment horizontal="center" vertical="center"/>
    </xf>
    <xf numFmtId="0" fontId="0" fillId="0" borderId="22" xfId="0" applyBorder="1" applyAlignment="1">
      <alignment vertical="center" wrapText="1"/>
    </xf>
    <xf numFmtId="0" fontId="0" fillId="0" borderId="24" xfId="0" applyBorder="1" applyAlignment="1">
      <alignment horizontal="left" vertical="center" wrapText="1"/>
    </xf>
    <xf numFmtId="0" fontId="0" fillId="0" borderId="30" xfId="0" applyBorder="1" applyAlignment="1">
      <alignment vertical="center" wrapText="1"/>
    </xf>
    <xf numFmtId="0" fontId="0" fillId="77" borderId="63" xfId="0" applyFont="1" applyFill="1" applyBorder="1" applyAlignment="1">
      <alignment horizontal="center" vertical="center" wrapText="1"/>
    </xf>
    <xf numFmtId="0" fontId="0" fillId="77" borderId="25" xfId="0" applyFont="1" applyFill="1" applyBorder="1" applyAlignment="1" applyProtection="1">
      <alignment horizontal="center" vertical="center" wrapText="1"/>
    </xf>
    <xf numFmtId="172" fontId="0" fillId="74" borderId="28" xfId="439" applyNumberFormat="1" applyFont="1" applyFill="1" applyBorder="1" applyAlignment="1" applyProtection="1">
      <alignment vertical="center"/>
    </xf>
    <xf numFmtId="0" fontId="0" fillId="0" borderId="0" xfId="0" applyAlignment="1" applyProtection="1">
      <alignment vertical="center" wrapText="1"/>
      <protection locked="0"/>
    </xf>
    <xf numFmtId="3" fontId="0" fillId="0" borderId="28" xfId="439" applyNumberFormat="1" applyFont="1" applyFill="1" applyBorder="1" applyAlignment="1" applyProtection="1">
      <alignment vertical="center"/>
    </xf>
    <xf numFmtId="3" fontId="0" fillId="77" borderId="93" xfId="439" applyNumberFormat="1" applyFont="1" applyFill="1" applyBorder="1" applyAlignment="1" applyProtection="1">
      <alignment vertical="center"/>
    </xf>
    <xf numFmtId="3" fontId="0" fillId="0" borderId="27" xfId="439" applyNumberFormat="1" applyFont="1" applyFill="1" applyBorder="1" applyAlignment="1" applyProtection="1">
      <alignment vertical="center"/>
    </xf>
    <xf numFmtId="3" fontId="0" fillId="0" borderId="63" xfId="439" applyNumberFormat="1" applyFont="1" applyFill="1" applyBorder="1" applyAlignment="1" applyProtection="1">
      <alignment vertical="center"/>
    </xf>
    <xf numFmtId="169" fontId="0" fillId="73" borderId="63"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0" fillId="0" borderId="43" xfId="0" applyFont="1" applyFill="1" applyBorder="1" applyAlignment="1" applyProtection="1">
      <alignment horizontal="center" vertical="center" wrapText="1"/>
    </xf>
    <xf numFmtId="0" fontId="44" fillId="0" borderId="43"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73"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33" borderId="0" xfId="0" applyFill="1" applyAlignment="1">
      <alignment horizontal="center" vertical="center" wrapText="1"/>
    </xf>
    <xf numFmtId="0" fontId="44" fillId="0" borderId="43" xfId="0" applyFont="1"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29" borderId="69" xfId="0" applyFill="1" applyBorder="1" applyAlignment="1" applyProtection="1">
      <alignment horizontal="center" vertical="center"/>
      <protection locked="0"/>
    </xf>
    <xf numFmtId="0" fontId="0" fillId="29" borderId="10" xfId="0"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0" fillId="0" borderId="0" xfId="0" applyNumberFormat="1" applyFill="1" applyAlignment="1">
      <alignment wrapText="1"/>
    </xf>
    <xf numFmtId="0" fontId="41" fillId="30" borderId="64" xfId="0" applyFont="1" applyFill="1" applyBorder="1" applyAlignment="1">
      <alignment vertical="center" wrapText="1"/>
    </xf>
    <xf numFmtId="0" fontId="39" fillId="73" borderId="0" xfId="0" applyFont="1" applyFill="1" applyAlignment="1">
      <alignment horizontal="left" vertical="center"/>
    </xf>
    <xf numFmtId="0" fontId="39" fillId="28" borderId="0" xfId="0" applyFont="1" applyFill="1" applyAlignment="1" applyProtection="1">
      <alignment horizontal="left" vertical="center"/>
    </xf>
    <xf numFmtId="0" fontId="39" fillId="0" borderId="0" xfId="682" applyFont="1" applyAlignment="1">
      <alignment wrapText="1"/>
    </xf>
    <xf numFmtId="0" fontId="0" fillId="0" borderId="0" xfId="682" applyFont="1"/>
    <xf numFmtId="0" fontId="166"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7" fillId="0" borderId="0" xfId="682" applyFont="1"/>
    <xf numFmtId="0" fontId="167"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68" fillId="0" borderId="0" xfId="682" applyFont="1"/>
    <xf numFmtId="0" fontId="52" fillId="0" borderId="0" xfId="682" applyFont="1"/>
    <xf numFmtId="181" fontId="52" fillId="0" borderId="0" xfId="682" applyNumberFormat="1" applyFont="1"/>
    <xf numFmtId="42" fontId="169"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41" fontId="169" fillId="26" borderId="0" xfId="682" applyNumberFormat="1" applyFont="1" applyFill="1"/>
    <xf numFmtId="38" fontId="52" fillId="0" borderId="0" xfId="682" applyNumberFormat="1" applyFont="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38" fontId="52" fillId="0" borderId="0" xfId="449" applyNumberFormat="1" applyFont="1"/>
    <xf numFmtId="0" fontId="39" fillId="0" borderId="0" xfId="682" applyFont="1"/>
    <xf numFmtId="42" fontId="49" fillId="27" borderId="0" xfId="546" applyNumberFormat="1" applyFont="1" applyFill="1"/>
    <xf numFmtId="0" fontId="52" fillId="0" borderId="0" xfId="0" quotePrefix="1" applyFont="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0" fontId="168" fillId="0" borderId="0" xfId="682" applyFont="1" applyAlignment="1">
      <alignment vertical="center"/>
    </xf>
    <xf numFmtId="0" fontId="170" fillId="0" borderId="0" xfId="682" applyFont="1"/>
    <xf numFmtId="42" fontId="49" fillId="27" borderId="18" xfId="546" applyNumberFormat="1" applyFont="1" applyFill="1" applyBorder="1"/>
    <xf numFmtId="42" fontId="52" fillId="26" borderId="19" xfId="546" applyNumberFormat="1" applyFont="1" applyFill="1" applyBorder="1"/>
    <xf numFmtId="0" fontId="49" fillId="0" borderId="0" xfId="682" applyFont="1"/>
    <xf numFmtId="42" fontId="49" fillId="0" borderId="94" xfId="546" applyNumberFormat="1" applyFont="1" applyBorder="1"/>
    <xf numFmtId="0" fontId="171"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70" fillId="0" borderId="0" xfId="0" applyFont="1" applyAlignment="1">
      <alignment horizontal="left" vertical="center" wrapText="1"/>
    </xf>
    <xf numFmtId="181" fontId="49" fillId="0" borderId="0" xfId="682" applyNumberFormat="1" applyFont="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42" fontId="52" fillId="0" borderId="19" xfId="546" applyNumberFormat="1" applyFont="1" applyBorder="1"/>
    <xf numFmtId="0" fontId="0" fillId="0" borderId="0" xfId="0" applyAlignment="1">
      <alignmen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left" vertical="center"/>
    </xf>
    <xf numFmtId="0" fontId="39" fillId="0" borderId="16" xfId="0" applyFont="1" applyBorder="1" applyAlignment="1">
      <alignment horizontal="left" vertical="center"/>
    </xf>
    <xf numFmtId="0" fontId="39" fillId="0" borderId="11" xfId="0" applyFont="1" applyBorder="1" applyAlignment="1">
      <alignment horizontal="left" vertical="center"/>
    </xf>
    <xf numFmtId="0" fontId="57" fillId="73" borderId="72" xfId="0" applyFont="1" applyFill="1" applyBorder="1" applyAlignment="1">
      <alignment horizontal="left" vertical="center" wrapText="1"/>
    </xf>
    <xf numFmtId="0" fontId="0" fillId="0" borderId="36" xfId="0" applyFont="1" applyBorder="1" applyAlignment="1">
      <alignment horizontal="left" vertical="center" wrapText="1"/>
    </xf>
    <xf numFmtId="0" fontId="0" fillId="33" borderId="13" xfId="0" applyFont="1" applyFill="1" applyBorder="1" applyAlignment="1">
      <alignment horizontal="left" vertical="center" wrapText="1"/>
    </xf>
    <xf numFmtId="0" fontId="0" fillId="33"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62" fillId="81" borderId="13" xfId="0" applyFont="1" applyFill="1" applyBorder="1" applyAlignment="1">
      <alignment horizontal="center" vertical="center"/>
    </xf>
    <xf numFmtId="0" fontId="162" fillId="81"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7" borderId="11" xfId="0" applyFont="1" applyFill="1" applyBorder="1" applyAlignment="1">
      <alignment horizontal="justify" vertical="center" wrapText="1"/>
    </xf>
    <xf numFmtId="0" fontId="57" fillId="77" borderId="55" xfId="0" applyFont="1" applyFill="1" applyBorder="1" applyAlignment="1">
      <alignment horizontal="justify" vertical="center" wrapText="1"/>
    </xf>
    <xf numFmtId="0" fontId="57" fillId="77" borderId="16" xfId="0" applyFont="1" applyFill="1" applyBorder="1" applyAlignment="1">
      <alignment horizontal="left" wrapText="1"/>
    </xf>
    <xf numFmtId="0" fontId="57" fillId="77" borderId="16" xfId="0" applyFont="1" applyFill="1" applyBorder="1" applyAlignment="1">
      <alignment horizontal="justify" vertical="center" wrapText="1"/>
    </xf>
    <xf numFmtId="0" fontId="57" fillId="77" borderId="82" xfId="0" applyFont="1" applyFill="1" applyBorder="1" applyAlignment="1">
      <alignment horizontal="left" wrapText="1"/>
    </xf>
    <xf numFmtId="0" fontId="57" fillId="77" borderId="16" xfId="0" applyFont="1" applyFill="1" applyBorder="1" applyAlignment="1">
      <alignment horizontal="center" wrapText="1"/>
    </xf>
    <xf numFmtId="0" fontId="57" fillId="77" borderId="11" xfId="0" applyFont="1" applyFill="1" applyBorder="1" applyAlignment="1">
      <alignment horizontal="center" wrapText="1"/>
    </xf>
    <xf numFmtId="0" fontId="144" fillId="0" borderId="38" xfId="0" applyFont="1" applyBorder="1" applyAlignment="1">
      <alignment horizontal="center" vertical="center"/>
    </xf>
    <xf numFmtId="0" fontId="144" fillId="0" borderId="39" xfId="0" applyFont="1" applyBorder="1" applyAlignment="1">
      <alignment horizontal="center" vertical="center"/>
    </xf>
    <xf numFmtId="0" fontId="144" fillId="0" borderId="16" xfId="0" applyFont="1" applyBorder="1" applyAlignment="1">
      <alignment horizontal="center" vertical="center"/>
    </xf>
    <xf numFmtId="0" fontId="144"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9" xfId="0" applyFont="1" applyBorder="1" applyAlignment="1">
      <alignment horizontal="center" wrapText="1"/>
    </xf>
    <xf numFmtId="0" fontId="39" fillId="0" borderId="66" xfId="0" applyFont="1" applyBorder="1" applyAlignment="1">
      <alignment horizont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7" fillId="72" borderId="65" xfId="0" applyFont="1" applyFill="1" applyBorder="1" applyAlignment="1">
      <alignment horizontal="center" vertical="center" wrapText="1"/>
    </xf>
    <xf numFmtId="0" fontId="127" fillId="72" borderId="79" xfId="0" applyFont="1" applyFill="1" applyBorder="1" applyAlignment="1">
      <alignment horizontal="center" vertical="center" wrapText="1"/>
    </xf>
    <xf numFmtId="0" fontId="127" fillId="72" borderId="66" xfId="0" applyFont="1" applyFill="1" applyBorder="1" applyAlignment="1">
      <alignment horizontal="center" vertical="center" wrapText="1"/>
    </xf>
    <xf numFmtId="0" fontId="57" fillId="77" borderId="65" xfId="0" applyFont="1" applyFill="1" applyBorder="1" applyAlignment="1">
      <alignment horizontal="center" vertical="center" wrapText="1"/>
    </xf>
    <xf numFmtId="0" fontId="57" fillId="77" borderId="79" xfId="0" applyFont="1" applyFill="1" applyBorder="1" applyAlignment="1">
      <alignment horizontal="center" vertical="center" wrapText="1"/>
    </xf>
    <xf numFmtId="0" fontId="40" fillId="0" borderId="13" xfId="682" applyFont="1" applyBorder="1" applyAlignment="1">
      <alignment horizontal="justify" vertical="justify" wrapText="1"/>
    </xf>
    <xf numFmtId="0" fontId="40" fillId="0" borderId="16" xfId="682" applyFont="1" applyBorder="1" applyAlignment="1">
      <alignment horizontal="justify" vertical="justify" wrapText="1"/>
    </xf>
    <xf numFmtId="0" fontId="40" fillId="0" borderId="11" xfId="682" applyFont="1" applyBorder="1" applyAlignment="1">
      <alignment horizontal="justify" vertical="justify" wrapText="1"/>
    </xf>
    <xf numFmtId="0" fontId="57" fillId="27" borderId="0" xfId="682" applyFont="1" applyFill="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9">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8"/>
      <tableStyleElement type="headerRow" dxfId="27"/>
      <tableStyleElement type="firstRowStripe" dxfId="26"/>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4665344</xdr:colOff>
      <xdr:row>14</xdr:row>
      <xdr:rowOff>40005</xdr:rowOff>
    </xdr:from>
    <xdr:to>
      <xdr:col>1</xdr:col>
      <xdr:colOff>6907529</xdr:colOff>
      <xdr:row>14</xdr:row>
      <xdr:rowOff>483870</xdr:rowOff>
    </xdr:to>
    <xdr:sp macro="" textlink="">
      <xdr:nvSpPr>
        <xdr:cNvPr id="4" name="Hexagon 3">
          <a:extLst>
            <a:ext uri="{FF2B5EF4-FFF2-40B4-BE49-F238E27FC236}">
              <a16:creationId xmlns:a16="http://schemas.microsoft.com/office/drawing/2014/main" id="{5DEDAEA8-BE85-47EC-B00C-880A3C053453}"/>
            </a:ext>
          </a:extLst>
        </xdr:cNvPr>
        <xdr:cNvSpPr/>
      </xdr:nvSpPr>
      <xdr:spPr>
        <a:xfrm>
          <a:off x="5065394" y="6174105"/>
          <a:ext cx="2242185"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955 - Exclude Federal and State compliance findings from this number</a:t>
          </a:r>
        </a:p>
      </xdr:txBody>
    </xdr:sp>
    <xdr:clientData/>
  </xdr:twoCellAnchor>
  <xdr:twoCellAnchor>
    <xdr:from>
      <xdr:col>1</xdr:col>
      <xdr:colOff>4684394</xdr:colOff>
      <xdr:row>15</xdr:row>
      <xdr:rowOff>20955</xdr:rowOff>
    </xdr:from>
    <xdr:to>
      <xdr:col>1</xdr:col>
      <xdr:colOff>6926579</xdr:colOff>
      <xdr:row>15</xdr:row>
      <xdr:rowOff>464820</xdr:rowOff>
    </xdr:to>
    <xdr:sp macro="" textlink="">
      <xdr:nvSpPr>
        <xdr:cNvPr id="5" name="Hexagon 4">
          <a:extLst>
            <a:ext uri="{FF2B5EF4-FFF2-40B4-BE49-F238E27FC236}">
              <a16:creationId xmlns:a16="http://schemas.microsoft.com/office/drawing/2014/main" id="{C1BB102F-6460-4E1C-9675-6B108526E3C6}"/>
            </a:ext>
          </a:extLst>
        </xdr:cNvPr>
        <xdr:cNvSpPr/>
      </xdr:nvSpPr>
      <xdr:spPr>
        <a:xfrm>
          <a:off x="5084444" y="6669405"/>
          <a:ext cx="2242185"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957 -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59"/>
  <sheetViews>
    <sheetView tabSelected="1" zoomScaleNormal="100" workbookViewId="0">
      <selection activeCell="B2" sqref="B2"/>
    </sheetView>
  </sheetViews>
  <sheetFormatPr defaultColWidth="9.109375" defaultRowHeight="14.4" x14ac:dyDescent="0.3"/>
  <cols>
    <col min="1" max="1" width="1.6640625" style="120" customWidth="1"/>
    <col min="2" max="2" width="187.109375" style="120" customWidth="1"/>
    <col min="3" max="4" width="9.109375" style="120" hidden="1" customWidth="1"/>
    <col min="5" max="5" width="2.33203125" style="120" customWidth="1"/>
    <col min="6" max="6" width="8.109375" style="120" customWidth="1"/>
    <col min="7" max="16384" width="9.109375" style="120"/>
  </cols>
  <sheetData>
    <row r="1" spans="2:14" ht="9.6" customHeight="1" thickBot="1" x14ac:dyDescent="0.35">
      <c r="B1" s="103"/>
    </row>
    <row r="2" spans="2:14" ht="91.95" customHeight="1" thickBot="1" x14ac:dyDescent="0.35">
      <c r="B2" s="366" t="s">
        <v>939</v>
      </c>
    </row>
    <row r="3" spans="2:14" ht="61.2" customHeight="1" x14ac:dyDescent="0.3">
      <c r="B3" s="114" t="s">
        <v>410</v>
      </c>
    </row>
    <row r="4" spans="2:14" ht="83.4" customHeight="1" x14ac:dyDescent="0.4">
      <c r="B4" s="114" t="s">
        <v>411</v>
      </c>
      <c r="F4" s="367"/>
      <c r="G4" s="367"/>
      <c r="H4" s="367"/>
      <c r="I4" s="367"/>
      <c r="J4" s="367"/>
      <c r="K4" s="367"/>
      <c r="L4" s="367"/>
      <c r="M4" s="367"/>
      <c r="N4" s="367"/>
    </row>
    <row r="5" spans="2:14" ht="58.2" customHeight="1" x14ac:dyDescent="0.3">
      <c r="B5" s="114" t="s">
        <v>412</v>
      </c>
    </row>
    <row r="6" spans="2:14" ht="117.6" customHeight="1" x14ac:dyDescent="0.3">
      <c r="B6" s="104" t="s">
        <v>413</v>
      </c>
    </row>
    <row r="7" spans="2:14" ht="25.95" customHeight="1" x14ac:dyDescent="0.3">
      <c r="B7" s="116" t="s">
        <v>296</v>
      </c>
    </row>
    <row r="8" spans="2:14" ht="49.2" customHeight="1" x14ac:dyDescent="0.3">
      <c r="B8" s="368" t="s">
        <v>414</v>
      </c>
    </row>
    <row r="9" spans="2:14" ht="42.6" customHeight="1" x14ac:dyDescent="0.3">
      <c r="B9" s="368" t="s">
        <v>297</v>
      </c>
    </row>
    <row r="10" spans="2:14" s="370" customFormat="1" ht="34.200000000000003" customHeight="1" x14ac:dyDescent="0.3">
      <c r="B10" s="369" t="s">
        <v>298</v>
      </c>
    </row>
    <row r="11" spans="2:14" s="370" customFormat="1" ht="55.95" customHeight="1" x14ac:dyDescent="0.3">
      <c r="B11" s="371" t="s">
        <v>415</v>
      </c>
    </row>
    <row r="12" spans="2:14" ht="36" customHeight="1" x14ac:dyDescent="0.3">
      <c r="B12" s="371" t="s">
        <v>416</v>
      </c>
    </row>
    <row r="13" spans="2:14" ht="39" customHeight="1" x14ac:dyDescent="0.3">
      <c r="B13" s="372" t="s">
        <v>417</v>
      </c>
    </row>
    <row r="14" spans="2:14" ht="25.95" customHeight="1" x14ac:dyDescent="0.3">
      <c r="B14" s="116" t="s">
        <v>299</v>
      </c>
    </row>
    <row r="15" spans="2:14" x14ac:dyDescent="0.3">
      <c r="B15" s="103"/>
    </row>
    <row r="16" spans="2:14" x14ac:dyDescent="0.3">
      <c r="B16" s="373" t="s">
        <v>8</v>
      </c>
    </row>
    <row r="17" spans="2:2" ht="15.6" customHeight="1" x14ac:dyDescent="0.3">
      <c r="B17" s="374" t="s">
        <v>418</v>
      </c>
    </row>
    <row r="18" spans="2:2" x14ac:dyDescent="0.3">
      <c r="B18" s="375"/>
    </row>
    <row r="19" spans="2:2" x14ac:dyDescent="0.3">
      <c r="B19" s="373" t="s">
        <v>9</v>
      </c>
    </row>
    <row r="20" spans="2:2" ht="15.6" customHeight="1" x14ac:dyDescent="0.3">
      <c r="B20" s="376" t="s">
        <v>225</v>
      </c>
    </row>
    <row r="21" spans="2:2" ht="13.2" customHeight="1" x14ac:dyDescent="0.3">
      <c r="B21" s="103"/>
    </row>
    <row r="22" spans="2:2" ht="25.95" customHeight="1" x14ac:dyDescent="0.3">
      <c r="B22" s="116" t="s">
        <v>300</v>
      </c>
    </row>
    <row r="23" spans="2:2" s="370" customFormat="1" ht="72.599999999999994" customHeight="1" x14ac:dyDescent="0.3">
      <c r="B23" s="368" t="s">
        <v>419</v>
      </c>
    </row>
    <row r="24" spans="2:2" s="370" customFormat="1" ht="84.6" customHeight="1" x14ac:dyDescent="0.3">
      <c r="B24" s="368" t="s">
        <v>420</v>
      </c>
    </row>
    <row r="25" spans="2:2" s="370" customFormat="1" ht="78.599999999999994" customHeight="1" x14ac:dyDescent="0.3">
      <c r="B25" s="368" t="s">
        <v>301</v>
      </c>
    </row>
    <row r="26" spans="2:2" ht="15" x14ac:dyDescent="0.3">
      <c r="B26" s="106" t="s">
        <v>421</v>
      </c>
    </row>
    <row r="27" spans="2:2" ht="8.4" customHeight="1" x14ac:dyDescent="0.3">
      <c r="B27" s="105"/>
    </row>
    <row r="28" spans="2:2" ht="25.95" customHeight="1" x14ac:dyDescent="0.3">
      <c r="B28" s="116" t="s">
        <v>422</v>
      </c>
    </row>
    <row r="29" spans="2:2" ht="28.95" customHeight="1" x14ac:dyDescent="0.3">
      <c r="B29" s="117" t="s">
        <v>940</v>
      </c>
    </row>
    <row r="30" spans="2:2" ht="31.95" customHeight="1" x14ac:dyDescent="0.3">
      <c r="B30" s="117" t="s">
        <v>941</v>
      </c>
    </row>
    <row r="31" spans="2:2" ht="30.6" customHeight="1" x14ac:dyDescent="0.3">
      <c r="B31" s="377" t="s">
        <v>942</v>
      </c>
    </row>
    <row r="32" spans="2:2" ht="25.2" customHeight="1" x14ac:dyDescent="0.3">
      <c r="B32" s="377" t="s">
        <v>943</v>
      </c>
    </row>
    <row r="33" spans="2:7" ht="27.6" customHeight="1" x14ac:dyDescent="0.3">
      <c r="B33" s="378" t="s">
        <v>944</v>
      </c>
    </row>
    <row r="34" spans="2:7" ht="31.95" customHeight="1" x14ac:dyDescent="0.3">
      <c r="B34" s="379" t="s">
        <v>423</v>
      </c>
    </row>
    <row r="35" spans="2:7" ht="60" customHeight="1" x14ac:dyDescent="0.3">
      <c r="B35" s="117" t="s">
        <v>945</v>
      </c>
    </row>
    <row r="36" spans="2:7" ht="60" customHeight="1" x14ac:dyDescent="0.3">
      <c r="B36" s="531" t="s">
        <v>961</v>
      </c>
    </row>
    <row r="37" spans="2:7" ht="25.95" customHeight="1" x14ac:dyDescent="0.3">
      <c r="B37" s="117" t="s">
        <v>424</v>
      </c>
    </row>
    <row r="38" spans="2:7" ht="12" customHeight="1" x14ac:dyDescent="0.3">
      <c r="B38" s="117"/>
    </row>
    <row r="39" spans="2:7" ht="25.95" customHeight="1" x14ac:dyDescent="0.3">
      <c r="B39" s="116" t="s">
        <v>946</v>
      </c>
    </row>
    <row r="40" spans="2:7" x14ac:dyDescent="0.3">
      <c r="B40" s="115"/>
      <c r="G40" s="380"/>
    </row>
    <row r="41" spans="2:7" ht="43.2" customHeight="1" x14ac:dyDescent="0.3">
      <c r="B41" s="381" t="s">
        <v>425</v>
      </c>
    </row>
    <row r="42" spans="2:7" ht="19.95" customHeight="1" x14ac:dyDescent="0.3">
      <c r="B42" s="382" t="s">
        <v>417</v>
      </c>
    </row>
    <row r="43" spans="2:7" ht="11.4" customHeight="1" x14ac:dyDescent="0.3">
      <c r="B43" s="118"/>
    </row>
    <row r="44" spans="2:7" ht="15" x14ac:dyDescent="0.3">
      <c r="B44" s="119"/>
    </row>
    <row r="45" spans="2:7" ht="7.2" customHeight="1" x14ac:dyDescent="0.3">
      <c r="B45" s="117"/>
    </row>
    <row r="46" spans="2:7" ht="25.95" customHeight="1" x14ac:dyDescent="0.3">
      <c r="B46" s="116" t="s">
        <v>947</v>
      </c>
    </row>
    <row r="47" spans="2:7" ht="35.4" customHeight="1" x14ac:dyDescent="0.3">
      <c r="B47" s="381" t="s">
        <v>948</v>
      </c>
    </row>
    <row r="48" spans="2:7" ht="15" x14ac:dyDescent="0.3">
      <c r="B48" s="119"/>
    </row>
    <row r="59" ht="44.25" customHeight="1" x14ac:dyDescent="0.3"/>
  </sheetData>
  <sheetProtection algorithmName="SHA-512" hashValue="/Y6y8MkLzdnTDpX26lHNavH13W31v5KRaAbGdE8ydWRMA4tVQTPTfpp8Amj6b9av6T9JEj8lnVLOiOw8DUu3bA==" saltValue="eagBOugZBd7lnDJBT3IrPQ=="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S274"/>
  <sheetViews>
    <sheetView topLeftCell="A130" workbookViewId="0">
      <selection activeCell="C146" sqref="C146"/>
    </sheetView>
  </sheetViews>
  <sheetFormatPr defaultRowHeight="14.4" x14ac:dyDescent="0.3"/>
  <cols>
    <col min="1" max="1" width="29.33203125" style="98" customWidth="1"/>
    <col min="2" max="2" width="72.6640625" style="343" customWidth="1"/>
    <col min="3" max="3" width="50.5546875" customWidth="1"/>
    <col min="4" max="97" width="20.6640625" customWidth="1"/>
  </cols>
  <sheetData>
    <row r="1" spans="1:19" x14ac:dyDescent="0.3">
      <c r="A1" s="123" t="s">
        <v>712</v>
      </c>
      <c r="C1" t="s">
        <v>233</v>
      </c>
      <c r="D1" t="s">
        <v>727</v>
      </c>
      <c r="E1" t="s">
        <v>728</v>
      </c>
      <c r="F1" t="s">
        <v>729</v>
      </c>
      <c r="G1" t="s">
        <v>730</v>
      </c>
      <c r="H1" t="s">
        <v>731</v>
      </c>
      <c r="I1" t="s">
        <v>732</v>
      </c>
      <c r="J1" t="s">
        <v>733</v>
      </c>
      <c r="K1" t="s">
        <v>734</v>
      </c>
      <c r="L1" t="s">
        <v>735</v>
      </c>
      <c r="M1" t="s">
        <v>736</v>
      </c>
      <c r="N1" t="s">
        <v>737</v>
      </c>
      <c r="O1" t="s">
        <v>738</v>
      </c>
      <c r="P1" t="s">
        <v>739</v>
      </c>
      <c r="Q1" t="s">
        <v>740</v>
      </c>
      <c r="R1" t="s">
        <v>741</v>
      </c>
      <c r="S1" t="s">
        <v>742</v>
      </c>
    </row>
    <row r="2" spans="1:19" x14ac:dyDescent="0.3">
      <c r="A2" s="98" t="s">
        <v>429</v>
      </c>
      <c r="B2" s="343" t="s">
        <v>10</v>
      </c>
      <c r="C2" t="s">
        <v>2</v>
      </c>
      <c r="D2">
        <v>551100</v>
      </c>
      <c r="E2">
        <v>551101</v>
      </c>
      <c r="F2">
        <v>551102</v>
      </c>
      <c r="G2">
        <v>551103</v>
      </c>
      <c r="H2">
        <v>551113</v>
      </c>
      <c r="I2">
        <v>551104</v>
      </c>
      <c r="J2">
        <v>551105</v>
      </c>
      <c r="K2">
        <v>551106</v>
      </c>
      <c r="L2">
        <v>551107</v>
      </c>
      <c r="M2">
        <v>551108</v>
      </c>
      <c r="N2">
        <v>551109</v>
      </c>
      <c r="O2">
        <v>551112</v>
      </c>
      <c r="P2">
        <v>551115</v>
      </c>
      <c r="Q2">
        <v>551116</v>
      </c>
      <c r="R2">
        <v>551114</v>
      </c>
      <c r="S2">
        <v>551117</v>
      </c>
    </row>
    <row r="3" spans="1:19" x14ac:dyDescent="0.3">
      <c r="A3" s="98">
        <v>4</v>
      </c>
      <c r="B3" s="343" t="s">
        <v>48</v>
      </c>
      <c r="D3">
        <v>20690</v>
      </c>
      <c r="E3">
        <v>51830</v>
      </c>
      <c r="F3">
        <v>828466</v>
      </c>
      <c r="G3">
        <v>515669</v>
      </c>
      <c r="H3">
        <v>85764</v>
      </c>
      <c r="I3">
        <v>380437</v>
      </c>
      <c r="J3">
        <v>2003426</v>
      </c>
      <c r="K3">
        <v>916111</v>
      </c>
      <c r="L3">
        <v>782309</v>
      </c>
      <c r="N3">
        <v>86169</v>
      </c>
      <c r="O3">
        <v>5109</v>
      </c>
      <c r="P3">
        <v>591790</v>
      </c>
      <c r="Q3">
        <v>3422840</v>
      </c>
      <c r="R3">
        <v>497863</v>
      </c>
      <c r="S3">
        <v>351543</v>
      </c>
    </row>
    <row r="4" spans="1:19" x14ac:dyDescent="0.3">
      <c r="A4" s="98">
        <v>5</v>
      </c>
      <c r="B4" s="343" t="s">
        <v>49</v>
      </c>
      <c r="E4">
        <v>2684</v>
      </c>
      <c r="F4">
        <v>1958</v>
      </c>
      <c r="H4">
        <v>4184</v>
      </c>
      <c r="J4">
        <v>983613</v>
      </c>
      <c r="K4">
        <v>61150</v>
      </c>
      <c r="L4">
        <v>3963</v>
      </c>
      <c r="N4">
        <v>17130</v>
      </c>
      <c r="Q4">
        <v>62770</v>
      </c>
      <c r="R4">
        <v>1736</v>
      </c>
    </row>
    <row r="5" spans="1:19" x14ac:dyDescent="0.3">
      <c r="A5" s="98">
        <v>6</v>
      </c>
      <c r="B5" s="343" t="s">
        <v>155</v>
      </c>
      <c r="J5">
        <v>318802</v>
      </c>
    </row>
    <row r="6" spans="1:19" x14ac:dyDescent="0.3">
      <c r="A6" s="98">
        <v>7</v>
      </c>
      <c r="B6" s="343" t="s">
        <v>101</v>
      </c>
      <c r="E6">
        <v>16553</v>
      </c>
      <c r="F6">
        <v>75434</v>
      </c>
      <c r="G6">
        <v>9076</v>
      </c>
      <c r="I6">
        <v>890</v>
      </c>
      <c r="K6">
        <v>39403</v>
      </c>
      <c r="Q6">
        <v>18162</v>
      </c>
      <c r="R6">
        <v>15868</v>
      </c>
      <c r="S6">
        <v>64322</v>
      </c>
    </row>
    <row r="7" spans="1:19" x14ac:dyDescent="0.3">
      <c r="A7" s="98">
        <v>9</v>
      </c>
      <c r="B7" s="343" t="s">
        <v>103</v>
      </c>
      <c r="D7">
        <v>1016834</v>
      </c>
      <c r="E7">
        <v>531230</v>
      </c>
      <c r="F7">
        <v>903706</v>
      </c>
      <c r="G7">
        <v>1512774</v>
      </c>
      <c r="H7">
        <v>1307668</v>
      </c>
      <c r="I7">
        <v>443434</v>
      </c>
      <c r="J7">
        <v>2798964</v>
      </c>
      <c r="K7">
        <v>546303</v>
      </c>
      <c r="L7">
        <v>676036</v>
      </c>
      <c r="M7">
        <v>381258</v>
      </c>
      <c r="N7">
        <v>535101</v>
      </c>
      <c r="O7">
        <v>2934070</v>
      </c>
      <c r="P7">
        <v>280370</v>
      </c>
      <c r="Q7">
        <v>1616145</v>
      </c>
      <c r="R7">
        <v>247917</v>
      </c>
      <c r="S7">
        <v>1753713</v>
      </c>
    </row>
    <row r="8" spans="1:19" x14ac:dyDescent="0.3">
      <c r="A8" s="98">
        <v>13</v>
      </c>
      <c r="B8" s="343" t="s">
        <v>430</v>
      </c>
      <c r="K8">
        <v>4157790</v>
      </c>
      <c r="M8">
        <v>474605</v>
      </c>
    </row>
    <row r="9" spans="1:19" x14ac:dyDescent="0.3">
      <c r="A9" s="98">
        <v>14</v>
      </c>
      <c r="B9" s="343" t="s">
        <v>431</v>
      </c>
      <c r="K9">
        <v>550240</v>
      </c>
      <c r="M9">
        <v>83726</v>
      </c>
    </row>
    <row r="10" spans="1:19" x14ac:dyDescent="0.3">
      <c r="A10" s="98">
        <v>16</v>
      </c>
      <c r="B10" s="343" t="s">
        <v>105</v>
      </c>
      <c r="D10">
        <v>573910</v>
      </c>
      <c r="E10">
        <v>235428</v>
      </c>
      <c r="F10">
        <v>6460233</v>
      </c>
      <c r="G10">
        <v>12505707</v>
      </c>
      <c r="H10">
        <v>176227</v>
      </c>
      <c r="I10">
        <v>2230174</v>
      </c>
      <c r="J10">
        <v>11793883</v>
      </c>
      <c r="K10">
        <v>10716865</v>
      </c>
      <c r="L10">
        <v>4983770</v>
      </c>
      <c r="M10">
        <v>144833</v>
      </c>
      <c r="N10">
        <v>336766</v>
      </c>
      <c r="O10">
        <v>611049</v>
      </c>
      <c r="P10">
        <v>5748596</v>
      </c>
      <c r="Q10">
        <v>16233824</v>
      </c>
      <c r="R10">
        <v>222008</v>
      </c>
      <c r="S10">
        <v>6138097</v>
      </c>
    </row>
    <row r="11" spans="1:19" x14ac:dyDescent="0.3">
      <c r="A11" s="98">
        <v>17</v>
      </c>
      <c r="B11" s="343" t="s">
        <v>107</v>
      </c>
      <c r="I11">
        <v>10313</v>
      </c>
      <c r="P11">
        <v>21420</v>
      </c>
    </row>
    <row r="12" spans="1:19" x14ac:dyDescent="0.3">
      <c r="A12" s="98">
        <v>20</v>
      </c>
      <c r="B12" s="343" t="s">
        <v>108</v>
      </c>
      <c r="D12">
        <v>68625</v>
      </c>
      <c r="E12">
        <v>113020</v>
      </c>
      <c r="M12">
        <v>110627</v>
      </c>
      <c r="N12">
        <v>140025</v>
      </c>
      <c r="R12">
        <v>169633</v>
      </c>
    </row>
    <row r="13" spans="1:19" x14ac:dyDescent="0.3">
      <c r="A13" s="98">
        <v>22</v>
      </c>
      <c r="B13" s="343" t="s">
        <v>109</v>
      </c>
    </row>
    <row r="14" spans="1:19" x14ac:dyDescent="0.3">
      <c r="A14" s="98">
        <v>23</v>
      </c>
      <c r="B14" s="343" t="s">
        <v>112</v>
      </c>
      <c r="D14">
        <v>10611</v>
      </c>
      <c r="E14">
        <v>100964</v>
      </c>
      <c r="F14">
        <v>253534</v>
      </c>
      <c r="G14">
        <v>-9925</v>
      </c>
      <c r="H14">
        <v>15841</v>
      </c>
      <c r="I14">
        <v>82981</v>
      </c>
      <c r="J14">
        <v>276628</v>
      </c>
      <c r="K14">
        <v>54162</v>
      </c>
      <c r="L14">
        <v>-17023</v>
      </c>
      <c r="M14">
        <v>14024</v>
      </c>
      <c r="N14">
        <v>-14989</v>
      </c>
      <c r="O14">
        <v>424885</v>
      </c>
      <c r="P14">
        <v>-4002</v>
      </c>
      <c r="Q14">
        <v>503880</v>
      </c>
      <c r="R14">
        <v>41989</v>
      </c>
      <c r="S14">
        <v>5913</v>
      </c>
    </row>
    <row r="15" spans="1:19" x14ac:dyDescent="0.3">
      <c r="A15" s="98">
        <v>31</v>
      </c>
      <c r="B15" s="343" t="s">
        <v>432</v>
      </c>
      <c r="K15">
        <v>-29523</v>
      </c>
      <c r="M15">
        <v>28367</v>
      </c>
    </row>
    <row r="16" spans="1:19" x14ac:dyDescent="0.3">
      <c r="A16" s="98">
        <v>32</v>
      </c>
      <c r="B16" s="343" t="s">
        <v>433</v>
      </c>
      <c r="K16">
        <v>10542</v>
      </c>
      <c r="M16">
        <v>50594</v>
      </c>
    </row>
    <row r="17" spans="1:19" x14ac:dyDescent="0.3">
      <c r="A17" s="98">
        <v>33</v>
      </c>
      <c r="B17" s="343" t="s">
        <v>185</v>
      </c>
      <c r="K17">
        <v>-69978</v>
      </c>
      <c r="M17">
        <v>-13323</v>
      </c>
    </row>
    <row r="18" spans="1:19" x14ac:dyDescent="0.3">
      <c r="A18" s="98">
        <v>44</v>
      </c>
      <c r="B18" s="343" t="s">
        <v>442</v>
      </c>
      <c r="D18">
        <v>0</v>
      </c>
      <c r="E18">
        <v>0</v>
      </c>
      <c r="F18">
        <v>0</v>
      </c>
      <c r="G18">
        <v>0</v>
      </c>
      <c r="H18">
        <v>0</v>
      </c>
      <c r="I18">
        <v>0</v>
      </c>
      <c r="J18">
        <v>0</v>
      </c>
      <c r="K18">
        <v>0</v>
      </c>
      <c r="L18">
        <v>0</v>
      </c>
      <c r="M18">
        <v>0</v>
      </c>
      <c r="N18">
        <v>0</v>
      </c>
      <c r="O18">
        <v>0</v>
      </c>
      <c r="P18">
        <v>0</v>
      </c>
      <c r="Q18">
        <v>0</v>
      </c>
      <c r="R18">
        <v>0</v>
      </c>
      <c r="S18">
        <v>0</v>
      </c>
    </row>
    <row r="19" spans="1:19" x14ac:dyDescent="0.3">
      <c r="A19" s="98">
        <v>45</v>
      </c>
      <c r="B19" s="343" t="s">
        <v>443</v>
      </c>
      <c r="D19">
        <v>0</v>
      </c>
      <c r="E19">
        <v>0</v>
      </c>
      <c r="F19">
        <v>0</v>
      </c>
      <c r="G19">
        <v>0</v>
      </c>
      <c r="H19">
        <v>0</v>
      </c>
      <c r="I19">
        <v>0</v>
      </c>
      <c r="J19">
        <v>0</v>
      </c>
      <c r="K19">
        <v>0</v>
      </c>
      <c r="L19">
        <v>0</v>
      </c>
      <c r="M19">
        <v>0</v>
      </c>
      <c r="N19">
        <v>0</v>
      </c>
      <c r="O19">
        <v>0</v>
      </c>
      <c r="P19">
        <v>0</v>
      </c>
      <c r="Q19">
        <v>0</v>
      </c>
      <c r="R19">
        <v>0</v>
      </c>
      <c r="S19">
        <v>0</v>
      </c>
    </row>
    <row r="20" spans="1:19" x14ac:dyDescent="0.3">
      <c r="A20" s="98">
        <v>47</v>
      </c>
      <c r="B20" s="343" t="s">
        <v>444</v>
      </c>
      <c r="D20">
        <v>0</v>
      </c>
      <c r="E20">
        <v>0</v>
      </c>
      <c r="F20">
        <v>0</v>
      </c>
      <c r="G20">
        <v>0</v>
      </c>
      <c r="H20">
        <v>0</v>
      </c>
      <c r="I20">
        <v>0</v>
      </c>
      <c r="J20">
        <v>0</v>
      </c>
      <c r="K20">
        <v>0</v>
      </c>
      <c r="L20">
        <v>0</v>
      </c>
      <c r="M20">
        <v>0</v>
      </c>
      <c r="N20">
        <v>0</v>
      </c>
      <c r="O20">
        <v>0</v>
      </c>
      <c r="P20">
        <v>0</v>
      </c>
      <c r="Q20">
        <v>0</v>
      </c>
      <c r="R20">
        <v>0</v>
      </c>
      <c r="S20">
        <v>0</v>
      </c>
    </row>
    <row r="21" spans="1:19" x14ac:dyDescent="0.3">
      <c r="A21" s="98">
        <v>48</v>
      </c>
      <c r="B21" s="343" t="s">
        <v>52</v>
      </c>
      <c r="D21">
        <v>0</v>
      </c>
      <c r="E21">
        <v>0</v>
      </c>
      <c r="F21">
        <v>0</v>
      </c>
      <c r="G21">
        <v>0</v>
      </c>
      <c r="H21">
        <v>0</v>
      </c>
      <c r="I21">
        <v>0</v>
      </c>
      <c r="J21">
        <v>0</v>
      </c>
      <c r="K21">
        <v>0</v>
      </c>
      <c r="L21">
        <v>0</v>
      </c>
      <c r="M21">
        <v>0</v>
      </c>
      <c r="N21">
        <v>0</v>
      </c>
      <c r="O21">
        <v>0</v>
      </c>
      <c r="P21">
        <v>0</v>
      </c>
      <c r="Q21">
        <v>0</v>
      </c>
      <c r="R21">
        <v>0</v>
      </c>
      <c r="S21">
        <v>0</v>
      </c>
    </row>
    <row r="22" spans="1:19" x14ac:dyDescent="0.3">
      <c r="A22" s="98">
        <v>193</v>
      </c>
      <c r="B22" s="343" t="s">
        <v>186</v>
      </c>
    </row>
    <row r="23" spans="1:19" x14ac:dyDescent="0.3">
      <c r="A23" s="98">
        <v>252</v>
      </c>
      <c r="B23" s="343" t="s">
        <v>33</v>
      </c>
      <c r="D23">
        <v>89014</v>
      </c>
      <c r="E23">
        <v>7408</v>
      </c>
      <c r="F23">
        <v>123689</v>
      </c>
      <c r="G23">
        <v>180618</v>
      </c>
      <c r="H23">
        <v>403053</v>
      </c>
      <c r="J23">
        <v>-167355</v>
      </c>
      <c r="K23">
        <v>271961</v>
      </c>
      <c r="M23">
        <v>69919</v>
      </c>
      <c r="N23">
        <v>5278</v>
      </c>
      <c r="O23">
        <v>1111228</v>
      </c>
      <c r="P23">
        <v>503</v>
      </c>
      <c r="Q23">
        <v>15816</v>
      </c>
      <c r="R23">
        <v>38110</v>
      </c>
      <c r="S23">
        <v>64772</v>
      </c>
    </row>
    <row r="24" spans="1:19" x14ac:dyDescent="0.3">
      <c r="A24" s="98">
        <v>253</v>
      </c>
      <c r="B24" s="343" t="s">
        <v>34</v>
      </c>
      <c r="D24">
        <v>762961</v>
      </c>
      <c r="E24">
        <v>1067121</v>
      </c>
      <c r="F24">
        <v>861720</v>
      </c>
      <c r="G24">
        <v>1645233</v>
      </c>
      <c r="H24">
        <v>112360</v>
      </c>
      <c r="I24">
        <v>625350</v>
      </c>
      <c r="J24">
        <v>3629229</v>
      </c>
      <c r="K24">
        <v>1043155</v>
      </c>
      <c r="L24">
        <v>1099045</v>
      </c>
      <c r="M24">
        <v>1193522</v>
      </c>
      <c r="N24">
        <v>1176689</v>
      </c>
      <c r="O24">
        <v>2404014</v>
      </c>
      <c r="P24">
        <v>2563795</v>
      </c>
      <c r="Q24">
        <v>2194246</v>
      </c>
      <c r="R24">
        <v>602751</v>
      </c>
      <c r="S24">
        <v>2278345</v>
      </c>
    </row>
    <row r="25" spans="1:19" x14ac:dyDescent="0.3">
      <c r="A25" s="98">
        <v>254</v>
      </c>
      <c r="B25" s="343" t="s">
        <v>35</v>
      </c>
      <c r="D25">
        <v>1437248</v>
      </c>
      <c r="E25">
        <v>-587508</v>
      </c>
      <c r="F25">
        <v>-1211997</v>
      </c>
      <c r="G25">
        <v>-234641</v>
      </c>
      <c r="H25">
        <v>840666</v>
      </c>
      <c r="I25">
        <v>135806</v>
      </c>
      <c r="J25">
        <v>-417922</v>
      </c>
      <c r="K25">
        <v>-713397</v>
      </c>
      <c r="L25">
        <v>-358912</v>
      </c>
      <c r="M25">
        <v>-818452</v>
      </c>
      <c r="N25">
        <v>-859700</v>
      </c>
      <c r="O25">
        <v>2030237</v>
      </c>
      <c r="P25">
        <v>-438254</v>
      </c>
      <c r="Q25">
        <v>-2685184</v>
      </c>
      <c r="R25">
        <v>115666</v>
      </c>
      <c r="S25">
        <v>-240119</v>
      </c>
    </row>
    <row r="26" spans="1:19" x14ac:dyDescent="0.3">
      <c r="A26" s="98">
        <v>255</v>
      </c>
      <c r="B26" s="343" t="s">
        <v>96</v>
      </c>
      <c r="D26">
        <v>-262047</v>
      </c>
      <c r="E26">
        <v>-2632</v>
      </c>
      <c r="F26">
        <v>43809</v>
      </c>
      <c r="G26">
        <v>-85936</v>
      </c>
      <c r="H26">
        <v>-130181</v>
      </c>
      <c r="I26">
        <v>-176333</v>
      </c>
      <c r="J26">
        <v>3717</v>
      </c>
      <c r="K26">
        <v>-36350</v>
      </c>
      <c r="L26">
        <v>-62739</v>
      </c>
      <c r="M26">
        <v>84139</v>
      </c>
      <c r="N26">
        <v>-92265</v>
      </c>
      <c r="O26">
        <v>848780</v>
      </c>
      <c r="P26">
        <v>-84097</v>
      </c>
      <c r="Q26">
        <v>197194</v>
      </c>
      <c r="R26">
        <v>-181273</v>
      </c>
      <c r="S26">
        <v>-82949</v>
      </c>
    </row>
    <row r="27" spans="1:19" x14ac:dyDescent="0.3">
      <c r="A27" s="98">
        <v>333</v>
      </c>
      <c r="B27" s="343" t="s">
        <v>84</v>
      </c>
      <c r="D27">
        <v>1709066</v>
      </c>
      <c r="E27">
        <v>562460</v>
      </c>
      <c r="F27">
        <v>796976</v>
      </c>
      <c r="G27">
        <v>606353</v>
      </c>
      <c r="H27">
        <v>1285256</v>
      </c>
      <c r="I27">
        <v>1207641</v>
      </c>
      <c r="J27">
        <v>2475576</v>
      </c>
      <c r="K27">
        <v>441006</v>
      </c>
      <c r="L27">
        <v>664899</v>
      </c>
      <c r="M27">
        <v>1151193</v>
      </c>
      <c r="N27">
        <v>298744</v>
      </c>
      <c r="O27">
        <v>4611690</v>
      </c>
      <c r="P27">
        <v>365464</v>
      </c>
      <c r="Q27">
        <v>2890292</v>
      </c>
      <c r="R27">
        <v>711054</v>
      </c>
      <c r="S27">
        <v>1746108</v>
      </c>
    </row>
    <row r="28" spans="1:19" x14ac:dyDescent="0.3">
      <c r="A28" s="98">
        <v>335</v>
      </c>
      <c r="B28" s="343" t="s">
        <v>46</v>
      </c>
      <c r="E28">
        <v>136662</v>
      </c>
      <c r="G28">
        <v>63227</v>
      </c>
      <c r="I28">
        <v>361468</v>
      </c>
      <c r="J28">
        <v>460706</v>
      </c>
      <c r="O28">
        <v>722034</v>
      </c>
      <c r="P28">
        <v>135921</v>
      </c>
      <c r="Q28">
        <v>400137</v>
      </c>
    </row>
    <row r="29" spans="1:19" x14ac:dyDescent="0.3">
      <c r="A29" s="98">
        <v>336</v>
      </c>
      <c r="B29" s="343" t="s">
        <v>455</v>
      </c>
      <c r="D29">
        <v>374313</v>
      </c>
      <c r="E29">
        <v>905306</v>
      </c>
      <c r="F29">
        <v>1638491</v>
      </c>
      <c r="G29">
        <v>434669</v>
      </c>
      <c r="H29">
        <v>466153</v>
      </c>
      <c r="I29">
        <v>362968</v>
      </c>
      <c r="J29">
        <v>2072991</v>
      </c>
      <c r="K29">
        <v>995341</v>
      </c>
      <c r="L29">
        <v>781637</v>
      </c>
      <c r="M29">
        <v>432020</v>
      </c>
      <c r="N29">
        <v>685856</v>
      </c>
      <c r="O29">
        <v>2376818</v>
      </c>
      <c r="P29">
        <v>596828</v>
      </c>
      <c r="Q29">
        <v>3427453</v>
      </c>
      <c r="R29">
        <v>232117</v>
      </c>
      <c r="S29">
        <v>1186888</v>
      </c>
    </row>
    <row r="30" spans="1:19" x14ac:dyDescent="0.3">
      <c r="A30" s="98">
        <v>338</v>
      </c>
      <c r="B30" s="343" t="s">
        <v>45</v>
      </c>
      <c r="D30">
        <v>976123</v>
      </c>
      <c r="E30">
        <v>1387983</v>
      </c>
      <c r="F30">
        <v>3589326</v>
      </c>
      <c r="G30">
        <v>1158709</v>
      </c>
      <c r="H30">
        <v>2030407</v>
      </c>
      <c r="I30">
        <v>2879666</v>
      </c>
      <c r="J30">
        <v>4399070</v>
      </c>
      <c r="K30">
        <v>2311281</v>
      </c>
      <c r="L30">
        <v>985565</v>
      </c>
      <c r="M30">
        <v>1906526</v>
      </c>
      <c r="N30">
        <v>1012877</v>
      </c>
      <c r="O30">
        <v>6334781</v>
      </c>
      <c r="P30">
        <v>1036850</v>
      </c>
      <c r="Q30">
        <v>6671392</v>
      </c>
      <c r="R30">
        <v>1584013</v>
      </c>
      <c r="S30">
        <v>5777450</v>
      </c>
    </row>
    <row r="31" spans="1:19" x14ac:dyDescent="0.3">
      <c r="A31" s="98">
        <v>339</v>
      </c>
      <c r="B31" s="343" t="s">
        <v>89</v>
      </c>
      <c r="D31">
        <v>486453</v>
      </c>
      <c r="E31">
        <v>272672</v>
      </c>
      <c r="F31">
        <v>2122461</v>
      </c>
      <c r="I31">
        <v>491520</v>
      </c>
      <c r="J31">
        <v>433272</v>
      </c>
      <c r="K31">
        <v>746912</v>
      </c>
      <c r="L31">
        <v>517618</v>
      </c>
      <c r="M31">
        <v>574387</v>
      </c>
      <c r="N31">
        <v>168206</v>
      </c>
      <c r="O31">
        <v>2664694</v>
      </c>
      <c r="P31">
        <v>82569</v>
      </c>
      <c r="Q31">
        <v>975065</v>
      </c>
      <c r="R31">
        <v>466223</v>
      </c>
      <c r="S31">
        <v>2210365</v>
      </c>
    </row>
    <row r="32" spans="1:19" x14ac:dyDescent="0.3">
      <c r="A32" s="98">
        <v>341</v>
      </c>
      <c r="B32" s="343" t="s">
        <v>456</v>
      </c>
      <c r="D32">
        <v>56377</v>
      </c>
      <c r="E32">
        <v>230517</v>
      </c>
      <c r="F32">
        <v>874109</v>
      </c>
      <c r="G32">
        <v>155225</v>
      </c>
      <c r="H32">
        <v>176227</v>
      </c>
      <c r="I32">
        <v>183672</v>
      </c>
      <c r="J32">
        <v>201532</v>
      </c>
      <c r="L32">
        <v>451551</v>
      </c>
      <c r="M32">
        <v>14971</v>
      </c>
      <c r="N32">
        <v>168560</v>
      </c>
      <c r="O32">
        <v>27914</v>
      </c>
      <c r="P32">
        <v>223738</v>
      </c>
      <c r="Q32">
        <v>1186159</v>
      </c>
      <c r="R32">
        <v>230362</v>
      </c>
      <c r="S32">
        <v>266071</v>
      </c>
    </row>
    <row r="33" spans="1:19" x14ac:dyDescent="0.3">
      <c r="A33" s="98">
        <v>376</v>
      </c>
      <c r="B33" s="343" t="s">
        <v>38</v>
      </c>
      <c r="J33">
        <v>-218926</v>
      </c>
    </row>
    <row r="34" spans="1:19" x14ac:dyDescent="0.3">
      <c r="A34" s="98">
        <v>379</v>
      </c>
      <c r="B34" s="343" t="s">
        <v>47</v>
      </c>
      <c r="D34">
        <v>1037524</v>
      </c>
      <c r="E34">
        <v>585744</v>
      </c>
      <c r="F34">
        <v>1734130</v>
      </c>
      <c r="G34">
        <v>2028443</v>
      </c>
      <c r="H34">
        <v>1397616</v>
      </c>
      <c r="I34">
        <v>823871</v>
      </c>
      <c r="J34">
        <v>5786003</v>
      </c>
      <c r="K34">
        <v>1523564</v>
      </c>
      <c r="L34">
        <v>1462308</v>
      </c>
      <c r="M34">
        <v>381258</v>
      </c>
      <c r="N34">
        <v>638400</v>
      </c>
      <c r="O34">
        <v>2939179</v>
      </c>
      <c r="P34">
        <v>872160</v>
      </c>
      <c r="Q34">
        <v>5101755</v>
      </c>
      <c r="R34">
        <v>747516</v>
      </c>
      <c r="S34">
        <v>2413952</v>
      </c>
    </row>
    <row r="35" spans="1:19" x14ac:dyDescent="0.3">
      <c r="A35" s="98">
        <v>380</v>
      </c>
      <c r="B35" s="343" t="s">
        <v>50</v>
      </c>
      <c r="S35">
        <v>308696</v>
      </c>
    </row>
    <row r="36" spans="1:19" x14ac:dyDescent="0.3">
      <c r="A36" s="98">
        <v>385</v>
      </c>
      <c r="B36" s="343" t="s">
        <v>44</v>
      </c>
      <c r="D36">
        <v>3265346</v>
      </c>
      <c r="E36">
        <v>1875004</v>
      </c>
      <c r="F36">
        <v>3362738</v>
      </c>
      <c r="G36">
        <v>2749919</v>
      </c>
      <c r="H36">
        <v>3386486</v>
      </c>
      <c r="I36">
        <v>3640822</v>
      </c>
      <c r="J36">
        <v>7443022</v>
      </c>
      <c r="K36">
        <v>2913000</v>
      </c>
      <c r="L36">
        <v>1725698</v>
      </c>
      <c r="M36">
        <v>2351515</v>
      </c>
      <c r="N36">
        <v>1335144</v>
      </c>
      <c r="O36">
        <v>11880260</v>
      </c>
      <c r="P36">
        <v>3162894</v>
      </c>
      <c r="Q36">
        <v>6196270</v>
      </c>
      <c r="R36">
        <v>2340540</v>
      </c>
      <c r="S36">
        <v>7880448</v>
      </c>
    </row>
    <row r="37" spans="1:19" x14ac:dyDescent="0.3">
      <c r="A37" s="98">
        <v>386</v>
      </c>
      <c r="B37" s="343" t="s">
        <v>93</v>
      </c>
    </row>
    <row r="38" spans="1:19" x14ac:dyDescent="0.3">
      <c r="A38" s="98">
        <v>387</v>
      </c>
      <c r="B38" s="343" t="s">
        <v>94</v>
      </c>
    </row>
    <row r="39" spans="1:19" x14ac:dyDescent="0.3">
      <c r="A39" s="98">
        <v>388</v>
      </c>
      <c r="B39" s="343" t="s">
        <v>88</v>
      </c>
      <c r="D39">
        <v>6057750</v>
      </c>
      <c r="E39">
        <v>9555594</v>
      </c>
      <c r="F39">
        <v>17656335</v>
      </c>
      <c r="G39">
        <v>12591644</v>
      </c>
      <c r="H39">
        <v>5509647</v>
      </c>
      <c r="I39">
        <v>5672592</v>
      </c>
      <c r="J39">
        <v>11790166</v>
      </c>
      <c r="K39">
        <v>10753215</v>
      </c>
      <c r="L39">
        <v>5184028</v>
      </c>
      <c r="M39">
        <v>7413701</v>
      </c>
      <c r="N39">
        <v>6327310</v>
      </c>
      <c r="O39">
        <v>31778848</v>
      </c>
      <c r="P39">
        <v>5882501</v>
      </c>
      <c r="Q39">
        <v>16036630</v>
      </c>
      <c r="R39">
        <v>9735642</v>
      </c>
      <c r="S39">
        <v>15928913</v>
      </c>
    </row>
    <row r="40" spans="1:19" x14ac:dyDescent="0.3">
      <c r="A40" s="98">
        <v>389</v>
      </c>
      <c r="B40" s="343" t="s">
        <v>95</v>
      </c>
    </row>
    <row r="41" spans="1:19" x14ac:dyDescent="0.3">
      <c r="A41" s="98">
        <v>391</v>
      </c>
      <c r="B41" s="343" t="s">
        <v>100</v>
      </c>
      <c r="D41">
        <v>318254</v>
      </c>
      <c r="E41">
        <v>6731</v>
      </c>
      <c r="F41">
        <v>861720</v>
      </c>
      <c r="G41">
        <v>689754</v>
      </c>
      <c r="H41">
        <v>112360</v>
      </c>
      <c r="I41">
        <v>324965</v>
      </c>
      <c r="J41">
        <v>2645616</v>
      </c>
      <c r="K41">
        <v>1043155</v>
      </c>
      <c r="L41">
        <v>944942</v>
      </c>
      <c r="M41">
        <v>381258</v>
      </c>
      <c r="N41">
        <v>339656</v>
      </c>
      <c r="O41">
        <v>5832</v>
      </c>
      <c r="P41">
        <v>506514</v>
      </c>
      <c r="Q41">
        <v>2194246</v>
      </c>
      <c r="R41">
        <v>20594</v>
      </c>
      <c r="S41">
        <v>823256</v>
      </c>
    </row>
    <row r="42" spans="1:19" x14ac:dyDescent="0.3">
      <c r="A42" s="98">
        <v>500</v>
      </c>
      <c r="B42" s="343" t="s">
        <v>83</v>
      </c>
      <c r="D42">
        <v>353222</v>
      </c>
      <c r="G42">
        <v>689754</v>
      </c>
      <c r="P42">
        <v>588348</v>
      </c>
      <c r="S42">
        <v>705112</v>
      </c>
    </row>
    <row r="43" spans="1:19" x14ac:dyDescent="0.3">
      <c r="A43" s="98">
        <v>502</v>
      </c>
      <c r="B43" s="343" t="s">
        <v>85</v>
      </c>
      <c r="D43">
        <v>1709066</v>
      </c>
      <c r="K43">
        <v>45175</v>
      </c>
      <c r="M43">
        <v>425120</v>
      </c>
    </row>
    <row r="44" spans="1:19" x14ac:dyDescent="0.3">
      <c r="A44" s="98">
        <v>503</v>
      </c>
      <c r="B44" s="343" t="s">
        <v>86</v>
      </c>
      <c r="D44">
        <v>353222</v>
      </c>
      <c r="K44">
        <v>4106309</v>
      </c>
      <c r="M44">
        <v>18628</v>
      </c>
    </row>
    <row r="45" spans="1:19" x14ac:dyDescent="0.3">
      <c r="A45" s="98">
        <v>504</v>
      </c>
      <c r="B45" s="343" t="s">
        <v>90</v>
      </c>
      <c r="D45">
        <v>5252873</v>
      </c>
      <c r="E45">
        <v>9049773</v>
      </c>
      <c r="F45">
        <v>14703574</v>
      </c>
      <c r="G45">
        <v>12350483</v>
      </c>
      <c r="H45">
        <v>5203239</v>
      </c>
      <c r="I45">
        <v>4821067</v>
      </c>
      <c r="J45">
        <v>11159079</v>
      </c>
      <c r="K45">
        <v>9969953</v>
      </c>
      <c r="L45">
        <v>4152120</v>
      </c>
      <c r="M45">
        <v>6908482</v>
      </c>
      <c r="N45">
        <v>5898279</v>
      </c>
      <c r="O45">
        <v>29935020</v>
      </c>
      <c r="P45">
        <v>5492097</v>
      </c>
      <c r="Q45">
        <v>14072600</v>
      </c>
      <c r="R45">
        <v>8857784</v>
      </c>
      <c r="S45">
        <v>13369528</v>
      </c>
    </row>
    <row r="46" spans="1:19" x14ac:dyDescent="0.3">
      <c r="A46" s="98">
        <v>505</v>
      </c>
      <c r="B46" s="343" t="s">
        <v>91</v>
      </c>
    </row>
    <row r="47" spans="1:19" x14ac:dyDescent="0.3">
      <c r="A47" s="98">
        <v>506</v>
      </c>
      <c r="B47" s="343" t="s">
        <v>97</v>
      </c>
      <c r="D47">
        <v>719270</v>
      </c>
      <c r="E47">
        <v>562460</v>
      </c>
      <c r="F47">
        <v>796976</v>
      </c>
      <c r="G47">
        <v>606353</v>
      </c>
      <c r="H47">
        <v>1285256</v>
      </c>
      <c r="I47">
        <v>498016</v>
      </c>
      <c r="J47">
        <v>2475576</v>
      </c>
      <c r="K47">
        <v>441006</v>
      </c>
      <c r="L47">
        <v>517366</v>
      </c>
      <c r="N47">
        <v>298744</v>
      </c>
      <c r="O47">
        <v>2938295</v>
      </c>
      <c r="P47">
        <v>365646</v>
      </c>
      <c r="Q47">
        <v>2890292</v>
      </c>
      <c r="R47">
        <v>711054</v>
      </c>
      <c r="S47">
        <v>978230</v>
      </c>
    </row>
    <row r="48" spans="1:19" x14ac:dyDescent="0.3">
      <c r="A48" s="98">
        <v>507</v>
      </c>
      <c r="B48" s="343" t="s">
        <v>459</v>
      </c>
      <c r="I48">
        <v>52785</v>
      </c>
      <c r="J48">
        <v>-1202539</v>
      </c>
    </row>
    <row r="49" spans="1:19" x14ac:dyDescent="0.3">
      <c r="A49" s="98">
        <v>508</v>
      </c>
      <c r="B49" s="343" t="s">
        <v>110</v>
      </c>
    </row>
    <row r="50" spans="1:19" x14ac:dyDescent="0.3">
      <c r="A50" s="98">
        <v>509</v>
      </c>
      <c r="B50" s="343" t="s">
        <v>111</v>
      </c>
    </row>
    <row r="51" spans="1:19" x14ac:dyDescent="0.3">
      <c r="A51" s="98">
        <v>512</v>
      </c>
      <c r="B51" s="343" t="s">
        <v>147</v>
      </c>
      <c r="G51">
        <v>627414</v>
      </c>
      <c r="I51">
        <v>10367</v>
      </c>
      <c r="J51">
        <v>39007</v>
      </c>
      <c r="Q51">
        <v>201291</v>
      </c>
      <c r="S51">
        <v>295147</v>
      </c>
    </row>
    <row r="52" spans="1:19" x14ac:dyDescent="0.3">
      <c r="A52" s="98">
        <v>532</v>
      </c>
      <c r="B52" s="343" t="s">
        <v>460</v>
      </c>
      <c r="D52">
        <v>494674</v>
      </c>
      <c r="E52">
        <v>21444</v>
      </c>
      <c r="F52">
        <v>6206699</v>
      </c>
      <c r="G52">
        <v>12515632</v>
      </c>
      <c r="H52">
        <v>160386</v>
      </c>
      <c r="I52">
        <v>2157506</v>
      </c>
      <c r="J52">
        <v>11517255</v>
      </c>
      <c r="K52">
        <v>10662703</v>
      </c>
      <c r="L52">
        <v>5000793</v>
      </c>
      <c r="M52">
        <v>20182</v>
      </c>
      <c r="N52">
        <v>211730</v>
      </c>
      <c r="O52">
        <v>186164</v>
      </c>
      <c r="P52">
        <v>5795142</v>
      </c>
      <c r="Q52">
        <v>15729944</v>
      </c>
      <c r="R52">
        <v>10386</v>
      </c>
      <c r="S52">
        <v>6132184</v>
      </c>
    </row>
    <row r="53" spans="1:19" x14ac:dyDescent="0.3">
      <c r="A53" s="98">
        <v>533</v>
      </c>
      <c r="B53" s="343" t="s">
        <v>461</v>
      </c>
      <c r="P53">
        <v>21124</v>
      </c>
    </row>
    <row r="54" spans="1:19" x14ac:dyDescent="0.3">
      <c r="A54" s="98">
        <v>534</v>
      </c>
      <c r="B54" s="343" t="s">
        <v>462</v>
      </c>
      <c r="K54">
        <v>299</v>
      </c>
      <c r="M54">
        <v>2260</v>
      </c>
    </row>
    <row r="55" spans="1:19" x14ac:dyDescent="0.3">
      <c r="A55" s="98">
        <v>536</v>
      </c>
      <c r="B55" s="343" t="s">
        <v>98</v>
      </c>
      <c r="G55">
        <v>723260</v>
      </c>
      <c r="S55">
        <v>239448</v>
      </c>
    </row>
    <row r="56" spans="1:19" ht="72" x14ac:dyDescent="0.3">
      <c r="A56" s="98">
        <v>547</v>
      </c>
      <c r="B56" s="343" t="s">
        <v>465</v>
      </c>
      <c r="D56">
        <v>1</v>
      </c>
      <c r="E56">
        <v>2</v>
      </c>
      <c r="F56">
        <v>3</v>
      </c>
      <c r="G56">
        <v>3</v>
      </c>
      <c r="H56">
        <v>3</v>
      </c>
      <c r="I56">
        <v>1</v>
      </c>
      <c r="J56">
        <v>4</v>
      </c>
      <c r="K56">
        <v>2</v>
      </c>
      <c r="L56">
        <v>1</v>
      </c>
      <c r="M56">
        <v>3</v>
      </c>
      <c r="N56">
        <v>2</v>
      </c>
      <c r="O56">
        <v>2</v>
      </c>
      <c r="P56">
        <v>2</v>
      </c>
      <c r="Q56">
        <v>3</v>
      </c>
      <c r="R56">
        <v>2</v>
      </c>
      <c r="S56">
        <v>3</v>
      </c>
    </row>
    <row r="57" spans="1:19" ht="28.8" x14ac:dyDescent="0.3">
      <c r="A57" s="98">
        <v>554</v>
      </c>
      <c r="B57" s="343" t="s">
        <v>208</v>
      </c>
      <c r="D57">
        <v>3596192</v>
      </c>
      <c r="E57">
        <v>7186256</v>
      </c>
      <c r="F57">
        <v>12653402</v>
      </c>
      <c r="G57">
        <v>10326486</v>
      </c>
      <c r="H57">
        <v>3834250</v>
      </c>
      <c r="I57">
        <v>4661103</v>
      </c>
      <c r="J57">
        <v>6955611</v>
      </c>
      <c r="K57">
        <v>8641084</v>
      </c>
      <c r="L57">
        <v>2494743</v>
      </c>
      <c r="M57">
        <v>5243464</v>
      </c>
      <c r="N57">
        <v>3361741</v>
      </c>
      <c r="O57">
        <v>22425921</v>
      </c>
      <c r="P57">
        <v>5547746</v>
      </c>
      <c r="Q57">
        <v>7948121</v>
      </c>
      <c r="R57">
        <v>7572468</v>
      </c>
      <c r="S57">
        <v>10814175</v>
      </c>
    </row>
    <row r="58" spans="1:19" ht="28.8" x14ac:dyDescent="0.3">
      <c r="A58" s="98">
        <v>555</v>
      </c>
      <c r="B58" s="343" t="s">
        <v>209</v>
      </c>
      <c r="D58">
        <v>972415</v>
      </c>
      <c r="E58">
        <v>2260585</v>
      </c>
      <c r="F58">
        <v>10135224</v>
      </c>
      <c r="G58">
        <v>7694261</v>
      </c>
      <c r="H58">
        <v>1431269</v>
      </c>
      <c r="I58">
        <v>1784345</v>
      </c>
      <c r="J58">
        <v>4582675</v>
      </c>
      <c r="K58">
        <v>6469876</v>
      </c>
      <c r="L58">
        <v>1833149</v>
      </c>
      <c r="M58">
        <v>3489702</v>
      </c>
      <c r="N58">
        <v>2432758</v>
      </c>
      <c r="O58">
        <v>12124458</v>
      </c>
      <c r="P58">
        <v>3218690</v>
      </c>
      <c r="Q58">
        <v>4118235</v>
      </c>
      <c r="R58">
        <v>2166352</v>
      </c>
      <c r="S58">
        <v>9279704</v>
      </c>
    </row>
    <row r="59" spans="1:19" ht="28.8" x14ac:dyDescent="0.3">
      <c r="A59" s="98">
        <v>556</v>
      </c>
      <c r="B59" s="343" t="s">
        <v>210</v>
      </c>
      <c r="D59">
        <v>828585</v>
      </c>
      <c r="E59">
        <v>1863515</v>
      </c>
      <c r="F59">
        <v>5211427</v>
      </c>
      <c r="G59">
        <v>1152166</v>
      </c>
      <c r="H59">
        <v>888209</v>
      </c>
      <c r="I59">
        <v>1548489</v>
      </c>
      <c r="J59">
        <v>1762546</v>
      </c>
      <c r="K59">
        <v>1326676</v>
      </c>
      <c r="L59">
        <v>1501427</v>
      </c>
      <c r="M59">
        <v>1610044</v>
      </c>
      <c r="N59">
        <v>2491908</v>
      </c>
      <c r="O59">
        <v>5394044</v>
      </c>
      <c r="P59">
        <v>1291872</v>
      </c>
      <c r="Q59">
        <v>5423024</v>
      </c>
      <c r="R59">
        <v>1761310</v>
      </c>
      <c r="S59">
        <v>1991679</v>
      </c>
    </row>
    <row r="60" spans="1:19" ht="28.8" x14ac:dyDescent="0.3">
      <c r="A60" s="98">
        <v>557</v>
      </c>
      <c r="B60" s="343" t="s">
        <v>211</v>
      </c>
      <c r="D60">
        <v>701289</v>
      </c>
      <c r="E60">
        <v>1826538</v>
      </c>
      <c r="F60">
        <v>5500501</v>
      </c>
      <c r="G60">
        <v>988085</v>
      </c>
      <c r="H60">
        <v>709942</v>
      </c>
      <c r="I60">
        <v>1286763</v>
      </c>
      <c r="J60">
        <v>1459937</v>
      </c>
      <c r="K60">
        <v>817897</v>
      </c>
      <c r="L60">
        <v>1389967</v>
      </c>
      <c r="M60">
        <v>808329</v>
      </c>
      <c r="N60">
        <v>2101921</v>
      </c>
      <c r="O60">
        <v>4637386</v>
      </c>
      <c r="P60">
        <v>741532</v>
      </c>
      <c r="Q60">
        <v>5127919</v>
      </c>
      <c r="R60">
        <v>1624249</v>
      </c>
      <c r="S60">
        <v>1765155</v>
      </c>
    </row>
    <row r="61" spans="1:19" x14ac:dyDescent="0.3">
      <c r="A61" s="98">
        <v>575</v>
      </c>
      <c r="B61" s="343" t="s">
        <v>196</v>
      </c>
    </row>
    <row r="62" spans="1:19" x14ac:dyDescent="0.3">
      <c r="A62" s="98">
        <v>576</v>
      </c>
      <c r="B62" s="343" t="s">
        <v>197</v>
      </c>
    </row>
    <row r="63" spans="1:19" x14ac:dyDescent="0.3">
      <c r="A63" s="98">
        <v>577</v>
      </c>
      <c r="B63" s="343" t="s">
        <v>478</v>
      </c>
    </row>
    <row r="64" spans="1:19" x14ac:dyDescent="0.3">
      <c r="A64" s="98">
        <v>586</v>
      </c>
      <c r="B64" s="343" t="s">
        <v>484</v>
      </c>
    </row>
    <row r="65" spans="1:19" x14ac:dyDescent="0.3">
      <c r="A65" s="98">
        <v>591</v>
      </c>
      <c r="B65" s="343" t="s">
        <v>218</v>
      </c>
      <c r="K65">
        <v>98717</v>
      </c>
      <c r="M65">
        <v>318324</v>
      </c>
    </row>
    <row r="66" spans="1:19" x14ac:dyDescent="0.3">
      <c r="A66" s="98">
        <v>592</v>
      </c>
      <c r="B66" s="343" t="s">
        <v>219</v>
      </c>
      <c r="K66">
        <v>-29523</v>
      </c>
      <c r="M66">
        <v>28367</v>
      </c>
    </row>
    <row r="67" spans="1:19" ht="129.6" x14ac:dyDescent="0.3">
      <c r="A67" s="98">
        <v>603</v>
      </c>
      <c r="B67" s="343" t="s">
        <v>597</v>
      </c>
      <c r="D67">
        <v>0</v>
      </c>
      <c r="E67">
        <v>0</v>
      </c>
      <c r="F67">
        <v>1</v>
      </c>
      <c r="G67">
        <v>0</v>
      </c>
      <c r="H67">
        <v>0</v>
      </c>
      <c r="I67">
        <v>0</v>
      </c>
      <c r="J67">
        <v>2</v>
      </c>
      <c r="K67">
        <v>1</v>
      </c>
      <c r="L67">
        <v>2</v>
      </c>
      <c r="M67">
        <v>1</v>
      </c>
      <c r="N67">
        <v>2</v>
      </c>
      <c r="O67">
        <v>0</v>
      </c>
      <c r="P67">
        <v>1</v>
      </c>
      <c r="Q67">
        <v>1</v>
      </c>
      <c r="R67">
        <v>0</v>
      </c>
      <c r="S67">
        <v>0</v>
      </c>
    </row>
    <row r="68" spans="1:19" x14ac:dyDescent="0.3">
      <c r="A68" s="98">
        <v>606</v>
      </c>
      <c r="B68" s="343" t="s">
        <v>490</v>
      </c>
      <c r="D68">
        <v>1</v>
      </c>
      <c r="E68">
        <v>1</v>
      </c>
      <c r="F68">
        <v>1</v>
      </c>
      <c r="G68">
        <v>1</v>
      </c>
      <c r="H68">
        <v>1</v>
      </c>
      <c r="I68">
        <v>1</v>
      </c>
      <c r="J68">
        <v>1</v>
      </c>
      <c r="K68">
        <v>1</v>
      </c>
      <c r="L68">
        <v>1</v>
      </c>
      <c r="M68">
        <v>1</v>
      </c>
      <c r="N68">
        <v>1</v>
      </c>
      <c r="O68">
        <v>1</v>
      </c>
      <c r="P68">
        <v>1</v>
      </c>
      <c r="Q68">
        <v>1</v>
      </c>
      <c r="R68">
        <v>1</v>
      </c>
      <c r="S68">
        <v>1</v>
      </c>
    </row>
    <row r="69" spans="1:19" ht="57.6" x14ac:dyDescent="0.3">
      <c r="A69" s="98">
        <v>622</v>
      </c>
      <c r="B69" s="343" t="s">
        <v>494</v>
      </c>
      <c r="D69">
        <v>458795</v>
      </c>
      <c r="E69">
        <v>402538</v>
      </c>
      <c r="F69">
        <v>967019</v>
      </c>
      <c r="G69">
        <v>435582</v>
      </c>
      <c r="H69">
        <v>394891</v>
      </c>
      <c r="I69">
        <v>319425</v>
      </c>
      <c r="J69">
        <v>895469</v>
      </c>
      <c r="K69">
        <v>519694</v>
      </c>
      <c r="L69">
        <v>154843</v>
      </c>
      <c r="M69">
        <v>402538</v>
      </c>
      <c r="N69">
        <v>275823</v>
      </c>
      <c r="O69">
        <v>1347710</v>
      </c>
      <c r="P69">
        <v>325799</v>
      </c>
      <c r="Q69">
        <v>716321</v>
      </c>
      <c r="R69">
        <v>443502</v>
      </c>
      <c r="S69">
        <v>1109301</v>
      </c>
    </row>
    <row r="70" spans="1:19" x14ac:dyDescent="0.3">
      <c r="A70" s="98">
        <v>626</v>
      </c>
      <c r="B70" s="343" t="s">
        <v>495</v>
      </c>
      <c r="D70">
        <v>374313</v>
      </c>
      <c r="E70">
        <v>905306</v>
      </c>
      <c r="F70">
        <v>1967780</v>
      </c>
      <c r="G70">
        <v>515669</v>
      </c>
      <c r="H70">
        <v>582019</v>
      </c>
      <c r="I70">
        <v>775936</v>
      </c>
      <c r="J70">
        <v>2178925</v>
      </c>
      <c r="K70">
        <v>995341</v>
      </c>
      <c r="L70">
        <v>781637</v>
      </c>
      <c r="M70">
        <v>1152255</v>
      </c>
      <c r="N70">
        <v>685856</v>
      </c>
      <c r="O70">
        <v>2654826</v>
      </c>
      <c r="P70">
        <v>640881</v>
      </c>
      <c r="Q70">
        <v>3427453</v>
      </c>
      <c r="R70">
        <v>232117</v>
      </c>
      <c r="S70">
        <v>1668429</v>
      </c>
    </row>
    <row r="71" spans="1:19" x14ac:dyDescent="0.3">
      <c r="A71" s="98">
        <v>627</v>
      </c>
      <c r="B71" s="343" t="s">
        <v>496</v>
      </c>
      <c r="H71">
        <v>115866</v>
      </c>
      <c r="O71">
        <v>246000</v>
      </c>
    </row>
    <row r="72" spans="1:19" x14ac:dyDescent="0.3">
      <c r="A72" s="98">
        <v>628</v>
      </c>
      <c r="B72" s="343" t="s">
        <v>497</v>
      </c>
      <c r="F72">
        <v>329289</v>
      </c>
      <c r="G72">
        <v>81000</v>
      </c>
      <c r="I72">
        <v>45757</v>
      </c>
      <c r="J72">
        <v>105934</v>
      </c>
      <c r="O72">
        <v>32008</v>
      </c>
      <c r="P72">
        <v>44053</v>
      </c>
      <c r="S72">
        <v>242311</v>
      </c>
    </row>
    <row r="73" spans="1:19" x14ac:dyDescent="0.3">
      <c r="A73" s="98">
        <v>629</v>
      </c>
      <c r="B73" s="343" t="s">
        <v>498</v>
      </c>
      <c r="M73">
        <v>720235</v>
      </c>
    </row>
    <row r="74" spans="1:19" x14ac:dyDescent="0.3">
      <c r="A74" s="98">
        <v>630</v>
      </c>
      <c r="B74" s="343" t="s">
        <v>499</v>
      </c>
      <c r="I74">
        <v>367211</v>
      </c>
      <c r="S74">
        <v>239230</v>
      </c>
    </row>
    <row r="75" spans="1:19" x14ac:dyDescent="0.3">
      <c r="A75" s="98">
        <v>631</v>
      </c>
      <c r="B75" s="343" t="s">
        <v>500</v>
      </c>
    </row>
    <row r="76" spans="1:19" x14ac:dyDescent="0.3">
      <c r="A76" s="98">
        <v>632</v>
      </c>
      <c r="B76" s="343" t="s">
        <v>501</v>
      </c>
    </row>
    <row r="77" spans="1:19" x14ac:dyDescent="0.3">
      <c r="A77" s="98">
        <v>645</v>
      </c>
      <c r="B77" s="343" t="s">
        <v>254</v>
      </c>
      <c r="L77">
        <v>83983</v>
      </c>
      <c r="Q77">
        <v>756433</v>
      </c>
      <c r="S77">
        <v>182132</v>
      </c>
    </row>
    <row r="78" spans="1:19" x14ac:dyDescent="0.3">
      <c r="A78" s="98">
        <v>646</v>
      </c>
      <c r="B78" s="343" t="s">
        <v>239</v>
      </c>
      <c r="D78">
        <v>698580</v>
      </c>
      <c r="E78">
        <v>507946</v>
      </c>
      <c r="G78">
        <v>74433</v>
      </c>
      <c r="H78">
        <v>1195308</v>
      </c>
      <c r="I78">
        <v>117579</v>
      </c>
      <c r="J78">
        <v>153348</v>
      </c>
      <c r="K78">
        <v>536255</v>
      </c>
      <c r="L78">
        <v>-352889</v>
      </c>
      <c r="N78">
        <v>195445</v>
      </c>
      <c r="O78">
        <v>2928238</v>
      </c>
      <c r="P78">
        <v>-237942</v>
      </c>
      <c r="Q78">
        <v>-1392174</v>
      </c>
      <c r="S78">
        <v>566374</v>
      </c>
    </row>
    <row r="79" spans="1:19" x14ac:dyDescent="0.3">
      <c r="A79" s="98">
        <v>647</v>
      </c>
      <c r="B79" s="343" t="s">
        <v>511</v>
      </c>
    </row>
    <row r="80" spans="1:19" x14ac:dyDescent="0.3">
      <c r="A80" s="98">
        <v>659</v>
      </c>
      <c r="B80" s="343" t="s">
        <v>515</v>
      </c>
      <c r="F80">
        <v>278534</v>
      </c>
      <c r="G80">
        <v>411446</v>
      </c>
      <c r="H80">
        <v>224206</v>
      </c>
      <c r="I80">
        <v>1779877</v>
      </c>
      <c r="K80">
        <v>0</v>
      </c>
      <c r="M80">
        <v>317697</v>
      </c>
      <c r="Q80">
        <v>2519181</v>
      </c>
      <c r="S80">
        <v>324034</v>
      </c>
    </row>
    <row r="81" spans="1:19" x14ac:dyDescent="0.3">
      <c r="A81" s="98">
        <v>660</v>
      </c>
      <c r="B81" s="343" t="s">
        <v>516</v>
      </c>
      <c r="G81">
        <v>627414</v>
      </c>
      <c r="I81">
        <v>10367</v>
      </c>
      <c r="K81">
        <v>0</v>
      </c>
      <c r="Q81">
        <v>201291</v>
      </c>
      <c r="S81">
        <v>90019</v>
      </c>
    </row>
    <row r="82" spans="1:19" x14ac:dyDescent="0.3">
      <c r="A82" s="98">
        <v>661</v>
      </c>
      <c r="B82" s="343" t="s">
        <v>274</v>
      </c>
      <c r="G82">
        <v>152.5</v>
      </c>
      <c r="I82">
        <v>0.6</v>
      </c>
      <c r="K82">
        <v>0</v>
      </c>
      <c r="Q82">
        <v>8</v>
      </c>
      <c r="S82">
        <v>27.8</v>
      </c>
    </row>
    <row r="83" spans="1:19" x14ac:dyDescent="0.3">
      <c r="A83" s="98">
        <v>662</v>
      </c>
      <c r="B83" s="343" t="s">
        <v>293</v>
      </c>
      <c r="D83">
        <v>0</v>
      </c>
      <c r="E83">
        <v>0</v>
      </c>
      <c r="G83">
        <v>0</v>
      </c>
      <c r="H83">
        <v>0</v>
      </c>
      <c r="I83">
        <v>0</v>
      </c>
      <c r="J83">
        <v>0</v>
      </c>
      <c r="K83">
        <v>0</v>
      </c>
      <c r="L83">
        <v>0</v>
      </c>
      <c r="M83">
        <v>0</v>
      </c>
      <c r="N83">
        <v>0</v>
      </c>
      <c r="O83">
        <v>0</v>
      </c>
      <c r="P83">
        <v>0</v>
      </c>
      <c r="Q83">
        <v>0</v>
      </c>
      <c r="R83">
        <v>0</v>
      </c>
      <c r="S83">
        <v>0</v>
      </c>
    </row>
    <row r="84" spans="1:19" x14ac:dyDescent="0.3">
      <c r="A84" s="98">
        <v>663</v>
      </c>
      <c r="B84" s="343" t="s">
        <v>517</v>
      </c>
      <c r="D84">
        <v>0</v>
      </c>
      <c r="E84">
        <v>0</v>
      </c>
      <c r="G84">
        <v>0</v>
      </c>
      <c r="H84">
        <v>0</v>
      </c>
      <c r="I84">
        <v>0</v>
      </c>
      <c r="J84">
        <v>0</v>
      </c>
      <c r="K84">
        <v>0</v>
      </c>
      <c r="L84">
        <v>0</v>
      </c>
      <c r="M84">
        <v>0</v>
      </c>
      <c r="N84">
        <v>0</v>
      </c>
      <c r="O84">
        <v>0</v>
      </c>
      <c r="P84">
        <v>0</v>
      </c>
      <c r="Q84">
        <v>430088</v>
      </c>
      <c r="R84">
        <v>0</v>
      </c>
      <c r="S84">
        <v>181001</v>
      </c>
    </row>
    <row r="85" spans="1:19" ht="28.8" x14ac:dyDescent="0.3">
      <c r="A85" s="98">
        <v>900</v>
      </c>
      <c r="B85" s="343" t="s">
        <v>598</v>
      </c>
      <c r="D85" t="s">
        <v>17</v>
      </c>
      <c r="E85" t="s">
        <v>17</v>
      </c>
      <c r="F85" t="s">
        <v>18</v>
      </c>
      <c r="G85" t="s">
        <v>18</v>
      </c>
      <c r="H85" t="s">
        <v>17</v>
      </c>
      <c r="I85" t="s">
        <v>17</v>
      </c>
      <c r="J85" t="s">
        <v>17</v>
      </c>
      <c r="K85" t="s">
        <v>17</v>
      </c>
      <c r="L85" t="s">
        <v>17</v>
      </c>
      <c r="M85" t="s">
        <v>17</v>
      </c>
      <c r="N85" t="s">
        <v>17</v>
      </c>
      <c r="O85" t="s">
        <v>17</v>
      </c>
      <c r="P85" t="s">
        <v>17</v>
      </c>
      <c r="Q85" t="s">
        <v>17</v>
      </c>
      <c r="R85" t="s">
        <v>17</v>
      </c>
      <c r="S85" t="s">
        <v>17</v>
      </c>
    </row>
    <row r="86" spans="1:19" ht="28.8" x14ac:dyDescent="0.3">
      <c r="A86" s="98">
        <v>901</v>
      </c>
      <c r="B86" s="343" t="s">
        <v>599</v>
      </c>
      <c r="D86" t="s">
        <v>840</v>
      </c>
      <c r="E86" t="s">
        <v>817</v>
      </c>
      <c r="F86" t="s">
        <v>818</v>
      </c>
      <c r="G86" t="s">
        <v>841</v>
      </c>
      <c r="H86" t="s">
        <v>842</v>
      </c>
      <c r="I86" t="s">
        <v>843</v>
      </c>
      <c r="J86" t="s">
        <v>821</v>
      </c>
      <c r="K86" t="s">
        <v>822</v>
      </c>
      <c r="L86" t="s">
        <v>844</v>
      </c>
      <c r="M86" t="s">
        <v>824</v>
      </c>
      <c r="N86" t="s">
        <v>845</v>
      </c>
      <c r="O86" t="s">
        <v>825</v>
      </c>
      <c r="P86" t="s">
        <v>826</v>
      </c>
      <c r="Q86" t="s">
        <v>827</v>
      </c>
      <c r="R86" t="s">
        <v>846</v>
      </c>
      <c r="S86" t="s">
        <v>829</v>
      </c>
    </row>
    <row r="87" spans="1:19" x14ac:dyDescent="0.3">
      <c r="A87" s="98">
        <v>902</v>
      </c>
      <c r="B87" s="343" t="s">
        <v>600</v>
      </c>
      <c r="D87" t="s">
        <v>847</v>
      </c>
      <c r="E87" t="s">
        <v>848</v>
      </c>
      <c r="F87" t="s">
        <v>849</v>
      </c>
      <c r="G87" t="s">
        <v>850</v>
      </c>
      <c r="H87" t="s">
        <v>851</v>
      </c>
      <c r="I87" t="s">
        <v>852</v>
      </c>
      <c r="J87" t="s">
        <v>850</v>
      </c>
      <c r="K87" t="s">
        <v>853</v>
      </c>
      <c r="L87" t="s">
        <v>847</v>
      </c>
      <c r="M87" t="s">
        <v>853</v>
      </c>
      <c r="N87" t="s">
        <v>848</v>
      </c>
      <c r="O87" t="s">
        <v>854</v>
      </c>
      <c r="P87" t="s">
        <v>850</v>
      </c>
      <c r="Q87" t="s">
        <v>854</v>
      </c>
      <c r="R87" t="s">
        <v>847</v>
      </c>
      <c r="S87" t="s">
        <v>601</v>
      </c>
    </row>
    <row r="88" spans="1:19" x14ac:dyDescent="0.3">
      <c r="A88" s="98">
        <v>903</v>
      </c>
      <c r="B88" s="343" t="s">
        <v>602</v>
      </c>
      <c r="D88" t="s">
        <v>713</v>
      </c>
      <c r="E88" t="s">
        <v>855</v>
      </c>
      <c r="F88" t="s">
        <v>856</v>
      </c>
      <c r="G88" t="s">
        <v>857</v>
      </c>
      <c r="H88" t="s">
        <v>713</v>
      </c>
      <c r="I88" t="s">
        <v>858</v>
      </c>
      <c r="J88" t="s">
        <v>857</v>
      </c>
      <c r="K88" t="s">
        <v>859</v>
      </c>
      <c r="L88" t="s">
        <v>713</v>
      </c>
      <c r="M88" t="s">
        <v>859</v>
      </c>
      <c r="N88" t="s">
        <v>860</v>
      </c>
      <c r="O88" t="s">
        <v>714</v>
      </c>
      <c r="P88" t="s">
        <v>857</v>
      </c>
      <c r="Q88" t="s">
        <v>604</v>
      </c>
      <c r="R88" t="s">
        <v>861</v>
      </c>
      <c r="S88" t="s">
        <v>603</v>
      </c>
    </row>
    <row r="89" spans="1:19" x14ac:dyDescent="0.3">
      <c r="A89" s="98">
        <v>904</v>
      </c>
      <c r="B89" s="343" t="s">
        <v>605</v>
      </c>
      <c r="D89" t="s">
        <v>715</v>
      </c>
      <c r="E89" t="s">
        <v>862</v>
      </c>
      <c r="F89" t="s">
        <v>863</v>
      </c>
      <c r="G89" t="s">
        <v>864</v>
      </c>
      <c r="H89" t="s">
        <v>865</v>
      </c>
      <c r="I89" t="s">
        <v>866</v>
      </c>
      <c r="J89" t="s">
        <v>864</v>
      </c>
      <c r="K89" t="s">
        <v>867</v>
      </c>
      <c r="L89" t="s">
        <v>715</v>
      </c>
      <c r="M89" t="s">
        <v>867</v>
      </c>
      <c r="N89" t="s">
        <v>868</v>
      </c>
      <c r="O89" t="s">
        <v>863</v>
      </c>
      <c r="P89" t="s">
        <v>864</v>
      </c>
      <c r="Q89" t="s">
        <v>869</v>
      </c>
      <c r="R89" t="s">
        <v>715</v>
      </c>
      <c r="S89" t="s">
        <v>606</v>
      </c>
    </row>
    <row r="90" spans="1:19" x14ac:dyDescent="0.3">
      <c r="A90" s="98">
        <v>905</v>
      </c>
      <c r="B90" s="343" t="s">
        <v>607</v>
      </c>
      <c r="D90" t="s">
        <v>715</v>
      </c>
      <c r="E90" t="s">
        <v>862</v>
      </c>
      <c r="F90" t="s">
        <v>863</v>
      </c>
      <c r="G90" t="s">
        <v>864</v>
      </c>
      <c r="H90" t="s">
        <v>715</v>
      </c>
      <c r="I90" t="s">
        <v>866</v>
      </c>
      <c r="J90" t="s">
        <v>864</v>
      </c>
      <c r="K90" t="s">
        <v>870</v>
      </c>
      <c r="L90" t="s">
        <v>715</v>
      </c>
      <c r="M90" t="s">
        <v>870</v>
      </c>
      <c r="N90" t="s">
        <v>871</v>
      </c>
      <c r="O90" t="s">
        <v>872</v>
      </c>
      <c r="P90" t="s">
        <v>864</v>
      </c>
      <c r="Q90" t="s">
        <v>873</v>
      </c>
      <c r="R90" t="s">
        <v>715</v>
      </c>
      <c r="S90" t="s">
        <v>608</v>
      </c>
    </row>
    <row r="91" spans="1:19" x14ac:dyDescent="0.3">
      <c r="A91" s="98">
        <v>906</v>
      </c>
      <c r="B91" s="343" t="s">
        <v>518</v>
      </c>
      <c r="D91">
        <v>1</v>
      </c>
      <c r="E91">
        <v>1</v>
      </c>
      <c r="F91">
        <v>1</v>
      </c>
      <c r="G91">
        <v>1</v>
      </c>
      <c r="H91">
        <v>1</v>
      </c>
      <c r="I91">
        <v>1</v>
      </c>
      <c r="J91">
        <v>1</v>
      </c>
      <c r="K91">
        <v>1</v>
      </c>
      <c r="L91">
        <v>1</v>
      </c>
      <c r="M91">
        <v>1</v>
      </c>
      <c r="N91">
        <v>1</v>
      </c>
      <c r="O91">
        <v>1</v>
      </c>
      <c r="P91">
        <v>1</v>
      </c>
      <c r="Q91">
        <v>1</v>
      </c>
      <c r="R91">
        <v>1</v>
      </c>
      <c r="S91">
        <v>1</v>
      </c>
    </row>
    <row r="92" spans="1:19" x14ac:dyDescent="0.3">
      <c r="A92" s="98">
        <v>907</v>
      </c>
      <c r="B92" s="343" t="s">
        <v>519</v>
      </c>
      <c r="D92">
        <v>2</v>
      </c>
      <c r="E92">
        <v>1</v>
      </c>
      <c r="F92">
        <v>2</v>
      </c>
      <c r="G92">
        <v>2</v>
      </c>
      <c r="H92">
        <v>2</v>
      </c>
      <c r="I92">
        <v>2</v>
      </c>
      <c r="J92">
        <v>2</v>
      </c>
      <c r="K92">
        <v>2</v>
      </c>
      <c r="L92">
        <v>2</v>
      </c>
      <c r="M92">
        <v>2</v>
      </c>
      <c r="N92">
        <v>2</v>
      </c>
      <c r="O92">
        <v>2</v>
      </c>
      <c r="P92">
        <v>2</v>
      </c>
      <c r="Q92">
        <v>2</v>
      </c>
      <c r="R92">
        <v>2</v>
      </c>
      <c r="S92">
        <v>2</v>
      </c>
    </row>
    <row r="93" spans="1:19" x14ac:dyDescent="0.3">
      <c r="A93" s="98">
        <v>917</v>
      </c>
      <c r="B93" s="343" t="s">
        <v>609</v>
      </c>
      <c r="D93" t="s">
        <v>613</v>
      </c>
      <c r="E93" t="s">
        <v>874</v>
      </c>
      <c r="F93" t="s">
        <v>613</v>
      </c>
      <c r="G93" t="s">
        <v>874</v>
      </c>
      <c r="H93" t="s">
        <v>640</v>
      </c>
      <c r="I93" t="s">
        <v>621</v>
      </c>
      <c r="J93" t="s">
        <v>875</v>
      </c>
      <c r="K93" t="s">
        <v>638</v>
      </c>
      <c r="L93" t="s">
        <v>630</v>
      </c>
      <c r="M93" t="s">
        <v>876</v>
      </c>
      <c r="N93" t="s">
        <v>617</v>
      </c>
      <c r="O93" t="s">
        <v>620</v>
      </c>
      <c r="P93" t="s">
        <v>877</v>
      </c>
      <c r="Q93" t="s">
        <v>628</v>
      </c>
      <c r="R93" t="s">
        <v>677</v>
      </c>
      <c r="S93" t="s">
        <v>616</v>
      </c>
    </row>
    <row r="94" spans="1:19" x14ac:dyDescent="0.3">
      <c r="A94" s="98">
        <v>920</v>
      </c>
      <c r="B94" s="343" t="s">
        <v>624</v>
      </c>
      <c r="D94" t="s">
        <v>625</v>
      </c>
      <c r="E94" t="s">
        <v>625</v>
      </c>
      <c r="F94" t="s">
        <v>625</v>
      </c>
      <c r="G94" t="s">
        <v>625</v>
      </c>
      <c r="H94" t="s">
        <v>625</v>
      </c>
      <c r="I94" t="s">
        <v>625</v>
      </c>
      <c r="J94" t="s">
        <v>625</v>
      </c>
      <c r="K94" t="s">
        <v>625</v>
      </c>
      <c r="L94" t="s">
        <v>625</v>
      </c>
      <c r="M94" t="s">
        <v>625</v>
      </c>
      <c r="N94" t="s">
        <v>625</v>
      </c>
      <c r="O94" t="s">
        <v>625</v>
      </c>
      <c r="P94" t="s">
        <v>625</v>
      </c>
      <c r="Q94" t="s">
        <v>625</v>
      </c>
      <c r="R94" t="s">
        <v>625</v>
      </c>
      <c r="S94" t="s">
        <v>625</v>
      </c>
    </row>
    <row r="95" spans="1:19" x14ac:dyDescent="0.3">
      <c r="A95" s="98">
        <v>921</v>
      </c>
      <c r="B95" s="343" t="s">
        <v>627</v>
      </c>
      <c r="D95" t="s">
        <v>612</v>
      </c>
      <c r="E95" t="s">
        <v>874</v>
      </c>
      <c r="F95" t="s">
        <v>613</v>
      </c>
      <c r="G95" t="s">
        <v>874</v>
      </c>
      <c r="H95" t="s">
        <v>640</v>
      </c>
      <c r="I95" t="s">
        <v>621</v>
      </c>
      <c r="J95" t="s">
        <v>875</v>
      </c>
      <c r="K95" t="s">
        <v>638</v>
      </c>
      <c r="L95" t="s">
        <v>878</v>
      </c>
      <c r="M95" t="s">
        <v>879</v>
      </c>
      <c r="N95" t="s">
        <v>616</v>
      </c>
      <c r="O95" t="s">
        <v>613</v>
      </c>
      <c r="P95" t="s">
        <v>877</v>
      </c>
      <c r="Q95" t="s">
        <v>622</v>
      </c>
      <c r="R95" t="s">
        <v>677</v>
      </c>
      <c r="S95" t="s">
        <v>610</v>
      </c>
    </row>
    <row r="96" spans="1:19" x14ac:dyDescent="0.3">
      <c r="A96" s="98">
        <v>922</v>
      </c>
      <c r="B96" s="343" t="s">
        <v>631</v>
      </c>
      <c r="D96" t="s">
        <v>622</v>
      </c>
      <c r="E96" t="s">
        <v>880</v>
      </c>
      <c r="F96" t="s">
        <v>632</v>
      </c>
      <c r="G96" t="s">
        <v>618</v>
      </c>
      <c r="H96" t="s">
        <v>614</v>
      </c>
      <c r="I96" t="s">
        <v>621</v>
      </c>
      <c r="J96" t="s">
        <v>875</v>
      </c>
      <c r="K96" t="s">
        <v>638</v>
      </c>
      <c r="L96" t="s">
        <v>629</v>
      </c>
      <c r="M96" t="s">
        <v>879</v>
      </c>
      <c r="N96" t="s">
        <v>616</v>
      </c>
      <c r="O96" t="s">
        <v>632</v>
      </c>
      <c r="P96" t="s">
        <v>881</v>
      </c>
      <c r="Q96" t="s">
        <v>622</v>
      </c>
      <c r="R96" t="s">
        <v>620</v>
      </c>
      <c r="S96" t="s">
        <v>591</v>
      </c>
    </row>
    <row r="97" spans="1:19" x14ac:dyDescent="0.3">
      <c r="A97" s="98">
        <v>923</v>
      </c>
      <c r="B97" s="343" t="s">
        <v>633</v>
      </c>
      <c r="D97" t="s">
        <v>634</v>
      </c>
      <c r="E97" t="s">
        <v>634</v>
      </c>
      <c r="F97" t="s">
        <v>636</v>
      </c>
      <c r="G97" t="s">
        <v>634</v>
      </c>
      <c r="H97" t="s">
        <v>634</v>
      </c>
      <c r="I97" t="s">
        <v>634</v>
      </c>
      <c r="J97" t="s">
        <v>635</v>
      </c>
      <c r="K97" t="s">
        <v>635</v>
      </c>
      <c r="L97" t="s">
        <v>635</v>
      </c>
      <c r="M97" t="s">
        <v>635</v>
      </c>
      <c r="N97" t="s">
        <v>635</v>
      </c>
      <c r="O97" t="s">
        <v>634</v>
      </c>
      <c r="P97" t="s">
        <v>635</v>
      </c>
      <c r="Q97" t="s">
        <v>635</v>
      </c>
      <c r="R97" t="s">
        <v>634</v>
      </c>
      <c r="S97" t="s">
        <v>634</v>
      </c>
    </row>
    <row r="98" spans="1:19" x14ac:dyDescent="0.3">
      <c r="A98" s="98">
        <v>924</v>
      </c>
      <c r="B98" s="343" t="s">
        <v>637</v>
      </c>
      <c r="D98" t="s">
        <v>882</v>
      </c>
      <c r="E98" t="s">
        <v>662</v>
      </c>
      <c r="F98" t="s">
        <v>619</v>
      </c>
      <c r="G98" t="s">
        <v>662</v>
      </c>
      <c r="H98" t="s">
        <v>617</v>
      </c>
      <c r="I98" t="s">
        <v>617</v>
      </c>
      <c r="J98" t="s">
        <v>883</v>
      </c>
      <c r="K98" t="s">
        <v>615</v>
      </c>
      <c r="L98" t="s">
        <v>875</v>
      </c>
      <c r="M98" t="s">
        <v>884</v>
      </c>
      <c r="N98" t="s">
        <v>885</v>
      </c>
      <c r="O98" t="s">
        <v>886</v>
      </c>
      <c r="P98" t="s">
        <v>883</v>
      </c>
      <c r="Q98" t="s">
        <v>887</v>
      </c>
      <c r="R98" t="s">
        <v>620</v>
      </c>
      <c r="S98" t="s">
        <v>662</v>
      </c>
    </row>
    <row r="99" spans="1:19" x14ac:dyDescent="0.3">
      <c r="A99" s="98">
        <v>925</v>
      </c>
      <c r="B99" s="343" t="s">
        <v>643</v>
      </c>
      <c r="D99" t="s">
        <v>625</v>
      </c>
      <c r="E99" t="s">
        <v>625</v>
      </c>
      <c r="F99" t="s">
        <v>626</v>
      </c>
      <c r="G99" t="s">
        <v>625</v>
      </c>
      <c r="H99" t="s">
        <v>625</v>
      </c>
      <c r="I99" t="s">
        <v>625</v>
      </c>
      <c r="J99" t="s">
        <v>626</v>
      </c>
      <c r="K99" t="s">
        <v>626</v>
      </c>
      <c r="L99" t="s">
        <v>626</v>
      </c>
      <c r="M99" t="s">
        <v>626</v>
      </c>
      <c r="N99" t="s">
        <v>626</v>
      </c>
      <c r="O99" t="s">
        <v>625</v>
      </c>
      <c r="P99" t="s">
        <v>626</v>
      </c>
      <c r="Q99" t="s">
        <v>626</v>
      </c>
      <c r="R99" t="s">
        <v>625</v>
      </c>
      <c r="S99" t="s">
        <v>625</v>
      </c>
    </row>
    <row r="100" spans="1:19" x14ac:dyDescent="0.3">
      <c r="A100" s="98">
        <v>926</v>
      </c>
      <c r="B100" s="343" t="s">
        <v>644</v>
      </c>
      <c r="D100" t="s">
        <v>646</v>
      </c>
      <c r="E100" t="s">
        <v>646</v>
      </c>
      <c r="F100" t="s">
        <v>646</v>
      </c>
      <c r="G100" t="s">
        <v>646</v>
      </c>
      <c r="H100" t="s">
        <v>646</v>
      </c>
      <c r="I100" t="s">
        <v>646</v>
      </c>
      <c r="J100" t="s">
        <v>646</v>
      </c>
      <c r="K100" t="s">
        <v>646</v>
      </c>
      <c r="L100" t="s">
        <v>646</v>
      </c>
      <c r="M100" t="s">
        <v>646</v>
      </c>
      <c r="N100" t="s">
        <v>646</v>
      </c>
      <c r="O100" t="s">
        <v>646</v>
      </c>
      <c r="P100" t="s">
        <v>646</v>
      </c>
      <c r="Q100" t="s">
        <v>646</v>
      </c>
      <c r="R100" t="s">
        <v>646</v>
      </c>
      <c r="S100" t="s">
        <v>646</v>
      </c>
    </row>
    <row r="101" spans="1:19" x14ac:dyDescent="0.3">
      <c r="A101" s="98">
        <v>927</v>
      </c>
      <c r="B101" s="343" t="s">
        <v>647</v>
      </c>
      <c r="D101" t="s">
        <v>882</v>
      </c>
      <c r="E101" t="s">
        <v>662</v>
      </c>
      <c r="F101" t="s">
        <v>619</v>
      </c>
      <c r="G101" t="s">
        <v>662</v>
      </c>
      <c r="H101" t="s">
        <v>617</v>
      </c>
      <c r="I101" t="s">
        <v>617</v>
      </c>
      <c r="J101" t="s">
        <v>883</v>
      </c>
      <c r="K101" t="s">
        <v>615</v>
      </c>
      <c r="L101" t="s">
        <v>875</v>
      </c>
      <c r="M101" t="s">
        <v>884</v>
      </c>
      <c r="N101" t="s">
        <v>885</v>
      </c>
      <c r="O101" t="s">
        <v>886</v>
      </c>
      <c r="P101" t="s">
        <v>883</v>
      </c>
      <c r="Q101" t="s">
        <v>887</v>
      </c>
      <c r="R101" t="s">
        <v>620</v>
      </c>
      <c r="S101" t="s">
        <v>662</v>
      </c>
    </row>
    <row r="102" spans="1:19" x14ac:dyDescent="0.3">
      <c r="A102" s="98">
        <v>928</v>
      </c>
      <c r="B102" s="343" t="s">
        <v>648</v>
      </c>
      <c r="D102">
        <v>0</v>
      </c>
      <c r="E102">
        <v>0</v>
      </c>
      <c r="F102" t="s">
        <v>645</v>
      </c>
      <c r="G102">
        <v>0</v>
      </c>
      <c r="H102">
        <v>0</v>
      </c>
      <c r="I102">
        <v>0</v>
      </c>
      <c r="J102" t="s">
        <v>646</v>
      </c>
      <c r="K102" t="s">
        <v>646</v>
      </c>
      <c r="L102" t="s">
        <v>645</v>
      </c>
      <c r="M102" t="s">
        <v>645</v>
      </c>
      <c r="N102" t="s">
        <v>645</v>
      </c>
      <c r="O102">
        <v>0</v>
      </c>
      <c r="P102" t="s">
        <v>645</v>
      </c>
      <c r="Q102" t="s">
        <v>645</v>
      </c>
      <c r="R102">
        <v>0</v>
      </c>
      <c r="S102">
        <v>0</v>
      </c>
    </row>
    <row r="103" spans="1:19" x14ac:dyDescent="0.3">
      <c r="A103" s="98">
        <v>929</v>
      </c>
      <c r="B103" s="343" t="s">
        <v>649</v>
      </c>
      <c r="D103">
        <v>0</v>
      </c>
      <c r="E103">
        <v>0</v>
      </c>
      <c r="F103">
        <v>2</v>
      </c>
      <c r="G103">
        <v>0</v>
      </c>
      <c r="H103">
        <v>0</v>
      </c>
      <c r="I103">
        <v>0</v>
      </c>
      <c r="J103">
        <v>2</v>
      </c>
      <c r="K103">
        <v>2</v>
      </c>
      <c r="L103">
        <v>1</v>
      </c>
      <c r="M103">
        <v>2</v>
      </c>
      <c r="N103">
        <v>2</v>
      </c>
      <c r="O103">
        <v>0</v>
      </c>
      <c r="P103">
        <v>2</v>
      </c>
      <c r="Q103">
        <v>2</v>
      </c>
      <c r="R103">
        <v>0</v>
      </c>
      <c r="S103">
        <v>0</v>
      </c>
    </row>
    <row r="104" spans="1:19" x14ac:dyDescent="0.3">
      <c r="A104" s="98">
        <v>930</v>
      </c>
      <c r="B104" s="343" t="s">
        <v>650</v>
      </c>
      <c r="D104">
        <v>0</v>
      </c>
      <c r="E104">
        <v>0</v>
      </c>
      <c r="F104">
        <v>2</v>
      </c>
      <c r="G104">
        <v>0</v>
      </c>
      <c r="H104">
        <v>0</v>
      </c>
      <c r="I104">
        <v>0</v>
      </c>
      <c r="J104">
        <v>2</v>
      </c>
      <c r="K104">
        <v>2</v>
      </c>
      <c r="L104">
        <v>2</v>
      </c>
      <c r="M104">
        <v>2</v>
      </c>
      <c r="N104">
        <v>2</v>
      </c>
      <c r="O104">
        <v>0</v>
      </c>
      <c r="P104">
        <v>2</v>
      </c>
      <c r="Q104">
        <v>2</v>
      </c>
      <c r="R104">
        <v>0</v>
      </c>
      <c r="S104">
        <v>0</v>
      </c>
    </row>
    <row r="105" spans="1:19" x14ac:dyDescent="0.3">
      <c r="A105" s="98">
        <v>931</v>
      </c>
      <c r="B105" s="343" t="s">
        <v>651</v>
      </c>
      <c r="D105">
        <v>0</v>
      </c>
      <c r="E105">
        <v>0</v>
      </c>
      <c r="F105">
        <v>2</v>
      </c>
      <c r="G105">
        <v>0</v>
      </c>
      <c r="H105">
        <v>0</v>
      </c>
      <c r="I105">
        <v>0</v>
      </c>
      <c r="J105">
        <v>2</v>
      </c>
      <c r="K105">
        <v>2</v>
      </c>
      <c r="L105">
        <v>2</v>
      </c>
      <c r="M105">
        <v>2</v>
      </c>
      <c r="N105">
        <v>2</v>
      </c>
      <c r="O105">
        <v>0</v>
      </c>
      <c r="P105">
        <v>2</v>
      </c>
      <c r="Q105">
        <v>2</v>
      </c>
      <c r="R105">
        <v>0</v>
      </c>
      <c r="S105">
        <v>0</v>
      </c>
    </row>
    <row r="106" spans="1:19" x14ac:dyDescent="0.3">
      <c r="A106" s="98">
        <v>932</v>
      </c>
      <c r="B106" s="343" t="s">
        <v>652</v>
      </c>
      <c r="D106">
        <v>0</v>
      </c>
      <c r="E106">
        <v>0</v>
      </c>
      <c r="F106">
        <v>2</v>
      </c>
      <c r="G106">
        <v>0</v>
      </c>
      <c r="H106">
        <v>0</v>
      </c>
      <c r="I106">
        <v>0</v>
      </c>
      <c r="J106">
        <v>2</v>
      </c>
      <c r="K106">
        <v>2</v>
      </c>
      <c r="L106">
        <v>2</v>
      </c>
      <c r="M106">
        <v>2</v>
      </c>
      <c r="N106">
        <v>2</v>
      </c>
      <c r="O106">
        <v>0</v>
      </c>
      <c r="P106">
        <v>2</v>
      </c>
      <c r="Q106">
        <v>2</v>
      </c>
      <c r="R106">
        <v>0</v>
      </c>
      <c r="S106">
        <v>0</v>
      </c>
    </row>
    <row r="107" spans="1:19" x14ac:dyDescent="0.3">
      <c r="A107" s="98">
        <v>933</v>
      </c>
      <c r="B107" s="343" t="s">
        <v>653</v>
      </c>
      <c r="D107">
        <v>0</v>
      </c>
      <c r="E107">
        <v>0</v>
      </c>
      <c r="F107" t="s">
        <v>646</v>
      </c>
      <c r="G107">
        <v>0</v>
      </c>
      <c r="H107">
        <v>0</v>
      </c>
      <c r="I107">
        <v>0</v>
      </c>
      <c r="J107" t="s">
        <v>646</v>
      </c>
      <c r="K107" t="s">
        <v>646</v>
      </c>
      <c r="L107" t="s">
        <v>646</v>
      </c>
      <c r="M107" t="s">
        <v>646</v>
      </c>
      <c r="N107" t="s">
        <v>646</v>
      </c>
      <c r="O107">
        <v>0</v>
      </c>
      <c r="P107" t="s">
        <v>646</v>
      </c>
      <c r="Q107" t="s">
        <v>646</v>
      </c>
      <c r="R107">
        <v>0</v>
      </c>
      <c r="S107">
        <v>0</v>
      </c>
    </row>
    <row r="108" spans="1:19" x14ac:dyDescent="0.3">
      <c r="A108" s="98">
        <v>934</v>
      </c>
      <c r="B108" s="343" t="s">
        <v>654</v>
      </c>
      <c r="D108">
        <v>0</v>
      </c>
      <c r="E108">
        <v>0</v>
      </c>
      <c r="F108">
        <v>0</v>
      </c>
      <c r="G108">
        <v>0</v>
      </c>
      <c r="H108">
        <v>0</v>
      </c>
      <c r="I108">
        <v>0</v>
      </c>
      <c r="J108">
        <v>0</v>
      </c>
      <c r="K108">
        <v>0</v>
      </c>
      <c r="L108">
        <v>0</v>
      </c>
      <c r="M108">
        <v>0</v>
      </c>
      <c r="N108">
        <v>0</v>
      </c>
      <c r="O108">
        <v>0</v>
      </c>
      <c r="P108">
        <v>0</v>
      </c>
      <c r="Q108">
        <v>0</v>
      </c>
      <c r="R108">
        <v>0</v>
      </c>
      <c r="S108">
        <v>0</v>
      </c>
    </row>
    <row r="109" spans="1:19" x14ac:dyDescent="0.3">
      <c r="A109" s="98">
        <v>936</v>
      </c>
      <c r="B109" s="343" t="s">
        <v>655</v>
      </c>
      <c r="K109" t="s">
        <v>615</v>
      </c>
      <c r="L109" t="s">
        <v>875</v>
      </c>
    </row>
    <row r="110" spans="1:19" x14ac:dyDescent="0.3">
      <c r="A110" s="98">
        <v>937</v>
      </c>
      <c r="B110" s="343" t="s">
        <v>656</v>
      </c>
    </row>
    <row r="111" spans="1:19" x14ac:dyDescent="0.3">
      <c r="A111" s="98">
        <v>938</v>
      </c>
      <c r="B111" s="343" t="s">
        <v>657</v>
      </c>
    </row>
    <row r="112" spans="1:19" x14ac:dyDescent="0.3">
      <c r="A112" s="98">
        <v>939</v>
      </c>
      <c r="B112" s="343" t="s">
        <v>658</v>
      </c>
      <c r="D112" t="s">
        <v>659</v>
      </c>
      <c r="E112" t="s">
        <v>635</v>
      </c>
      <c r="F112" t="s">
        <v>660</v>
      </c>
      <c r="G112" t="s">
        <v>635</v>
      </c>
      <c r="H112" t="s">
        <v>660</v>
      </c>
      <c r="I112" t="s">
        <v>660</v>
      </c>
      <c r="J112" t="s">
        <v>635</v>
      </c>
      <c r="K112" t="s">
        <v>635</v>
      </c>
      <c r="L112" t="s">
        <v>635</v>
      </c>
      <c r="M112" t="s">
        <v>635</v>
      </c>
      <c r="N112" t="s">
        <v>635</v>
      </c>
      <c r="O112" t="s">
        <v>635</v>
      </c>
      <c r="P112" t="s">
        <v>635</v>
      </c>
      <c r="Q112" t="s">
        <v>635</v>
      </c>
      <c r="R112" t="s">
        <v>635</v>
      </c>
      <c r="S112" t="s">
        <v>635</v>
      </c>
    </row>
    <row r="113" spans="1:19" x14ac:dyDescent="0.3">
      <c r="A113" s="98">
        <v>940</v>
      </c>
      <c r="B113" s="343" t="s">
        <v>661</v>
      </c>
      <c r="E113" t="s">
        <v>888</v>
      </c>
      <c r="F113" t="s">
        <v>641</v>
      </c>
      <c r="G113" t="s">
        <v>888</v>
      </c>
      <c r="H113" t="s">
        <v>621</v>
      </c>
      <c r="I113" t="s">
        <v>889</v>
      </c>
      <c r="J113" t="s">
        <v>890</v>
      </c>
      <c r="K113" t="s">
        <v>639</v>
      </c>
      <c r="L113" t="s">
        <v>875</v>
      </c>
      <c r="M113" t="s">
        <v>884</v>
      </c>
      <c r="N113" t="s">
        <v>885</v>
      </c>
      <c r="O113" t="s">
        <v>641</v>
      </c>
      <c r="P113" t="s">
        <v>883</v>
      </c>
      <c r="Q113" t="s">
        <v>887</v>
      </c>
      <c r="R113" t="s">
        <v>620</v>
      </c>
      <c r="S113" t="s">
        <v>880</v>
      </c>
    </row>
    <row r="114" spans="1:19" x14ac:dyDescent="0.3">
      <c r="A114" s="98">
        <v>941</v>
      </c>
      <c r="B114" s="343" t="s">
        <v>663</v>
      </c>
      <c r="E114" t="s">
        <v>888</v>
      </c>
      <c r="F114" t="s">
        <v>641</v>
      </c>
      <c r="G114" t="s">
        <v>888</v>
      </c>
      <c r="H114" t="s">
        <v>621</v>
      </c>
      <c r="I114" t="s">
        <v>889</v>
      </c>
      <c r="J114" t="s">
        <v>890</v>
      </c>
      <c r="K114" t="s">
        <v>615</v>
      </c>
      <c r="L114" t="s">
        <v>875</v>
      </c>
      <c r="M114" t="s">
        <v>884</v>
      </c>
      <c r="N114" t="s">
        <v>885</v>
      </c>
      <c r="O114" t="s">
        <v>641</v>
      </c>
      <c r="P114" t="s">
        <v>883</v>
      </c>
      <c r="Q114" t="s">
        <v>887</v>
      </c>
      <c r="R114" t="s">
        <v>613</v>
      </c>
      <c r="S114" t="s">
        <v>880</v>
      </c>
    </row>
    <row r="115" spans="1:19" x14ac:dyDescent="0.3">
      <c r="A115" s="98">
        <v>942</v>
      </c>
      <c r="B115" s="343" t="s">
        <v>664</v>
      </c>
      <c r="D115">
        <v>0</v>
      </c>
      <c r="E115">
        <v>9</v>
      </c>
      <c r="F115">
        <v>10</v>
      </c>
      <c r="G115">
        <v>5</v>
      </c>
      <c r="H115">
        <v>7</v>
      </c>
      <c r="I115">
        <v>6</v>
      </c>
      <c r="J115">
        <v>2</v>
      </c>
      <c r="K115">
        <v>3</v>
      </c>
      <c r="L115">
        <v>5</v>
      </c>
      <c r="M115">
        <v>3</v>
      </c>
      <c r="N115">
        <v>5</v>
      </c>
      <c r="O115">
        <v>2</v>
      </c>
      <c r="P115">
        <v>5</v>
      </c>
      <c r="Q115">
        <v>1</v>
      </c>
      <c r="R115">
        <v>3</v>
      </c>
      <c r="S115">
        <v>4</v>
      </c>
    </row>
    <row r="116" spans="1:19" x14ac:dyDescent="0.3">
      <c r="A116" s="98">
        <v>943</v>
      </c>
      <c r="B116" s="343" t="s">
        <v>665</v>
      </c>
      <c r="D116">
        <v>0</v>
      </c>
      <c r="E116" t="s">
        <v>667</v>
      </c>
      <c r="F116" t="s">
        <v>667</v>
      </c>
      <c r="G116" t="s">
        <v>667</v>
      </c>
      <c r="H116" t="s">
        <v>667</v>
      </c>
      <c r="I116" t="s">
        <v>667</v>
      </c>
      <c r="J116" t="s">
        <v>667</v>
      </c>
      <c r="K116" t="s">
        <v>667</v>
      </c>
      <c r="L116" t="s">
        <v>667</v>
      </c>
      <c r="M116" t="s">
        <v>667</v>
      </c>
      <c r="N116" t="s">
        <v>667</v>
      </c>
      <c r="O116" t="s">
        <v>667</v>
      </c>
      <c r="P116" t="s">
        <v>667</v>
      </c>
      <c r="Q116" t="s">
        <v>667</v>
      </c>
      <c r="R116" t="s">
        <v>667</v>
      </c>
      <c r="S116" t="s">
        <v>667</v>
      </c>
    </row>
    <row r="117" spans="1:19" x14ac:dyDescent="0.3">
      <c r="A117" s="98">
        <v>944</v>
      </c>
      <c r="B117" s="343" t="s">
        <v>668</v>
      </c>
      <c r="D117">
        <v>0</v>
      </c>
      <c r="E117">
        <v>0</v>
      </c>
      <c r="F117">
        <v>0</v>
      </c>
      <c r="G117">
        <v>0</v>
      </c>
      <c r="H117">
        <v>0</v>
      </c>
      <c r="I117">
        <v>0</v>
      </c>
      <c r="J117" t="s">
        <v>891</v>
      </c>
      <c r="K117">
        <v>0</v>
      </c>
      <c r="L117" t="s">
        <v>891</v>
      </c>
      <c r="M117">
        <v>0</v>
      </c>
      <c r="N117" t="s">
        <v>891</v>
      </c>
      <c r="O117">
        <v>0</v>
      </c>
      <c r="P117" t="s">
        <v>891</v>
      </c>
      <c r="Q117" t="s">
        <v>891</v>
      </c>
      <c r="R117">
        <v>0</v>
      </c>
      <c r="S117">
        <v>0</v>
      </c>
    </row>
    <row r="118" spans="1:19" x14ac:dyDescent="0.3">
      <c r="A118" s="98">
        <v>945</v>
      </c>
      <c r="B118" s="343" t="s">
        <v>669</v>
      </c>
      <c r="J118" t="s">
        <v>892</v>
      </c>
      <c r="L118" t="s">
        <v>893</v>
      </c>
      <c r="N118" t="s">
        <v>892</v>
      </c>
      <c r="P118" t="s">
        <v>892</v>
      </c>
      <c r="Q118" t="s">
        <v>892</v>
      </c>
    </row>
    <row r="119" spans="1:19" x14ac:dyDescent="0.3">
      <c r="A119" s="98">
        <v>946</v>
      </c>
      <c r="B119" s="343" t="s">
        <v>670</v>
      </c>
      <c r="D119">
        <v>0</v>
      </c>
      <c r="E119">
        <v>0</v>
      </c>
      <c r="F119">
        <v>0</v>
      </c>
      <c r="G119">
        <v>0</v>
      </c>
      <c r="H119">
        <v>0</v>
      </c>
      <c r="I119">
        <v>0</v>
      </c>
      <c r="J119" t="s">
        <v>646</v>
      </c>
      <c r="K119">
        <v>0</v>
      </c>
      <c r="L119" t="s">
        <v>646</v>
      </c>
      <c r="M119">
        <v>0</v>
      </c>
      <c r="N119" t="s">
        <v>646</v>
      </c>
      <c r="O119">
        <v>0</v>
      </c>
      <c r="P119" t="s">
        <v>646</v>
      </c>
      <c r="Q119" t="s">
        <v>646</v>
      </c>
      <c r="R119">
        <v>0</v>
      </c>
      <c r="S119">
        <v>0</v>
      </c>
    </row>
    <row r="120" spans="1:19" ht="28.8" x14ac:dyDescent="0.3">
      <c r="A120" s="98">
        <v>947</v>
      </c>
      <c r="B120" s="343" t="s">
        <v>671</v>
      </c>
      <c r="D120" t="s">
        <v>743</v>
      </c>
      <c r="E120" t="s">
        <v>744</v>
      </c>
      <c r="F120" t="s">
        <v>745</v>
      </c>
      <c r="G120" t="s">
        <v>894</v>
      </c>
      <c r="H120" t="s">
        <v>746</v>
      </c>
      <c r="I120" t="s">
        <v>747</v>
      </c>
      <c r="J120" t="s">
        <v>256</v>
      </c>
      <c r="K120" t="s">
        <v>748</v>
      </c>
      <c r="L120" t="s">
        <v>749</v>
      </c>
      <c r="M120" t="s">
        <v>589</v>
      </c>
      <c r="N120" t="s">
        <v>895</v>
      </c>
      <c r="O120" t="s">
        <v>750</v>
      </c>
      <c r="P120" t="s">
        <v>751</v>
      </c>
      <c r="Q120" t="s">
        <v>752</v>
      </c>
      <c r="R120" t="s">
        <v>753</v>
      </c>
      <c r="S120" t="s">
        <v>754</v>
      </c>
    </row>
    <row r="121" spans="1:19" ht="28.8" x14ac:dyDescent="0.3">
      <c r="A121" s="98">
        <v>948</v>
      </c>
      <c r="B121" s="343" t="s">
        <v>672</v>
      </c>
      <c r="D121" t="s">
        <v>755</v>
      </c>
      <c r="E121" t="s">
        <v>756</v>
      </c>
      <c r="F121" t="s">
        <v>757</v>
      </c>
      <c r="G121" t="s">
        <v>896</v>
      </c>
      <c r="H121" t="s">
        <v>758</v>
      </c>
      <c r="I121" t="s">
        <v>759</v>
      </c>
      <c r="J121" t="s">
        <v>760</v>
      </c>
      <c r="K121" t="s">
        <v>761</v>
      </c>
      <c r="L121" t="s">
        <v>762</v>
      </c>
      <c r="M121" t="s">
        <v>763</v>
      </c>
      <c r="N121" t="s">
        <v>897</v>
      </c>
      <c r="O121" t="s">
        <v>764</v>
      </c>
      <c r="P121" t="s">
        <v>765</v>
      </c>
      <c r="Q121" t="s">
        <v>766</v>
      </c>
      <c r="R121" t="s">
        <v>767</v>
      </c>
      <c r="S121" t="s">
        <v>696</v>
      </c>
    </row>
    <row r="122" spans="1:19" ht="28.8" x14ac:dyDescent="0.3">
      <c r="A122" s="98">
        <v>949</v>
      </c>
      <c r="B122" s="343" t="s">
        <v>522</v>
      </c>
      <c r="D122" t="s">
        <v>268</v>
      </c>
      <c r="E122" t="s">
        <v>268</v>
      </c>
      <c r="F122" t="s">
        <v>268</v>
      </c>
      <c r="G122" t="s">
        <v>268</v>
      </c>
      <c r="H122" t="s">
        <v>268</v>
      </c>
      <c r="I122" t="s">
        <v>268</v>
      </c>
      <c r="J122" t="s">
        <v>268</v>
      </c>
      <c r="K122" t="s">
        <v>268</v>
      </c>
      <c r="L122" t="s">
        <v>268</v>
      </c>
      <c r="M122" t="s">
        <v>268</v>
      </c>
      <c r="N122" t="s">
        <v>268</v>
      </c>
      <c r="O122" t="s">
        <v>268</v>
      </c>
      <c r="P122" t="s">
        <v>268</v>
      </c>
      <c r="Q122" t="s">
        <v>268</v>
      </c>
      <c r="R122" t="s">
        <v>268</v>
      </c>
      <c r="S122" t="s">
        <v>268</v>
      </c>
    </row>
    <row r="123" spans="1:19" ht="28.8" x14ac:dyDescent="0.3">
      <c r="A123" s="98">
        <v>950</v>
      </c>
      <c r="B123" s="343" t="s">
        <v>523</v>
      </c>
      <c r="D123" t="s">
        <v>17</v>
      </c>
      <c r="E123" t="s">
        <v>17</v>
      </c>
      <c r="F123" t="s">
        <v>17</v>
      </c>
      <c r="G123" t="s">
        <v>17</v>
      </c>
      <c r="H123" t="s">
        <v>17</v>
      </c>
      <c r="I123" t="s">
        <v>17</v>
      </c>
      <c r="J123" t="s">
        <v>17</v>
      </c>
      <c r="K123" t="s">
        <v>17</v>
      </c>
      <c r="L123" t="s">
        <v>17</v>
      </c>
      <c r="M123" t="s">
        <v>17</v>
      </c>
      <c r="N123" t="s">
        <v>17</v>
      </c>
      <c r="O123" t="s">
        <v>17</v>
      </c>
      <c r="P123" t="s">
        <v>17</v>
      </c>
      <c r="Q123" t="s">
        <v>17</v>
      </c>
      <c r="R123" t="s">
        <v>17</v>
      </c>
      <c r="S123" t="s">
        <v>17</v>
      </c>
    </row>
    <row r="124" spans="1:19" ht="28.8" x14ac:dyDescent="0.3">
      <c r="A124" s="98">
        <v>951</v>
      </c>
      <c r="B124" s="343" t="s">
        <v>524</v>
      </c>
      <c r="D124">
        <v>2</v>
      </c>
      <c r="E124">
        <v>2</v>
      </c>
      <c r="F124">
        <v>2</v>
      </c>
      <c r="G124">
        <v>2</v>
      </c>
      <c r="H124">
        <v>2</v>
      </c>
      <c r="I124">
        <v>2</v>
      </c>
      <c r="J124">
        <v>2</v>
      </c>
      <c r="K124">
        <v>2</v>
      </c>
      <c r="L124">
        <v>2</v>
      </c>
      <c r="M124">
        <v>2</v>
      </c>
      <c r="N124">
        <v>2</v>
      </c>
      <c r="O124">
        <v>2</v>
      </c>
      <c r="P124">
        <v>2</v>
      </c>
      <c r="Q124">
        <v>2</v>
      </c>
      <c r="R124">
        <v>2</v>
      </c>
      <c r="S124">
        <v>2</v>
      </c>
    </row>
    <row r="125" spans="1:19" ht="43.2" x14ac:dyDescent="0.3">
      <c r="A125" s="98">
        <v>952</v>
      </c>
      <c r="B125" s="343" t="s">
        <v>525</v>
      </c>
      <c r="D125" t="s">
        <v>768</v>
      </c>
      <c r="E125" t="s">
        <v>898</v>
      </c>
      <c r="F125" t="s">
        <v>770</v>
      </c>
      <c r="G125" t="s">
        <v>773</v>
      </c>
      <c r="H125" t="s">
        <v>899</v>
      </c>
      <c r="I125" t="s">
        <v>772</v>
      </c>
      <c r="J125" t="s">
        <v>590</v>
      </c>
      <c r="K125" t="s">
        <v>773</v>
      </c>
      <c r="L125" t="s">
        <v>900</v>
      </c>
      <c r="M125" t="s">
        <v>775</v>
      </c>
      <c r="N125" t="s">
        <v>526</v>
      </c>
      <c r="O125" t="s">
        <v>526</v>
      </c>
      <c r="P125" t="s">
        <v>901</v>
      </c>
      <c r="Q125" t="s">
        <v>708</v>
      </c>
      <c r="R125" t="s">
        <v>776</v>
      </c>
      <c r="S125" t="s">
        <v>902</v>
      </c>
    </row>
    <row r="126" spans="1:19" x14ac:dyDescent="0.3">
      <c r="A126" s="98">
        <v>953</v>
      </c>
      <c r="B126" s="343" t="s">
        <v>527</v>
      </c>
      <c r="D126">
        <v>2</v>
      </c>
      <c r="E126">
        <v>2</v>
      </c>
      <c r="F126">
        <v>2</v>
      </c>
      <c r="G126">
        <v>2</v>
      </c>
      <c r="H126">
        <v>2</v>
      </c>
      <c r="I126">
        <v>2</v>
      </c>
      <c r="J126">
        <v>2</v>
      </c>
      <c r="K126">
        <v>2</v>
      </c>
      <c r="L126">
        <v>2</v>
      </c>
      <c r="M126">
        <v>2</v>
      </c>
      <c r="N126">
        <v>2</v>
      </c>
      <c r="O126">
        <v>2</v>
      </c>
      <c r="P126">
        <v>2</v>
      </c>
      <c r="Q126">
        <v>2</v>
      </c>
      <c r="R126">
        <v>2</v>
      </c>
      <c r="S126">
        <v>2</v>
      </c>
    </row>
    <row r="127" spans="1:19" ht="43.2" x14ac:dyDescent="0.3">
      <c r="A127" s="98">
        <v>954</v>
      </c>
      <c r="B127" s="343" t="s">
        <v>266</v>
      </c>
      <c r="D127" t="s">
        <v>17</v>
      </c>
      <c r="E127" t="s">
        <v>17</v>
      </c>
      <c r="F127" t="s">
        <v>17</v>
      </c>
      <c r="G127" t="s">
        <v>17</v>
      </c>
      <c r="H127" t="s">
        <v>17</v>
      </c>
      <c r="I127" t="s">
        <v>17</v>
      </c>
      <c r="J127" t="s">
        <v>17</v>
      </c>
      <c r="K127" t="s">
        <v>17</v>
      </c>
      <c r="L127" t="s">
        <v>17</v>
      </c>
      <c r="M127" t="s">
        <v>17</v>
      </c>
      <c r="N127" t="s">
        <v>17</v>
      </c>
      <c r="O127" t="s">
        <v>17</v>
      </c>
      <c r="P127" t="s">
        <v>17</v>
      </c>
      <c r="Q127" t="s">
        <v>17</v>
      </c>
      <c r="R127" t="s">
        <v>17</v>
      </c>
      <c r="S127" t="s">
        <v>17</v>
      </c>
    </row>
    <row r="128" spans="1:19" x14ac:dyDescent="0.3">
      <c r="A128" s="98">
        <v>955</v>
      </c>
      <c r="B128" s="343" t="s">
        <v>528</v>
      </c>
      <c r="D128">
        <v>0</v>
      </c>
      <c r="E128">
        <v>1</v>
      </c>
      <c r="F128">
        <v>0</v>
      </c>
      <c r="G128">
        <v>1</v>
      </c>
      <c r="H128">
        <v>0</v>
      </c>
      <c r="I128">
        <v>0</v>
      </c>
      <c r="J128">
        <v>2</v>
      </c>
      <c r="K128">
        <v>0</v>
      </c>
      <c r="L128">
        <v>0</v>
      </c>
      <c r="M128">
        <v>0</v>
      </c>
      <c r="N128">
        <v>0</v>
      </c>
      <c r="O128">
        <v>0</v>
      </c>
      <c r="P128">
        <v>0</v>
      </c>
      <c r="Q128">
        <v>0</v>
      </c>
      <c r="R128">
        <v>0</v>
      </c>
      <c r="S128">
        <v>0</v>
      </c>
    </row>
    <row r="129" spans="1:19" ht="43.2" x14ac:dyDescent="0.3">
      <c r="A129" s="98">
        <v>956</v>
      </c>
      <c r="B129" s="343" t="s">
        <v>267</v>
      </c>
      <c r="D129" t="s">
        <v>17</v>
      </c>
      <c r="E129" t="s">
        <v>17</v>
      </c>
      <c r="F129" t="s">
        <v>17</v>
      </c>
      <c r="G129" t="s">
        <v>17</v>
      </c>
      <c r="H129" t="s">
        <v>17</v>
      </c>
      <c r="I129" t="s">
        <v>17</v>
      </c>
      <c r="J129" t="s">
        <v>17</v>
      </c>
      <c r="K129" t="s">
        <v>17</v>
      </c>
      <c r="L129" t="s">
        <v>17</v>
      </c>
      <c r="M129" t="s">
        <v>17</v>
      </c>
      <c r="N129" t="s">
        <v>17</v>
      </c>
      <c r="O129" t="s">
        <v>17</v>
      </c>
      <c r="P129" t="s">
        <v>17</v>
      </c>
      <c r="Q129" t="s">
        <v>17</v>
      </c>
      <c r="R129" t="s">
        <v>17</v>
      </c>
      <c r="S129" t="s">
        <v>17</v>
      </c>
    </row>
    <row r="130" spans="1:19" x14ac:dyDescent="0.3">
      <c r="A130" s="98">
        <v>957</v>
      </c>
      <c r="B130" s="343" t="s">
        <v>529</v>
      </c>
      <c r="D130">
        <v>0</v>
      </c>
      <c r="E130">
        <v>0</v>
      </c>
      <c r="F130">
        <v>0</v>
      </c>
      <c r="G130">
        <v>0</v>
      </c>
      <c r="H130">
        <v>0</v>
      </c>
      <c r="I130">
        <v>0</v>
      </c>
      <c r="J130">
        <v>0</v>
      </c>
      <c r="K130">
        <v>0</v>
      </c>
      <c r="L130">
        <v>1</v>
      </c>
      <c r="M130">
        <v>0</v>
      </c>
      <c r="N130">
        <v>1</v>
      </c>
      <c r="O130">
        <v>0</v>
      </c>
      <c r="P130">
        <v>0</v>
      </c>
      <c r="Q130">
        <v>0</v>
      </c>
      <c r="R130">
        <v>0</v>
      </c>
      <c r="S130">
        <v>0</v>
      </c>
    </row>
    <row r="131" spans="1:19" ht="57.6" x14ac:dyDescent="0.3">
      <c r="A131" s="98">
        <v>958</v>
      </c>
      <c r="B131" s="343" t="s">
        <v>674</v>
      </c>
      <c r="D131" t="s">
        <v>17</v>
      </c>
      <c r="E131" t="s">
        <v>17</v>
      </c>
      <c r="F131" t="s">
        <v>17</v>
      </c>
      <c r="G131" t="s">
        <v>17</v>
      </c>
      <c r="H131" t="s">
        <v>17</v>
      </c>
      <c r="I131" t="s">
        <v>17</v>
      </c>
      <c r="J131" t="s">
        <v>17</v>
      </c>
      <c r="K131" t="s">
        <v>17</v>
      </c>
      <c r="L131" t="s">
        <v>17</v>
      </c>
      <c r="M131" t="s">
        <v>17</v>
      </c>
      <c r="N131" t="s">
        <v>17</v>
      </c>
      <c r="O131" t="s">
        <v>17</v>
      </c>
      <c r="P131" t="s">
        <v>17</v>
      </c>
      <c r="Q131" t="s">
        <v>17</v>
      </c>
      <c r="R131" t="s">
        <v>17</v>
      </c>
      <c r="S131" t="s">
        <v>17</v>
      </c>
    </row>
    <row r="132" spans="1:19" ht="28.8" x14ac:dyDescent="0.3">
      <c r="A132" s="98">
        <v>959</v>
      </c>
      <c r="B132" s="343" t="s">
        <v>531</v>
      </c>
      <c r="D132">
        <v>3</v>
      </c>
      <c r="E132">
        <v>2</v>
      </c>
      <c r="F132">
        <v>3</v>
      </c>
      <c r="G132">
        <v>2</v>
      </c>
      <c r="H132">
        <v>2</v>
      </c>
      <c r="I132">
        <v>2</v>
      </c>
      <c r="J132">
        <v>2</v>
      </c>
      <c r="K132">
        <v>2</v>
      </c>
      <c r="L132">
        <v>3</v>
      </c>
      <c r="M132">
        <v>2</v>
      </c>
      <c r="N132">
        <v>3</v>
      </c>
      <c r="O132">
        <v>2</v>
      </c>
      <c r="P132">
        <v>2</v>
      </c>
      <c r="Q132">
        <v>3</v>
      </c>
      <c r="R132">
        <v>3</v>
      </c>
      <c r="S132">
        <v>2</v>
      </c>
    </row>
    <row r="133" spans="1:19" x14ac:dyDescent="0.3">
      <c r="A133" s="98">
        <v>960</v>
      </c>
      <c r="B133" s="343" t="s">
        <v>532</v>
      </c>
      <c r="D133" t="s">
        <v>777</v>
      </c>
      <c r="E133" t="s">
        <v>778</v>
      </c>
      <c r="F133" t="s">
        <v>779</v>
      </c>
      <c r="G133" t="s">
        <v>903</v>
      </c>
      <c r="H133" t="s">
        <v>780</v>
      </c>
      <c r="I133" t="s">
        <v>781</v>
      </c>
      <c r="J133" t="s">
        <v>782</v>
      </c>
      <c r="K133" t="s">
        <v>783</v>
      </c>
      <c r="L133" t="s">
        <v>904</v>
      </c>
      <c r="M133" t="s">
        <v>785</v>
      </c>
      <c r="N133" t="s">
        <v>905</v>
      </c>
      <c r="O133" t="s">
        <v>786</v>
      </c>
      <c r="P133" t="s">
        <v>787</v>
      </c>
      <c r="Q133" t="s">
        <v>788</v>
      </c>
      <c r="R133" t="s">
        <v>906</v>
      </c>
      <c r="S133" t="s">
        <v>907</v>
      </c>
    </row>
    <row r="134" spans="1:19" ht="28.8" x14ac:dyDescent="0.3">
      <c r="A134" s="98">
        <v>961</v>
      </c>
      <c r="B134" s="343" t="s">
        <v>675</v>
      </c>
      <c r="D134">
        <v>3</v>
      </c>
      <c r="E134">
        <v>2</v>
      </c>
      <c r="F134">
        <v>3</v>
      </c>
      <c r="G134">
        <v>2</v>
      </c>
      <c r="H134">
        <v>2</v>
      </c>
      <c r="I134">
        <v>2</v>
      </c>
      <c r="J134">
        <v>2</v>
      </c>
      <c r="K134">
        <v>2</v>
      </c>
      <c r="L134">
        <v>3</v>
      </c>
      <c r="M134">
        <v>2</v>
      </c>
      <c r="N134">
        <v>3</v>
      </c>
      <c r="O134">
        <v>2</v>
      </c>
      <c r="P134">
        <v>2</v>
      </c>
      <c r="Q134">
        <v>3</v>
      </c>
      <c r="R134">
        <v>3</v>
      </c>
      <c r="S134">
        <v>2</v>
      </c>
    </row>
    <row r="135" spans="1:19" x14ac:dyDescent="0.3">
      <c r="A135" s="98">
        <v>962</v>
      </c>
      <c r="B135" s="343" t="s">
        <v>533</v>
      </c>
      <c r="D135" t="s">
        <v>535</v>
      </c>
      <c r="E135" t="s">
        <v>535</v>
      </c>
      <c r="F135" t="s">
        <v>534</v>
      </c>
      <c r="G135" t="s">
        <v>535</v>
      </c>
      <c r="H135" t="s">
        <v>535</v>
      </c>
      <c r="I135" t="s">
        <v>792</v>
      </c>
      <c r="J135" t="s">
        <v>535</v>
      </c>
      <c r="K135" t="s">
        <v>535</v>
      </c>
      <c r="L135" t="s">
        <v>535</v>
      </c>
      <c r="M135" t="s">
        <v>534</v>
      </c>
      <c r="N135" t="s">
        <v>534</v>
      </c>
      <c r="O135" t="s">
        <v>534</v>
      </c>
      <c r="P135" t="s">
        <v>535</v>
      </c>
      <c r="Q135" t="s">
        <v>534</v>
      </c>
      <c r="R135" t="s">
        <v>534</v>
      </c>
      <c r="S135" t="s">
        <v>534</v>
      </c>
    </row>
    <row r="136" spans="1:19" x14ac:dyDescent="0.3">
      <c r="A136" s="98">
        <v>963</v>
      </c>
      <c r="B136" s="343" t="s">
        <v>676</v>
      </c>
      <c r="D136">
        <v>3</v>
      </c>
      <c r="E136">
        <v>3</v>
      </c>
      <c r="F136">
        <v>3</v>
      </c>
      <c r="G136">
        <v>3</v>
      </c>
      <c r="H136">
        <v>3</v>
      </c>
      <c r="I136">
        <v>3</v>
      </c>
      <c r="J136">
        <v>3</v>
      </c>
      <c r="K136">
        <v>1</v>
      </c>
      <c r="L136">
        <v>3</v>
      </c>
      <c r="M136">
        <v>1</v>
      </c>
      <c r="N136">
        <v>3</v>
      </c>
      <c r="O136">
        <v>3</v>
      </c>
      <c r="P136">
        <v>3</v>
      </c>
      <c r="Q136">
        <v>3</v>
      </c>
      <c r="R136">
        <v>3</v>
      </c>
      <c r="S136">
        <v>3</v>
      </c>
    </row>
    <row r="137" spans="1:19" x14ac:dyDescent="0.3">
      <c r="A137" s="98">
        <v>964</v>
      </c>
      <c r="B137" s="343" t="s">
        <v>537</v>
      </c>
      <c r="D137" t="s">
        <v>619</v>
      </c>
      <c r="E137" t="s">
        <v>874</v>
      </c>
      <c r="F137" t="s">
        <v>613</v>
      </c>
      <c r="G137" t="s">
        <v>874</v>
      </c>
      <c r="H137" t="s">
        <v>642</v>
      </c>
      <c r="I137" t="s">
        <v>621</v>
      </c>
      <c r="J137" t="s">
        <v>875</v>
      </c>
      <c r="K137" t="s">
        <v>908</v>
      </c>
      <c r="L137" t="s">
        <v>611</v>
      </c>
      <c r="M137" t="s">
        <v>876</v>
      </c>
      <c r="N137" t="s">
        <v>617</v>
      </c>
      <c r="O137" t="s">
        <v>613</v>
      </c>
      <c r="P137" t="s">
        <v>877</v>
      </c>
      <c r="Q137" t="s">
        <v>622</v>
      </c>
      <c r="R137" t="s">
        <v>623</v>
      </c>
      <c r="S137" t="s">
        <v>616</v>
      </c>
    </row>
    <row r="138" spans="1:19" x14ac:dyDescent="0.3">
      <c r="A138" s="98">
        <v>965</v>
      </c>
      <c r="B138" s="343" t="s">
        <v>540</v>
      </c>
      <c r="D138">
        <v>1</v>
      </c>
      <c r="E138">
        <v>1</v>
      </c>
      <c r="F138">
        <v>1</v>
      </c>
      <c r="G138">
        <v>1</v>
      </c>
      <c r="H138">
        <v>1</v>
      </c>
      <c r="I138">
        <v>1</v>
      </c>
      <c r="J138">
        <v>1</v>
      </c>
      <c r="K138">
        <v>1</v>
      </c>
      <c r="L138">
        <v>1</v>
      </c>
      <c r="M138">
        <v>1</v>
      </c>
      <c r="N138">
        <v>1</v>
      </c>
      <c r="O138">
        <v>1</v>
      </c>
      <c r="P138">
        <v>1</v>
      </c>
      <c r="Q138">
        <v>1</v>
      </c>
      <c r="R138">
        <v>1</v>
      </c>
      <c r="S138">
        <v>1</v>
      </c>
    </row>
    <row r="139" spans="1:19" x14ac:dyDescent="0.3">
      <c r="A139" s="98">
        <v>966</v>
      </c>
      <c r="B139" s="343" t="s">
        <v>541</v>
      </c>
      <c r="D139" t="s">
        <v>802</v>
      </c>
      <c r="E139" t="s">
        <v>909</v>
      </c>
      <c r="F139" t="s">
        <v>804</v>
      </c>
      <c r="G139" t="s">
        <v>910</v>
      </c>
      <c r="H139" t="s">
        <v>805</v>
      </c>
      <c r="J139" t="s">
        <v>807</v>
      </c>
      <c r="K139" t="s">
        <v>808</v>
      </c>
      <c r="L139" t="s">
        <v>809</v>
      </c>
      <c r="M139" t="s">
        <v>810</v>
      </c>
      <c r="N139" t="s">
        <v>911</v>
      </c>
      <c r="O139" t="s">
        <v>811</v>
      </c>
      <c r="P139" t="s">
        <v>812</v>
      </c>
      <c r="Q139" t="s">
        <v>813</v>
      </c>
      <c r="R139" t="s">
        <v>814</v>
      </c>
      <c r="S139" t="s">
        <v>815</v>
      </c>
    </row>
    <row r="140" spans="1:19" x14ac:dyDescent="0.3">
      <c r="A140" s="98">
        <v>967</v>
      </c>
      <c r="B140" s="343" t="s">
        <v>678</v>
      </c>
      <c r="D140" t="s">
        <v>667</v>
      </c>
      <c r="E140" t="s">
        <v>667</v>
      </c>
      <c r="F140" t="s">
        <v>667</v>
      </c>
      <c r="G140" t="s">
        <v>667</v>
      </c>
      <c r="H140" t="s">
        <v>667</v>
      </c>
      <c r="I140" t="s">
        <v>667</v>
      </c>
      <c r="J140" t="s">
        <v>667</v>
      </c>
      <c r="K140" t="s">
        <v>667</v>
      </c>
      <c r="L140" t="s">
        <v>667</v>
      </c>
      <c r="M140" t="s">
        <v>667</v>
      </c>
      <c r="N140" t="s">
        <v>666</v>
      </c>
      <c r="O140" t="s">
        <v>666</v>
      </c>
      <c r="P140" t="s">
        <v>667</v>
      </c>
      <c r="Q140" t="s">
        <v>666</v>
      </c>
      <c r="R140" t="s">
        <v>667</v>
      </c>
      <c r="S140" t="s">
        <v>667</v>
      </c>
    </row>
    <row r="141" spans="1:19" x14ac:dyDescent="0.3">
      <c r="A141" s="98">
        <v>968</v>
      </c>
      <c r="B141" s="343" t="s">
        <v>542</v>
      </c>
      <c r="D141" t="s">
        <v>816</v>
      </c>
      <c r="E141" t="s">
        <v>817</v>
      </c>
      <c r="F141" t="s">
        <v>818</v>
      </c>
      <c r="G141" t="s">
        <v>841</v>
      </c>
      <c r="H141" t="s">
        <v>819</v>
      </c>
      <c r="I141" t="s">
        <v>912</v>
      </c>
      <c r="J141" t="s">
        <v>821</v>
      </c>
      <c r="K141" t="s">
        <v>913</v>
      </c>
      <c r="L141" t="s">
        <v>823</v>
      </c>
      <c r="M141" t="s">
        <v>824</v>
      </c>
      <c r="N141" t="s">
        <v>845</v>
      </c>
      <c r="O141" t="s">
        <v>825</v>
      </c>
      <c r="P141" t="s">
        <v>826</v>
      </c>
      <c r="Q141" t="s">
        <v>827</v>
      </c>
      <c r="R141" t="s">
        <v>828</v>
      </c>
      <c r="S141" t="s">
        <v>829</v>
      </c>
    </row>
    <row r="142" spans="1:19" x14ac:dyDescent="0.3">
      <c r="A142" s="98">
        <v>969</v>
      </c>
      <c r="B142" s="343" t="s">
        <v>679</v>
      </c>
      <c r="D142" t="s">
        <v>17</v>
      </c>
      <c r="E142" t="s">
        <v>17</v>
      </c>
      <c r="F142" t="s">
        <v>18</v>
      </c>
      <c r="G142" t="s">
        <v>18</v>
      </c>
      <c r="H142" t="s">
        <v>17</v>
      </c>
      <c r="I142" t="s">
        <v>17</v>
      </c>
      <c r="J142" t="s">
        <v>17</v>
      </c>
      <c r="K142" t="s">
        <v>17</v>
      </c>
      <c r="L142" t="s">
        <v>17</v>
      </c>
      <c r="M142" t="s">
        <v>17</v>
      </c>
      <c r="N142" t="s">
        <v>17</v>
      </c>
      <c r="O142" t="s">
        <v>17</v>
      </c>
      <c r="P142" t="s">
        <v>17</v>
      </c>
      <c r="Q142" t="s">
        <v>17</v>
      </c>
      <c r="R142" t="s">
        <v>17</v>
      </c>
      <c r="S142" t="s">
        <v>17</v>
      </c>
    </row>
    <row r="143" spans="1:19" ht="28.8" x14ac:dyDescent="0.3">
      <c r="A143" s="98">
        <v>970</v>
      </c>
      <c r="B143" s="343" t="s">
        <v>680</v>
      </c>
      <c r="D143" t="s">
        <v>914</v>
      </c>
      <c r="E143" t="s">
        <v>778</v>
      </c>
      <c r="F143">
        <v>0</v>
      </c>
      <c r="G143">
        <v>0</v>
      </c>
      <c r="H143" t="s">
        <v>915</v>
      </c>
      <c r="I143" t="s">
        <v>781</v>
      </c>
      <c r="J143" t="s">
        <v>782</v>
      </c>
      <c r="K143" t="s">
        <v>783</v>
      </c>
      <c r="L143" t="s">
        <v>916</v>
      </c>
      <c r="M143" t="s">
        <v>917</v>
      </c>
      <c r="N143" t="s">
        <v>905</v>
      </c>
      <c r="O143" t="s">
        <v>918</v>
      </c>
      <c r="P143" t="s">
        <v>787</v>
      </c>
      <c r="Q143" t="s">
        <v>788</v>
      </c>
      <c r="R143" t="s">
        <v>919</v>
      </c>
      <c r="S143" t="s">
        <v>790</v>
      </c>
    </row>
    <row r="144" spans="1:19" x14ac:dyDescent="0.3">
      <c r="A144" s="98">
        <v>971</v>
      </c>
      <c r="B144" s="343" t="s">
        <v>681</v>
      </c>
      <c r="D144" t="s">
        <v>536</v>
      </c>
      <c r="E144" t="s">
        <v>535</v>
      </c>
      <c r="F144">
        <v>0</v>
      </c>
      <c r="G144">
        <v>0</v>
      </c>
      <c r="H144" t="s">
        <v>536</v>
      </c>
      <c r="I144" t="s">
        <v>792</v>
      </c>
      <c r="J144" t="s">
        <v>535</v>
      </c>
      <c r="K144" t="s">
        <v>534</v>
      </c>
      <c r="L144" t="s">
        <v>536</v>
      </c>
      <c r="M144" t="s">
        <v>534</v>
      </c>
      <c r="N144" t="s">
        <v>534</v>
      </c>
      <c r="O144" t="s">
        <v>534</v>
      </c>
      <c r="P144" t="s">
        <v>535</v>
      </c>
      <c r="Q144" t="s">
        <v>534</v>
      </c>
      <c r="R144" t="s">
        <v>920</v>
      </c>
      <c r="S144" t="s">
        <v>709</v>
      </c>
    </row>
    <row r="145" spans="1:19" x14ac:dyDescent="0.3">
      <c r="A145" s="98">
        <v>972</v>
      </c>
      <c r="B145" s="343" t="s">
        <v>682</v>
      </c>
      <c r="D145" t="s">
        <v>921</v>
      </c>
      <c r="E145" t="s">
        <v>728</v>
      </c>
      <c r="F145">
        <v>0</v>
      </c>
      <c r="G145">
        <v>0</v>
      </c>
      <c r="H145" t="s">
        <v>922</v>
      </c>
      <c r="I145" t="s">
        <v>732</v>
      </c>
      <c r="J145" t="s">
        <v>923</v>
      </c>
      <c r="K145" t="s">
        <v>734</v>
      </c>
      <c r="L145" t="s">
        <v>924</v>
      </c>
      <c r="M145" t="s">
        <v>925</v>
      </c>
      <c r="N145" t="s">
        <v>926</v>
      </c>
      <c r="O145" t="s">
        <v>927</v>
      </c>
      <c r="P145" t="s">
        <v>928</v>
      </c>
      <c r="Q145" t="s">
        <v>740</v>
      </c>
      <c r="R145" t="s">
        <v>929</v>
      </c>
      <c r="S145" t="s">
        <v>742</v>
      </c>
    </row>
    <row r="146" spans="1:19" x14ac:dyDescent="0.3">
      <c r="A146" s="98">
        <v>998</v>
      </c>
      <c r="B146" s="343" t="s">
        <v>180</v>
      </c>
      <c r="D146">
        <v>55</v>
      </c>
      <c r="E146">
        <v>55</v>
      </c>
      <c r="F146">
        <v>55</v>
      </c>
      <c r="G146">
        <v>55</v>
      </c>
      <c r="H146">
        <v>55</v>
      </c>
      <c r="I146">
        <v>55</v>
      </c>
      <c r="J146">
        <v>55</v>
      </c>
      <c r="K146">
        <v>55</v>
      </c>
      <c r="L146">
        <v>55</v>
      </c>
      <c r="M146">
        <v>55</v>
      </c>
      <c r="N146">
        <v>55</v>
      </c>
      <c r="O146">
        <v>55</v>
      </c>
      <c r="P146">
        <v>55</v>
      </c>
      <c r="Q146">
        <v>55</v>
      </c>
      <c r="R146">
        <v>55</v>
      </c>
      <c r="S146">
        <v>55</v>
      </c>
    </row>
    <row r="147" spans="1:19" x14ac:dyDescent="0.3">
      <c r="A147" s="98">
        <v>999</v>
      </c>
      <c r="B147" s="343" t="s">
        <v>181</v>
      </c>
      <c r="D147">
        <v>551100</v>
      </c>
      <c r="E147">
        <v>551101</v>
      </c>
      <c r="F147">
        <v>551102</v>
      </c>
      <c r="G147">
        <v>551103</v>
      </c>
      <c r="H147">
        <v>551113</v>
      </c>
      <c r="I147">
        <v>551104</v>
      </c>
      <c r="J147">
        <v>551105</v>
      </c>
      <c r="K147">
        <v>551106</v>
      </c>
      <c r="L147">
        <v>551107</v>
      </c>
      <c r="M147">
        <v>551108</v>
      </c>
      <c r="N147">
        <v>551109</v>
      </c>
      <c r="O147">
        <v>551112</v>
      </c>
      <c r="P147">
        <v>551115</v>
      </c>
      <c r="Q147">
        <v>551116</v>
      </c>
      <c r="R147">
        <v>551114</v>
      </c>
      <c r="S147">
        <v>551117</v>
      </c>
    </row>
    <row r="148" spans="1:19" x14ac:dyDescent="0.3">
      <c r="A148" s="98">
        <v>9000</v>
      </c>
      <c r="B148" s="343" t="s">
        <v>553</v>
      </c>
      <c r="C148" t="s">
        <v>233</v>
      </c>
      <c r="D148">
        <v>35062722</v>
      </c>
      <c r="E148">
        <v>42192315</v>
      </c>
      <c r="F148">
        <v>100278460</v>
      </c>
      <c r="G148">
        <v>86887291.5</v>
      </c>
      <c r="H148">
        <v>33755769</v>
      </c>
      <c r="I148">
        <v>40470012.600000001</v>
      </c>
      <c r="J148">
        <v>101346030</v>
      </c>
      <c r="K148">
        <v>83398559</v>
      </c>
      <c r="L148">
        <v>37933030</v>
      </c>
      <c r="M148">
        <v>38427487</v>
      </c>
      <c r="N148">
        <v>30810362</v>
      </c>
      <c r="O148">
        <v>159112679</v>
      </c>
      <c r="P148">
        <v>45931750</v>
      </c>
      <c r="Q148">
        <v>129380321</v>
      </c>
      <c r="R148">
        <v>41770743</v>
      </c>
      <c r="S148">
        <v>99600199.799999997</v>
      </c>
    </row>
    <row r="149" spans="1:19" x14ac:dyDescent="0.3">
      <c r="A149" s="98">
        <v>9001</v>
      </c>
      <c r="B149" s="343" t="s">
        <v>554</v>
      </c>
      <c r="C149" t="s">
        <v>555</v>
      </c>
      <c r="D149">
        <v>3265346</v>
      </c>
      <c r="E149">
        <v>1875004</v>
      </c>
      <c r="F149">
        <v>3362738</v>
      </c>
      <c r="G149">
        <v>2749919</v>
      </c>
      <c r="H149">
        <v>3386486</v>
      </c>
      <c r="I149">
        <v>3640822</v>
      </c>
      <c r="J149">
        <v>7443022</v>
      </c>
      <c r="K149">
        <v>2913000</v>
      </c>
      <c r="L149">
        <v>1725698</v>
      </c>
      <c r="M149">
        <v>2351515</v>
      </c>
      <c r="N149">
        <v>1335144</v>
      </c>
      <c r="O149">
        <v>11880260</v>
      </c>
      <c r="P149">
        <v>3162894</v>
      </c>
      <c r="Q149">
        <v>6196270</v>
      </c>
      <c r="R149">
        <v>2340540</v>
      </c>
      <c r="S149">
        <v>7880448</v>
      </c>
    </row>
    <row r="150" spans="1:19" x14ac:dyDescent="0.3">
      <c r="A150" s="98">
        <v>9002</v>
      </c>
      <c r="B150" s="343" t="s">
        <v>556</v>
      </c>
      <c r="C150" t="s">
        <v>557</v>
      </c>
      <c r="D150">
        <v>374313</v>
      </c>
      <c r="E150">
        <v>905306</v>
      </c>
      <c r="F150">
        <v>1967780</v>
      </c>
      <c r="G150">
        <v>515669</v>
      </c>
      <c r="H150">
        <v>582019</v>
      </c>
      <c r="I150">
        <v>775936</v>
      </c>
      <c r="J150">
        <v>2178925</v>
      </c>
      <c r="K150">
        <v>995341</v>
      </c>
      <c r="L150">
        <v>781637</v>
      </c>
      <c r="M150">
        <v>1152255</v>
      </c>
      <c r="N150">
        <v>685856</v>
      </c>
      <c r="O150">
        <v>2654826</v>
      </c>
      <c r="P150">
        <v>640881</v>
      </c>
      <c r="Q150">
        <v>3427453</v>
      </c>
      <c r="R150">
        <v>232117</v>
      </c>
      <c r="S150">
        <v>1668429</v>
      </c>
    </row>
    <row r="151" spans="1:19" x14ac:dyDescent="0.3">
      <c r="A151" s="98">
        <v>9003</v>
      </c>
      <c r="B151" s="343" t="s">
        <v>558</v>
      </c>
      <c r="C151" t="s">
        <v>559</v>
      </c>
      <c r="D151">
        <v>976123</v>
      </c>
      <c r="E151">
        <v>1387983</v>
      </c>
      <c r="F151">
        <v>3589326</v>
      </c>
      <c r="G151">
        <v>1158709</v>
      </c>
      <c r="H151">
        <v>2030407</v>
      </c>
      <c r="I151">
        <v>2879666</v>
      </c>
      <c r="J151">
        <v>4399070</v>
      </c>
      <c r="K151">
        <v>2311281</v>
      </c>
      <c r="L151">
        <v>985565</v>
      </c>
      <c r="M151">
        <v>1906526</v>
      </c>
      <c r="N151">
        <v>1012877</v>
      </c>
      <c r="O151">
        <v>6334781</v>
      </c>
      <c r="P151">
        <v>1036850</v>
      </c>
      <c r="Q151">
        <v>6671392</v>
      </c>
      <c r="R151">
        <v>1584013</v>
      </c>
      <c r="S151">
        <v>5777450</v>
      </c>
    </row>
    <row r="152" spans="1:19" ht="43.2" x14ac:dyDescent="0.3">
      <c r="A152" s="98">
        <v>9004</v>
      </c>
      <c r="B152" s="343" t="s">
        <v>560</v>
      </c>
      <c r="C152" t="s">
        <v>561</v>
      </c>
      <c r="D152" t="s">
        <v>233</v>
      </c>
      <c r="E152" t="s">
        <v>233</v>
      </c>
      <c r="F152" t="s">
        <v>233</v>
      </c>
      <c r="G152" t="s">
        <v>233</v>
      </c>
      <c r="H152" t="s">
        <v>233</v>
      </c>
      <c r="I152" t="s">
        <v>233</v>
      </c>
      <c r="J152" t="s">
        <v>233</v>
      </c>
      <c r="K152" t="s">
        <v>233</v>
      </c>
      <c r="L152" t="s">
        <v>233</v>
      </c>
      <c r="M152" t="s">
        <v>233</v>
      </c>
      <c r="N152" t="s">
        <v>233</v>
      </c>
      <c r="O152" t="s">
        <v>233</v>
      </c>
      <c r="P152" t="s">
        <v>233</v>
      </c>
      <c r="Q152" t="s">
        <v>233</v>
      </c>
      <c r="R152" t="s">
        <v>233</v>
      </c>
      <c r="S152" t="s">
        <v>233</v>
      </c>
    </row>
    <row r="153" spans="1:19" x14ac:dyDescent="0.3">
      <c r="A153" s="98">
        <v>9005</v>
      </c>
      <c r="B153" s="343" t="s">
        <v>562</v>
      </c>
      <c r="C153" t="s">
        <v>563</v>
      </c>
      <c r="D153">
        <v>698580</v>
      </c>
      <c r="E153">
        <v>507946</v>
      </c>
      <c r="F153">
        <v>-33448</v>
      </c>
      <c r="G153">
        <v>813944</v>
      </c>
      <c r="H153">
        <v>1195308</v>
      </c>
      <c r="I153">
        <v>117579</v>
      </c>
      <c r="J153">
        <v>-830265</v>
      </c>
      <c r="K153">
        <v>-536255</v>
      </c>
      <c r="L153">
        <v>-268906</v>
      </c>
      <c r="M153">
        <v>0</v>
      </c>
      <c r="N153">
        <v>195445</v>
      </c>
      <c r="O153">
        <v>2933186</v>
      </c>
      <c r="P153">
        <v>-226144</v>
      </c>
      <c r="Q153">
        <v>-595318</v>
      </c>
      <c r="R153">
        <v>211455</v>
      </c>
      <c r="S153">
        <v>866135</v>
      </c>
    </row>
    <row r="154" spans="1:19" x14ac:dyDescent="0.3">
      <c r="A154" s="98">
        <v>9006</v>
      </c>
      <c r="B154" s="343" t="s">
        <v>564</v>
      </c>
      <c r="C154" t="s">
        <v>565</v>
      </c>
      <c r="D154">
        <v>563299</v>
      </c>
      <c r="E154">
        <v>134464</v>
      </c>
      <c r="F154">
        <v>6206699</v>
      </c>
      <c r="G154">
        <v>12515632</v>
      </c>
      <c r="H154">
        <v>160386</v>
      </c>
      <c r="I154">
        <v>2157506</v>
      </c>
      <c r="J154">
        <v>11517255</v>
      </c>
      <c r="K154">
        <v>10662703</v>
      </c>
      <c r="L154">
        <v>5000793</v>
      </c>
      <c r="M154">
        <v>130809</v>
      </c>
      <c r="N154">
        <v>351755</v>
      </c>
      <c r="O154">
        <v>186164</v>
      </c>
      <c r="P154">
        <v>5774018</v>
      </c>
      <c r="Q154">
        <v>15729944</v>
      </c>
      <c r="R154">
        <v>180019</v>
      </c>
      <c r="S154">
        <v>6132184</v>
      </c>
    </row>
    <row r="155" spans="1:19" ht="28.8" x14ac:dyDescent="0.3">
      <c r="A155" s="98">
        <v>9007</v>
      </c>
      <c r="B155" s="343" t="s">
        <v>711</v>
      </c>
      <c r="C155" t="s">
        <v>566</v>
      </c>
      <c r="D155">
        <v>1.2402</v>
      </c>
      <c r="E155">
        <v>3.7776000000000001</v>
      </c>
      <c r="F155">
        <v>-5.4000000000000003E-3</v>
      </c>
      <c r="G155">
        <v>6.5000000000000002E-2</v>
      </c>
      <c r="H155">
        <v>7.4527000000000001</v>
      </c>
      <c r="I155">
        <v>5.45E-2</v>
      </c>
      <c r="J155">
        <v>-7.2099999999999997E-2</v>
      </c>
      <c r="K155">
        <v>-5.0299999999999997E-2</v>
      </c>
      <c r="L155">
        <v>-5.3800000000000001E-2</v>
      </c>
      <c r="M155">
        <v>0</v>
      </c>
      <c r="N155">
        <v>0.55559999999999998</v>
      </c>
      <c r="O155">
        <v>15.7559</v>
      </c>
      <c r="P155">
        <v>-3.9199999999999999E-2</v>
      </c>
      <c r="Q155">
        <v>-3.78E-2</v>
      </c>
      <c r="R155">
        <v>1.1746000000000001</v>
      </c>
      <c r="S155">
        <v>0.14119999999999999</v>
      </c>
    </row>
    <row r="156" spans="1:19" x14ac:dyDescent="0.3">
      <c r="A156" s="98">
        <v>9008</v>
      </c>
      <c r="B156" s="343" t="s">
        <v>567</v>
      </c>
      <c r="C156" t="s">
        <v>233</v>
      </c>
      <c r="D156">
        <v>0</v>
      </c>
      <c r="E156">
        <v>0</v>
      </c>
      <c r="F156">
        <v>0</v>
      </c>
      <c r="G156">
        <v>0</v>
      </c>
      <c r="H156">
        <v>0</v>
      </c>
      <c r="I156">
        <v>0</v>
      </c>
      <c r="J156">
        <v>0</v>
      </c>
      <c r="K156">
        <v>7.56</v>
      </c>
      <c r="L156">
        <v>0</v>
      </c>
      <c r="M156">
        <v>5.64</v>
      </c>
      <c r="N156">
        <v>0</v>
      </c>
      <c r="O156">
        <v>0</v>
      </c>
      <c r="P156">
        <v>0</v>
      </c>
      <c r="Q156">
        <v>0</v>
      </c>
      <c r="R156">
        <v>0</v>
      </c>
      <c r="S156">
        <v>0</v>
      </c>
    </row>
    <row r="157" spans="1:19" x14ac:dyDescent="0.3">
      <c r="A157" s="98">
        <v>9010</v>
      </c>
      <c r="B157" s="343" t="s">
        <v>568</v>
      </c>
      <c r="C157" t="s">
        <v>569</v>
      </c>
      <c r="D157">
        <v>0</v>
      </c>
      <c r="E157">
        <v>0</v>
      </c>
      <c r="F157">
        <v>0</v>
      </c>
      <c r="G157">
        <v>0</v>
      </c>
      <c r="H157">
        <v>0</v>
      </c>
      <c r="I157">
        <v>0</v>
      </c>
      <c r="J157">
        <v>0</v>
      </c>
      <c r="K157">
        <v>0</v>
      </c>
      <c r="L157">
        <v>0</v>
      </c>
      <c r="M157">
        <v>0</v>
      </c>
      <c r="N157">
        <v>0</v>
      </c>
      <c r="O157">
        <v>0</v>
      </c>
      <c r="P157">
        <v>0</v>
      </c>
      <c r="Q157">
        <v>0</v>
      </c>
      <c r="R157">
        <v>0</v>
      </c>
      <c r="S157">
        <v>0</v>
      </c>
    </row>
    <row r="158" spans="1:19" ht="43.2" x14ac:dyDescent="0.3">
      <c r="A158" s="98">
        <v>9011</v>
      </c>
      <c r="B158" s="343" t="s">
        <v>570</v>
      </c>
      <c r="C158" t="s">
        <v>571</v>
      </c>
      <c r="D158">
        <v>0</v>
      </c>
      <c r="E158">
        <v>0</v>
      </c>
      <c r="F158">
        <v>0</v>
      </c>
      <c r="G158">
        <v>0</v>
      </c>
      <c r="H158">
        <v>0</v>
      </c>
      <c r="I158">
        <v>0</v>
      </c>
      <c r="J158">
        <v>0</v>
      </c>
      <c r="K158">
        <v>0</v>
      </c>
      <c r="L158">
        <v>0</v>
      </c>
      <c r="M158">
        <v>0</v>
      </c>
      <c r="N158">
        <v>0</v>
      </c>
      <c r="O158">
        <v>0</v>
      </c>
      <c r="P158">
        <v>0</v>
      </c>
      <c r="Q158">
        <v>0</v>
      </c>
      <c r="R158">
        <v>0</v>
      </c>
      <c r="S158">
        <v>0</v>
      </c>
    </row>
    <row r="159" spans="1:19" ht="43.2" x14ac:dyDescent="0.3">
      <c r="A159" s="98">
        <v>9012</v>
      </c>
      <c r="B159" s="343" t="s">
        <v>572</v>
      </c>
      <c r="C159" t="s">
        <v>571</v>
      </c>
      <c r="D159">
        <v>0</v>
      </c>
      <c r="E159">
        <v>0</v>
      </c>
      <c r="F159">
        <v>0</v>
      </c>
      <c r="G159">
        <v>0</v>
      </c>
      <c r="H159">
        <v>0</v>
      </c>
      <c r="I159">
        <v>0</v>
      </c>
      <c r="J159">
        <v>0</v>
      </c>
      <c r="K159">
        <v>0</v>
      </c>
      <c r="L159">
        <v>0</v>
      </c>
      <c r="M159">
        <v>0</v>
      </c>
      <c r="N159">
        <v>0</v>
      </c>
      <c r="O159">
        <v>0</v>
      </c>
      <c r="P159">
        <v>0</v>
      </c>
      <c r="Q159">
        <v>0</v>
      </c>
      <c r="R159">
        <v>0</v>
      </c>
      <c r="S159">
        <v>0</v>
      </c>
    </row>
    <row r="160" spans="1:19" x14ac:dyDescent="0.3">
      <c r="A160" s="98">
        <v>9013</v>
      </c>
      <c r="B160" s="343" t="s">
        <v>573</v>
      </c>
      <c r="C160" t="s">
        <v>574</v>
      </c>
      <c r="D160">
        <v>0</v>
      </c>
      <c r="E160">
        <v>0</v>
      </c>
      <c r="F160">
        <v>0</v>
      </c>
      <c r="G160">
        <v>0</v>
      </c>
      <c r="H160">
        <v>0</v>
      </c>
      <c r="I160">
        <v>0</v>
      </c>
      <c r="J160">
        <v>0</v>
      </c>
      <c r="K160">
        <v>0</v>
      </c>
      <c r="L160">
        <v>0</v>
      </c>
      <c r="M160">
        <v>0</v>
      </c>
      <c r="N160">
        <v>0</v>
      </c>
      <c r="O160">
        <v>0</v>
      </c>
      <c r="P160">
        <v>0</v>
      </c>
      <c r="Q160">
        <v>0</v>
      </c>
      <c r="R160">
        <v>0</v>
      </c>
      <c r="S160">
        <v>0</v>
      </c>
    </row>
    <row r="161" spans="1:19" x14ac:dyDescent="0.3">
      <c r="A161" s="98">
        <v>9014</v>
      </c>
      <c r="B161" s="343" t="s">
        <v>575</v>
      </c>
      <c r="C161" t="s">
        <v>576</v>
      </c>
      <c r="D161">
        <v>0</v>
      </c>
      <c r="E161">
        <v>0</v>
      </c>
      <c r="F161">
        <v>0</v>
      </c>
      <c r="G161">
        <v>0</v>
      </c>
      <c r="H161">
        <v>0</v>
      </c>
      <c r="I161">
        <v>0</v>
      </c>
      <c r="J161">
        <v>0</v>
      </c>
      <c r="K161">
        <v>0</v>
      </c>
      <c r="L161">
        <v>0</v>
      </c>
      <c r="M161">
        <v>0</v>
      </c>
      <c r="N161">
        <v>0</v>
      </c>
      <c r="O161">
        <v>0</v>
      </c>
      <c r="P161">
        <v>0</v>
      </c>
      <c r="Q161">
        <v>0</v>
      </c>
      <c r="R161">
        <v>0</v>
      </c>
      <c r="S161">
        <v>0</v>
      </c>
    </row>
    <row r="162" spans="1:19" ht="43.2" x14ac:dyDescent="0.3">
      <c r="A162" s="98">
        <v>9015</v>
      </c>
      <c r="B162" s="343" t="s">
        <v>577</v>
      </c>
      <c r="C162" t="s">
        <v>233</v>
      </c>
      <c r="D162">
        <v>0</v>
      </c>
      <c r="E162">
        <v>0</v>
      </c>
      <c r="F162">
        <v>0</v>
      </c>
      <c r="G162">
        <v>0</v>
      </c>
      <c r="H162">
        <v>0</v>
      </c>
      <c r="I162">
        <v>0</v>
      </c>
      <c r="J162">
        <v>0</v>
      </c>
      <c r="K162">
        <v>0</v>
      </c>
      <c r="L162">
        <v>0</v>
      </c>
      <c r="M162">
        <v>0</v>
      </c>
      <c r="N162">
        <v>0</v>
      </c>
      <c r="O162">
        <v>0</v>
      </c>
      <c r="P162">
        <v>0</v>
      </c>
      <c r="Q162">
        <v>0</v>
      </c>
      <c r="R162">
        <v>0</v>
      </c>
      <c r="S162">
        <v>0</v>
      </c>
    </row>
    <row r="163" spans="1:19" ht="43.2" x14ac:dyDescent="0.3">
      <c r="A163" s="98">
        <v>9016</v>
      </c>
      <c r="B163" s="343" t="s">
        <v>578</v>
      </c>
      <c r="C163" t="s">
        <v>233</v>
      </c>
      <c r="D163">
        <v>0</v>
      </c>
      <c r="E163">
        <v>0</v>
      </c>
      <c r="F163">
        <v>0</v>
      </c>
      <c r="G163">
        <v>0</v>
      </c>
      <c r="H163">
        <v>0</v>
      </c>
      <c r="I163">
        <v>0</v>
      </c>
      <c r="J163">
        <v>0</v>
      </c>
      <c r="K163">
        <v>0</v>
      </c>
      <c r="L163">
        <v>0</v>
      </c>
      <c r="M163">
        <v>0</v>
      </c>
      <c r="N163">
        <v>0</v>
      </c>
      <c r="O163">
        <v>0</v>
      </c>
      <c r="P163">
        <v>0</v>
      </c>
      <c r="Q163">
        <v>0</v>
      </c>
      <c r="R163">
        <v>0</v>
      </c>
      <c r="S163">
        <v>0</v>
      </c>
    </row>
    <row r="164" spans="1:19" x14ac:dyDescent="0.3">
      <c r="A164" s="98">
        <v>9017</v>
      </c>
      <c r="B164" s="343" t="s">
        <v>579</v>
      </c>
      <c r="C164" t="s">
        <v>580</v>
      </c>
      <c r="D164">
        <v>0</v>
      </c>
      <c r="E164">
        <v>0</v>
      </c>
      <c r="F164">
        <v>0</v>
      </c>
      <c r="G164">
        <v>0</v>
      </c>
      <c r="H164">
        <v>0</v>
      </c>
      <c r="I164">
        <v>0</v>
      </c>
      <c r="J164">
        <v>0</v>
      </c>
      <c r="K164">
        <v>0</v>
      </c>
      <c r="L164">
        <v>0</v>
      </c>
      <c r="M164">
        <v>0</v>
      </c>
      <c r="N164">
        <v>0</v>
      </c>
      <c r="O164">
        <v>0</v>
      </c>
      <c r="P164">
        <v>0</v>
      </c>
      <c r="Q164">
        <v>0</v>
      </c>
      <c r="R164">
        <v>0</v>
      </c>
      <c r="S164">
        <v>0</v>
      </c>
    </row>
    <row r="165" spans="1:19" ht="28.8" x14ac:dyDescent="0.3">
      <c r="A165" s="98">
        <v>9018</v>
      </c>
      <c r="B165" s="343" t="s">
        <v>581</v>
      </c>
      <c r="C165" t="s">
        <v>582</v>
      </c>
      <c r="D165">
        <v>374313</v>
      </c>
      <c r="E165">
        <v>905306</v>
      </c>
      <c r="F165">
        <v>1638491</v>
      </c>
      <c r="G165">
        <v>434669</v>
      </c>
      <c r="H165">
        <v>466153</v>
      </c>
      <c r="I165">
        <v>362968</v>
      </c>
      <c r="J165">
        <v>2072991</v>
      </c>
      <c r="K165">
        <v>995341</v>
      </c>
      <c r="L165">
        <v>781637</v>
      </c>
      <c r="M165">
        <v>432020</v>
      </c>
      <c r="N165">
        <v>685856</v>
      </c>
      <c r="O165">
        <v>2376818</v>
      </c>
      <c r="P165">
        <v>596828</v>
      </c>
      <c r="Q165">
        <v>3427453</v>
      </c>
      <c r="R165">
        <v>232117</v>
      </c>
      <c r="S165">
        <v>1186888</v>
      </c>
    </row>
    <row r="166" spans="1:19" x14ac:dyDescent="0.3">
      <c r="A166" s="98">
        <v>9019</v>
      </c>
      <c r="B166" s="343" t="s">
        <v>583</v>
      </c>
      <c r="C166" t="s">
        <v>584</v>
      </c>
      <c r="D166">
        <v>374313</v>
      </c>
      <c r="E166">
        <v>905306</v>
      </c>
      <c r="F166">
        <v>1638491</v>
      </c>
      <c r="G166">
        <v>434669</v>
      </c>
      <c r="H166">
        <v>466153</v>
      </c>
      <c r="I166">
        <v>362968</v>
      </c>
      <c r="J166">
        <v>2072991</v>
      </c>
      <c r="K166">
        <v>995341</v>
      </c>
      <c r="L166">
        <v>781637</v>
      </c>
      <c r="M166">
        <v>432020</v>
      </c>
      <c r="N166">
        <v>685856</v>
      </c>
      <c r="O166">
        <v>2376818</v>
      </c>
      <c r="P166">
        <v>596828</v>
      </c>
      <c r="Q166">
        <v>3427453</v>
      </c>
      <c r="R166">
        <v>232117</v>
      </c>
      <c r="S166">
        <v>1186888</v>
      </c>
    </row>
    <row r="274" spans="6:6" x14ac:dyDescent="0.3">
      <c r="F274" s="432"/>
    </row>
  </sheetData>
  <sheetProtection algorithmName="SHA-512" hashValue="TRAEAp+9Jo4ihVXNDYxmGcDV5uhm8qAahmLDNgWZlE4BBlLl3SaW7oZWMgpMc+vyDzTaDjRvetbAELsKSwU2Cw==" saltValue="gmq4m0Uhjkmo6xv6yykDHg=="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B1" sqref="B1"/>
    </sheetView>
  </sheetViews>
  <sheetFormatPr defaultColWidth="9.109375" defaultRowHeight="14.4" x14ac:dyDescent="0.3"/>
  <cols>
    <col min="1" max="1" width="52.5546875" style="210" customWidth="1"/>
    <col min="2" max="12" width="9.109375" style="262"/>
    <col min="13" max="13" width="21.6640625" style="262" customWidth="1"/>
    <col min="14" max="14" width="16.88671875" style="262" customWidth="1"/>
    <col min="15" max="16" width="9.109375" style="262"/>
    <col min="17" max="17" width="18.109375" style="262" customWidth="1"/>
    <col min="18" max="18" width="11" style="262" customWidth="1"/>
    <col min="19" max="16384" width="9.109375" style="262"/>
  </cols>
  <sheetData>
    <row r="1" spans="1:20" x14ac:dyDescent="0.3">
      <c r="A1" s="210" t="s">
        <v>398</v>
      </c>
    </row>
    <row r="2" spans="1:20" ht="15" thickBot="1" x14ac:dyDescent="0.35">
      <c r="A2" s="260" t="s">
        <v>727</v>
      </c>
      <c r="B2" s="99">
        <v>551100</v>
      </c>
      <c r="C2" s="258">
        <v>55</v>
      </c>
      <c r="D2" s="34"/>
      <c r="E2" s="34"/>
      <c r="G2" s="262">
        <v>100</v>
      </c>
      <c r="I2" s="262" t="s">
        <v>221</v>
      </c>
    </row>
    <row r="3" spans="1:20" ht="15" customHeight="1" thickBot="1" x14ac:dyDescent="0.35">
      <c r="A3" s="261" t="s">
        <v>728</v>
      </c>
      <c r="B3" s="99">
        <v>551101</v>
      </c>
      <c r="C3" s="258">
        <v>55</v>
      </c>
      <c r="D3" s="33"/>
      <c r="E3" s="34"/>
      <c r="G3" s="262">
        <v>200</v>
      </c>
      <c r="I3" s="262" t="s">
        <v>222</v>
      </c>
      <c r="O3" s="264"/>
      <c r="P3" s="264"/>
      <c r="S3" s="264"/>
      <c r="T3" s="264"/>
    </row>
    <row r="4" spans="1:20" ht="15" customHeight="1" thickBot="1" x14ac:dyDescent="0.35">
      <c r="A4" s="261" t="s">
        <v>729</v>
      </c>
      <c r="B4" s="99">
        <v>551102</v>
      </c>
      <c r="C4" s="258">
        <v>55</v>
      </c>
      <c r="D4" s="33"/>
      <c r="E4" s="34"/>
      <c r="G4" s="262">
        <v>300</v>
      </c>
      <c r="I4" s="262" t="s">
        <v>223</v>
      </c>
      <c r="O4" s="264"/>
      <c r="P4" s="264"/>
      <c r="S4" s="264"/>
      <c r="T4" s="264"/>
    </row>
    <row r="5" spans="1:20" ht="15" thickBot="1" x14ac:dyDescent="0.35">
      <c r="A5" s="261" t="s">
        <v>730</v>
      </c>
      <c r="B5" s="99">
        <v>551103</v>
      </c>
      <c r="C5" s="258">
        <v>55</v>
      </c>
      <c r="D5" s="33"/>
      <c r="E5" s="34"/>
      <c r="G5" s="262">
        <v>400</v>
      </c>
      <c r="O5" s="264"/>
      <c r="P5" s="264"/>
      <c r="S5" s="264"/>
      <c r="T5" s="264"/>
    </row>
    <row r="6" spans="1:20" ht="15" thickBot="1" x14ac:dyDescent="0.35">
      <c r="A6" s="261" t="s">
        <v>731</v>
      </c>
      <c r="B6" s="99">
        <v>551113</v>
      </c>
      <c r="C6" s="258">
        <v>55</v>
      </c>
      <c r="D6" s="33"/>
      <c r="E6" s="34"/>
      <c r="G6" s="262">
        <v>500</v>
      </c>
      <c r="O6" s="264"/>
      <c r="P6" s="264"/>
      <c r="S6" s="264"/>
      <c r="T6" s="264"/>
    </row>
    <row r="7" spans="1:20" ht="15" thickBot="1" x14ac:dyDescent="0.35">
      <c r="A7" s="261" t="s">
        <v>732</v>
      </c>
      <c r="B7" s="99">
        <v>551104</v>
      </c>
      <c r="C7" s="258">
        <v>55</v>
      </c>
      <c r="D7" s="33"/>
      <c r="E7" s="34"/>
      <c r="O7" s="264"/>
      <c r="P7" s="264"/>
      <c r="S7" s="264"/>
      <c r="T7" s="264"/>
    </row>
    <row r="8" spans="1:20" ht="15" thickBot="1" x14ac:dyDescent="0.35">
      <c r="A8" s="261" t="s">
        <v>733</v>
      </c>
      <c r="B8" s="99">
        <v>551105</v>
      </c>
      <c r="C8" s="258">
        <v>55</v>
      </c>
      <c r="D8" s="33"/>
      <c r="E8" s="34"/>
      <c r="O8" s="264"/>
      <c r="P8" s="264"/>
      <c r="S8" s="264"/>
      <c r="T8" s="264"/>
    </row>
    <row r="9" spans="1:20" ht="15" thickBot="1" x14ac:dyDescent="0.35">
      <c r="A9" s="261" t="s">
        <v>734</v>
      </c>
      <c r="B9" s="99">
        <v>551106</v>
      </c>
      <c r="C9" s="258">
        <v>55</v>
      </c>
      <c r="D9" s="33"/>
      <c r="E9" s="34"/>
      <c r="O9" s="264"/>
      <c r="P9" s="264"/>
      <c r="S9" s="264"/>
      <c r="T9" s="264"/>
    </row>
    <row r="10" spans="1:20" ht="15" thickBot="1" x14ac:dyDescent="0.35">
      <c r="A10" s="261" t="s">
        <v>735</v>
      </c>
      <c r="B10" s="99">
        <v>551107</v>
      </c>
      <c r="C10" s="258">
        <v>55</v>
      </c>
      <c r="D10" s="33"/>
      <c r="E10" s="34"/>
      <c r="O10" s="264"/>
      <c r="P10" s="264"/>
      <c r="S10" s="264"/>
      <c r="T10" s="264"/>
    </row>
    <row r="11" spans="1:20" ht="15" thickBot="1" x14ac:dyDescent="0.35">
      <c r="A11" s="261" t="s">
        <v>736</v>
      </c>
      <c r="B11" s="99">
        <v>551108</v>
      </c>
      <c r="C11" s="258">
        <v>55</v>
      </c>
      <c r="D11" s="33"/>
      <c r="E11" s="34"/>
      <c r="O11" s="264"/>
      <c r="P11" s="264"/>
      <c r="S11" s="264"/>
      <c r="T11" s="264"/>
    </row>
    <row r="12" spans="1:20" ht="29.4" thickBot="1" x14ac:dyDescent="0.35">
      <c r="A12" s="261" t="s">
        <v>737</v>
      </c>
      <c r="B12" s="99">
        <v>551109</v>
      </c>
      <c r="C12" s="258">
        <v>55</v>
      </c>
      <c r="D12" s="33"/>
      <c r="E12" s="34"/>
      <c r="O12" s="264"/>
      <c r="P12" s="264"/>
      <c r="S12" s="264"/>
      <c r="T12" s="264"/>
    </row>
    <row r="13" spans="1:20" ht="15" thickBot="1" x14ac:dyDescent="0.35">
      <c r="A13" s="261" t="s">
        <v>738</v>
      </c>
      <c r="B13" s="99">
        <v>551112</v>
      </c>
      <c r="C13" s="258">
        <v>55</v>
      </c>
      <c r="D13" s="33"/>
      <c r="E13" s="34"/>
      <c r="O13" s="264"/>
      <c r="P13" s="264"/>
      <c r="S13" s="264"/>
      <c r="T13" s="264"/>
    </row>
    <row r="14" spans="1:20" ht="33" customHeight="1" thickBot="1" x14ac:dyDescent="0.35">
      <c r="A14" s="261" t="s">
        <v>739</v>
      </c>
      <c r="B14" s="99">
        <v>551115</v>
      </c>
      <c r="C14" s="258">
        <v>55</v>
      </c>
      <c r="D14" s="33"/>
      <c r="E14" s="34"/>
      <c r="O14" s="264"/>
      <c r="P14" s="264"/>
      <c r="S14" s="264"/>
      <c r="T14" s="264"/>
    </row>
    <row r="15" spans="1:20" ht="15" thickBot="1" x14ac:dyDescent="0.35">
      <c r="A15" s="261" t="s">
        <v>740</v>
      </c>
      <c r="B15" s="99">
        <v>551116</v>
      </c>
      <c r="C15" s="258">
        <v>55</v>
      </c>
      <c r="D15" s="33"/>
      <c r="E15" s="34"/>
      <c r="O15" s="264"/>
      <c r="P15" s="264"/>
      <c r="S15" s="264"/>
      <c r="T15" s="264"/>
    </row>
    <row r="16" spans="1:20" ht="29.4" thickBot="1" x14ac:dyDescent="0.35">
      <c r="A16" s="261" t="s">
        <v>741</v>
      </c>
      <c r="B16" s="99">
        <v>551114</v>
      </c>
      <c r="C16" s="258">
        <v>55</v>
      </c>
      <c r="D16" s="33"/>
      <c r="E16" s="34"/>
      <c r="O16" s="264"/>
      <c r="P16" s="264"/>
      <c r="S16" s="264"/>
      <c r="T16" s="264"/>
    </row>
    <row r="17" spans="1:20" ht="15" thickBot="1" x14ac:dyDescent="0.35">
      <c r="A17" s="261" t="s">
        <v>742</v>
      </c>
      <c r="B17" s="99">
        <v>551117</v>
      </c>
      <c r="C17" s="258">
        <v>55</v>
      </c>
      <c r="D17" s="33"/>
      <c r="E17" s="34"/>
      <c r="O17" s="264"/>
      <c r="P17" s="264"/>
      <c r="S17" s="264"/>
      <c r="T17" s="264"/>
    </row>
    <row r="18" spans="1:20" ht="15" thickBot="1" x14ac:dyDescent="0.35">
      <c r="A18" s="261"/>
      <c r="B18" s="99"/>
      <c r="C18" s="258"/>
      <c r="D18" s="33"/>
      <c r="E18" s="34"/>
      <c r="O18" s="264"/>
      <c r="P18" s="264"/>
      <c r="S18" s="264"/>
      <c r="T18" s="264"/>
    </row>
    <row r="19" spans="1:20" ht="15" thickBot="1" x14ac:dyDescent="0.35">
      <c r="A19" s="261"/>
      <c r="B19" s="99"/>
      <c r="C19" s="258"/>
      <c r="D19" s="33"/>
      <c r="E19" s="34"/>
      <c r="O19" s="264"/>
      <c r="P19" s="264"/>
      <c r="S19" s="264"/>
      <c r="T19" s="264"/>
    </row>
    <row r="20" spans="1:20" ht="15" thickBot="1" x14ac:dyDescent="0.35">
      <c r="A20" s="261"/>
      <c r="B20" s="99"/>
      <c r="C20" s="258"/>
      <c r="D20" s="33"/>
      <c r="E20" s="34"/>
      <c r="O20" s="264"/>
      <c r="P20" s="264"/>
      <c r="S20" s="264"/>
      <c r="T20" s="264"/>
    </row>
    <row r="21" spans="1:20" ht="15" thickBot="1" x14ac:dyDescent="0.35">
      <c r="A21" s="261"/>
      <c r="B21" s="99"/>
      <c r="C21" s="258"/>
      <c r="D21" s="33"/>
      <c r="E21" s="34"/>
      <c r="O21" s="264"/>
      <c r="P21" s="264"/>
      <c r="S21" s="264"/>
      <c r="T21" s="264"/>
    </row>
    <row r="22" spans="1:20" ht="15" thickBot="1" x14ac:dyDescent="0.35">
      <c r="A22" s="261"/>
      <c r="B22" s="99"/>
      <c r="C22" s="258"/>
      <c r="D22" s="33"/>
      <c r="E22" s="34"/>
      <c r="O22" s="264"/>
      <c r="P22" s="264"/>
      <c r="S22" s="264"/>
      <c r="T22" s="264"/>
    </row>
    <row r="23" spans="1:20" ht="15" thickBot="1" x14ac:dyDescent="0.35">
      <c r="A23" s="261"/>
      <c r="B23" s="99"/>
      <c r="C23" s="258"/>
      <c r="D23" s="33"/>
      <c r="E23" s="34"/>
      <c r="O23" s="264"/>
      <c r="P23" s="264"/>
      <c r="S23" s="264"/>
      <c r="T23" s="264"/>
    </row>
    <row r="24" spans="1:20" ht="15" thickBot="1" x14ac:dyDescent="0.35">
      <c r="A24" s="261"/>
      <c r="B24" s="99"/>
      <c r="C24" s="258"/>
      <c r="D24" s="33"/>
      <c r="E24" s="34"/>
      <c r="O24" s="264"/>
      <c r="P24" s="264"/>
      <c r="S24" s="264"/>
      <c r="T24" s="264"/>
    </row>
    <row r="25" spans="1:20" ht="15" thickBot="1" x14ac:dyDescent="0.35">
      <c r="A25" s="261"/>
      <c r="B25" s="99"/>
      <c r="C25" s="258"/>
      <c r="D25" s="33"/>
      <c r="E25" s="34"/>
      <c r="O25" s="264"/>
      <c r="P25" s="264"/>
      <c r="S25" s="264"/>
      <c r="T25" s="264"/>
    </row>
    <row r="26" spans="1:20" ht="15" thickBot="1" x14ac:dyDescent="0.35">
      <c r="A26" s="261"/>
      <c r="B26" s="99"/>
      <c r="C26" s="258"/>
      <c r="D26" s="33"/>
      <c r="E26" s="34"/>
      <c r="O26" s="264"/>
      <c r="P26" s="264"/>
      <c r="S26" s="264"/>
      <c r="T26" s="264"/>
    </row>
    <row r="27" spans="1:20" ht="15" thickBot="1" x14ac:dyDescent="0.35">
      <c r="A27" s="261"/>
      <c r="B27" s="99"/>
      <c r="C27" s="258"/>
      <c r="D27" s="33"/>
      <c r="E27" s="34"/>
      <c r="O27" s="264"/>
      <c r="P27" s="264"/>
      <c r="S27" s="264"/>
      <c r="T27" s="264"/>
    </row>
    <row r="28" spans="1:20" ht="15" thickBot="1" x14ac:dyDescent="0.35">
      <c r="A28" s="261"/>
      <c r="B28" s="99"/>
      <c r="C28" s="258"/>
      <c r="D28" s="33"/>
      <c r="E28" s="34"/>
      <c r="O28" s="264"/>
      <c r="P28" s="264"/>
      <c r="S28" s="264"/>
      <c r="T28" s="264"/>
    </row>
    <row r="29" spans="1:20" ht="21.6" customHeight="1" thickBot="1" x14ac:dyDescent="0.35">
      <c r="A29" s="261"/>
      <c r="B29" s="99"/>
      <c r="C29" s="258"/>
      <c r="D29" s="33"/>
      <c r="E29" s="34"/>
      <c r="O29" s="264"/>
      <c r="P29" s="264"/>
      <c r="S29" s="264"/>
      <c r="T29" s="264"/>
    </row>
    <row r="30" spans="1:20" ht="22.95" customHeight="1" thickBot="1" x14ac:dyDescent="0.35">
      <c r="A30" s="261"/>
      <c r="B30" s="99"/>
      <c r="C30" s="258"/>
      <c r="D30" s="33"/>
      <c r="E30" s="34"/>
      <c r="O30" s="264"/>
      <c r="P30" s="264"/>
      <c r="S30" s="264"/>
      <c r="T30" s="264"/>
    </row>
    <row r="31" spans="1:20" ht="15" thickBot="1" x14ac:dyDescent="0.35">
      <c r="A31" s="261"/>
      <c r="B31" s="99"/>
      <c r="C31" s="258"/>
      <c r="D31" s="33"/>
      <c r="E31" s="34"/>
      <c r="O31" s="264"/>
      <c r="P31" s="264"/>
      <c r="S31" s="264"/>
      <c r="T31" s="264"/>
    </row>
    <row r="32" spans="1:20" ht="15" thickBot="1" x14ac:dyDescent="0.35">
      <c r="A32" s="261"/>
      <c r="B32" s="99"/>
      <c r="C32" s="258"/>
      <c r="D32" s="33"/>
      <c r="E32" s="34"/>
      <c r="O32" s="264"/>
      <c r="P32" s="264"/>
      <c r="S32" s="264"/>
      <c r="T32" s="264"/>
    </row>
    <row r="33" spans="1:20" ht="15" thickBot="1" x14ac:dyDescent="0.35">
      <c r="A33" s="261"/>
      <c r="B33" s="99"/>
      <c r="C33" s="258"/>
      <c r="D33" s="33"/>
      <c r="E33" s="34"/>
      <c r="O33" s="264"/>
      <c r="P33" s="264"/>
      <c r="S33" s="264"/>
      <c r="T33" s="264"/>
    </row>
    <row r="34" spans="1:20" ht="15" thickBot="1" x14ac:dyDescent="0.35">
      <c r="A34" s="261"/>
      <c r="B34" s="99"/>
      <c r="C34" s="258"/>
      <c r="D34" s="33"/>
      <c r="E34" s="34"/>
      <c r="O34" s="264"/>
      <c r="P34" s="264"/>
      <c r="S34" s="264"/>
      <c r="T34" s="264"/>
    </row>
    <row r="35" spans="1:20" ht="15" thickBot="1" x14ac:dyDescent="0.35">
      <c r="A35" s="261"/>
      <c r="B35" s="99"/>
      <c r="C35" s="258"/>
      <c r="D35" s="33"/>
      <c r="E35" s="34"/>
      <c r="O35" s="264"/>
      <c r="P35" s="264"/>
      <c r="S35" s="264"/>
      <c r="T35" s="264"/>
    </row>
    <row r="36" spans="1:20" ht="15" thickBot="1" x14ac:dyDescent="0.35">
      <c r="A36" s="261"/>
      <c r="B36" s="99"/>
      <c r="C36" s="258"/>
      <c r="D36" s="33"/>
      <c r="E36" s="34"/>
      <c r="O36" s="264"/>
      <c r="P36" s="264"/>
      <c r="S36" s="264"/>
      <c r="T36" s="264"/>
    </row>
    <row r="37" spans="1:20" ht="15" thickBot="1" x14ac:dyDescent="0.35">
      <c r="A37" s="261"/>
      <c r="B37" s="99"/>
      <c r="C37" s="258"/>
      <c r="D37" s="33"/>
      <c r="E37" s="34"/>
      <c r="O37" s="264"/>
      <c r="P37" s="264"/>
      <c r="S37" s="264"/>
      <c r="T37" s="264"/>
    </row>
    <row r="38" spans="1:20" ht="15" thickBot="1" x14ac:dyDescent="0.35">
      <c r="A38" s="261"/>
      <c r="B38" s="99"/>
      <c r="C38" s="258"/>
      <c r="D38" s="33"/>
      <c r="E38" s="34"/>
      <c r="O38" s="264"/>
      <c r="P38" s="264"/>
      <c r="S38" s="264"/>
      <c r="T38" s="264"/>
    </row>
    <row r="39" spans="1:20" ht="15" thickBot="1" x14ac:dyDescent="0.35">
      <c r="A39" s="261"/>
      <c r="B39" s="99"/>
      <c r="C39" s="258"/>
      <c r="D39" s="33"/>
      <c r="E39" s="34"/>
      <c r="O39" s="264"/>
      <c r="P39" s="264"/>
      <c r="S39" s="264"/>
      <c r="T39" s="264"/>
    </row>
    <row r="40" spans="1:20" ht="15" thickBot="1" x14ac:dyDescent="0.35">
      <c r="A40" s="261"/>
      <c r="B40" s="99"/>
      <c r="C40" s="258"/>
      <c r="D40" s="33"/>
      <c r="E40" s="34"/>
      <c r="O40" s="264"/>
      <c r="P40" s="264"/>
      <c r="S40" s="264"/>
      <c r="T40" s="264"/>
    </row>
    <row r="41" spans="1:20" ht="15" thickBot="1" x14ac:dyDescent="0.35">
      <c r="A41" s="261"/>
      <c r="B41" s="99"/>
      <c r="C41" s="258"/>
      <c r="D41" s="33"/>
      <c r="E41" s="34"/>
      <c r="O41" s="264"/>
      <c r="P41" s="264"/>
      <c r="S41" s="264"/>
      <c r="T41" s="264"/>
    </row>
    <row r="42" spans="1:20" ht="15" thickBot="1" x14ac:dyDescent="0.35">
      <c r="A42" s="261"/>
      <c r="B42" s="99"/>
      <c r="C42" s="258"/>
      <c r="D42" s="33"/>
      <c r="E42" s="34"/>
      <c r="O42" s="264"/>
      <c r="P42" s="264"/>
      <c r="S42" s="264"/>
      <c r="T42" s="264"/>
    </row>
    <row r="43" spans="1:20" ht="15" thickBot="1" x14ac:dyDescent="0.35">
      <c r="A43" s="261"/>
      <c r="B43" s="99"/>
      <c r="C43" s="258"/>
      <c r="D43" s="33"/>
      <c r="E43" s="34"/>
      <c r="O43" s="264"/>
      <c r="P43" s="264"/>
      <c r="S43" s="264"/>
      <c r="T43" s="264"/>
    </row>
    <row r="44" spans="1:20" ht="15" thickBot="1" x14ac:dyDescent="0.35">
      <c r="A44" s="261"/>
      <c r="B44" s="99"/>
      <c r="C44" s="258"/>
      <c r="D44" s="33"/>
      <c r="E44" s="34"/>
      <c r="O44" s="264"/>
      <c r="P44" s="264"/>
      <c r="S44" s="264"/>
      <c r="T44" s="264"/>
    </row>
    <row r="45" spans="1:20" ht="15" thickBot="1" x14ac:dyDescent="0.35">
      <c r="A45" s="261"/>
      <c r="B45" s="99"/>
      <c r="C45" s="258"/>
      <c r="D45" s="33"/>
      <c r="E45" s="34"/>
      <c r="O45" s="264"/>
      <c r="P45" s="264"/>
      <c r="S45" s="264"/>
      <c r="T45" s="264"/>
    </row>
    <row r="46" spans="1:20" ht="15" thickBot="1" x14ac:dyDescent="0.35">
      <c r="A46" s="261"/>
      <c r="B46" s="99"/>
      <c r="C46" s="258"/>
      <c r="D46" s="33"/>
      <c r="E46" s="34"/>
      <c r="O46" s="264"/>
      <c r="P46" s="264"/>
      <c r="S46" s="264"/>
      <c r="T46" s="264"/>
    </row>
    <row r="47" spans="1:20" ht="15" thickBot="1" x14ac:dyDescent="0.35">
      <c r="A47" s="261"/>
      <c r="B47" s="99"/>
      <c r="C47" s="258"/>
      <c r="D47" s="33"/>
      <c r="E47" s="34"/>
      <c r="O47" s="264"/>
      <c r="P47" s="264"/>
      <c r="S47" s="264"/>
      <c r="T47" s="264"/>
    </row>
    <row r="48" spans="1:20" ht="15" thickBot="1" x14ac:dyDescent="0.35">
      <c r="A48" s="261"/>
      <c r="B48" s="99"/>
      <c r="C48" s="258"/>
      <c r="D48" s="33"/>
      <c r="E48" s="34"/>
      <c r="O48" s="264"/>
      <c r="P48" s="264"/>
      <c r="S48" s="264"/>
      <c r="T48" s="264"/>
    </row>
    <row r="49" spans="1:20" ht="15" thickBot="1" x14ac:dyDescent="0.35">
      <c r="A49" s="261"/>
      <c r="B49" s="99"/>
      <c r="C49" s="258"/>
      <c r="D49" s="33"/>
      <c r="E49" s="34"/>
      <c r="O49" s="264"/>
      <c r="P49" s="264"/>
      <c r="S49" s="264"/>
      <c r="T49" s="264"/>
    </row>
    <row r="50" spans="1:20" ht="15" thickBot="1" x14ac:dyDescent="0.35">
      <c r="A50" s="261"/>
      <c r="B50" s="99"/>
      <c r="C50" s="258"/>
      <c r="D50" s="33"/>
      <c r="E50" s="34"/>
      <c r="O50" s="264"/>
      <c r="P50" s="264"/>
      <c r="S50" s="264"/>
      <c r="T50" s="264"/>
    </row>
    <row r="51" spans="1:20" ht="15" thickBot="1" x14ac:dyDescent="0.35">
      <c r="A51" s="261"/>
      <c r="B51" s="99"/>
      <c r="C51" s="258"/>
      <c r="D51" s="33"/>
      <c r="E51" s="34"/>
      <c r="O51" s="264"/>
      <c r="P51" s="264"/>
      <c r="S51" s="264"/>
      <c r="T51" s="264"/>
    </row>
    <row r="52" spans="1:20" ht="15" thickBot="1" x14ac:dyDescent="0.35">
      <c r="A52" s="261"/>
      <c r="B52" s="99"/>
      <c r="C52" s="258"/>
      <c r="D52" s="33"/>
      <c r="E52" s="34"/>
      <c r="O52" s="264"/>
      <c r="P52" s="264"/>
      <c r="S52" s="264"/>
      <c r="T52" s="264"/>
    </row>
    <row r="53" spans="1:20" ht="15" thickBot="1" x14ac:dyDescent="0.35">
      <c r="A53" s="261"/>
      <c r="B53" s="99"/>
      <c r="C53" s="258"/>
      <c r="D53" s="33"/>
      <c r="E53" s="34"/>
      <c r="O53" s="264"/>
      <c r="P53" s="264"/>
      <c r="S53" s="264"/>
      <c r="T53" s="264"/>
    </row>
    <row r="54" spans="1:20" ht="15" thickBot="1" x14ac:dyDescent="0.35">
      <c r="A54" s="261"/>
      <c r="B54" s="99"/>
      <c r="C54" s="258"/>
      <c r="D54" s="33"/>
      <c r="E54" s="34"/>
      <c r="O54" s="264"/>
      <c r="P54" s="264"/>
      <c r="S54" s="264"/>
      <c r="T54" s="264"/>
    </row>
    <row r="55" spans="1:20" ht="15" thickBot="1" x14ac:dyDescent="0.35">
      <c r="A55" s="261"/>
      <c r="B55" s="99"/>
      <c r="C55" s="258"/>
      <c r="D55" s="33"/>
      <c r="E55" s="34"/>
      <c r="O55" s="264"/>
      <c r="P55" s="264"/>
      <c r="S55" s="264"/>
      <c r="T55" s="264"/>
    </row>
    <row r="56" spans="1:20" ht="15" thickBot="1" x14ac:dyDescent="0.35">
      <c r="A56" s="261"/>
      <c r="B56" s="99"/>
      <c r="C56" s="258"/>
      <c r="D56" s="33"/>
      <c r="E56" s="34"/>
      <c r="O56" s="264"/>
      <c r="P56" s="264"/>
      <c r="S56" s="264"/>
      <c r="T56" s="264"/>
    </row>
    <row r="57" spans="1:20" ht="15" thickBot="1" x14ac:dyDescent="0.35">
      <c r="A57" s="261"/>
      <c r="B57" s="99"/>
      <c r="C57" s="258"/>
      <c r="D57" s="33"/>
      <c r="E57" s="34"/>
      <c r="O57" s="264"/>
      <c r="P57" s="264"/>
      <c r="S57" s="264"/>
      <c r="T57" s="264"/>
    </row>
    <row r="58" spans="1:20" ht="15" thickBot="1" x14ac:dyDescent="0.35">
      <c r="A58" s="261"/>
      <c r="B58" s="99"/>
      <c r="C58" s="258"/>
      <c r="D58" s="33"/>
      <c r="E58" s="34"/>
      <c r="O58" s="264"/>
      <c r="P58" s="264"/>
      <c r="S58" s="264"/>
      <c r="T58" s="264"/>
    </row>
    <row r="59" spans="1:20" ht="15" thickBot="1" x14ac:dyDescent="0.35">
      <c r="A59" s="261"/>
      <c r="B59" s="99"/>
      <c r="C59" s="258"/>
      <c r="D59" s="33"/>
      <c r="E59" s="34"/>
      <c r="O59" s="264"/>
      <c r="P59" s="264"/>
      <c r="S59" s="264"/>
      <c r="T59" s="264"/>
    </row>
    <row r="60" spans="1:20" ht="15" thickBot="1" x14ac:dyDescent="0.35">
      <c r="A60" s="261"/>
      <c r="B60" s="99"/>
      <c r="C60" s="258"/>
      <c r="D60" s="33"/>
      <c r="E60" s="34"/>
      <c r="O60" s="264"/>
      <c r="P60" s="264"/>
      <c r="S60" s="264"/>
      <c r="T60" s="264"/>
    </row>
    <row r="61" spans="1:20" ht="15" thickBot="1" x14ac:dyDescent="0.35">
      <c r="A61" s="261"/>
      <c r="B61" s="99"/>
      <c r="C61" s="258"/>
      <c r="D61" s="33"/>
      <c r="E61" s="34"/>
      <c r="O61" s="264"/>
      <c r="P61" s="264"/>
      <c r="S61" s="264"/>
      <c r="T61" s="264"/>
    </row>
    <row r="62" spans="1:20" ht="15" thickBot="1" x14ac:dyDescent="0.35">
      <c r="A62" s="261"/>
      <c r="B62" s="99"/>
      <c r="C62" s="258"/>
      <c r="D62" s="33"/>
      <c r="E62" s="34"/>
      <c r="O62" s="264"/>
      <c r="P62" s="264"/>
      <c r="S62" s="264"/>
      <c r="T62" s="264"/>
    </row>
    <row r="63" spans="1:20" ht="15" thickBot="1" x14ac:dyDescent="0.35">
      <c r="A63" s="261"/>
      <c r="B63" s="99"/>
      <c r="C63" s="258"/>
      <c r="D63" s="33"/>
      <c r="E63" s="34"/>
      <c r="O63" s="264"/>
      <c r="P63" s="264"/>
      <c r="S63" s="264"/>
      <c r="T63" s="264"/>
    </row>
    <row r="64" spans="1:20" ht="15" thickBot="1" x14ac:dyDescent="0.35">
      <c r="A64" s="261"/>
      <c r="B64" s="99"/>
      <c r="C64" s="258"/>
      <c r="D64" s="33"/>
      <c r="E64" s="34"/>
      <c r="O64" s="264"/>
      <c r="P64" s="264"/>
      <c r="S64" s="264"/>
      <c r="T64" s="264"/>
    </row>
    <row r="65" spans="1:20" ht="15" thickBot="1" x14ac:dyDescent="0.35">
      <c r="A65" s="261"/>
      <c r="B65" s="99"/>
      <c r="C65" s="258"/>
      <c r="D65" s="33"/>
      <c r="E65" s="34"/>
      <c r="O65" s="264"/>
      <c r="P65" s="264"/>
      <c r="S65" s="264"/>
      <c r="T65" s="264"/>
    </row>
    <row r="66" spans="1:20" ht="15" thickBot="1" x14ac:dyDescent="0.35">
      <c r="A66" s="261"/>
      <c r="B66" s="99"/>
      <c r="C66" s="258"/>
      <c r="D66" s="33"/>
      <c r="E66" s="34"/>
      <c r="O66" s="264"/>
      <c r="P66" s="264"/>
      <c r="S66" s="264"/>
      <c r="T66" s="264"/>
    </row>
    <row r="67" spans="1:20" ht="15" thickBot="1" x14ac:dyDescent="0.35">
      <c r="A67" s="261"/>
      <c r="B67" s="99"/>
      <c r="C67" s="258"/>
      <c r="D67" s="33"/>
      <c r="E67" s="34"/>
      <c r="O67" s="264"/>
      <c r="P67" s="264"/>
      <c r="S67" s="264"/>
      <c r="T67" s="264"/>
    </row>
    <row r="68" spans="1:20" ht="15" thickBot="1" x14ac:dyDescent="0.35">
      <c r="A68" s="261"/>
      <c r="B68" s="99"/>
      <c r="C68" s="258"/>
      <c r="D68" s="33"/>
      <c r="E68" s="34"/>
      <c r="O68" s="264"/>
      <c r="P68" s="264"/>
      <c r="S68" s="264"/>
      <c r="T68" s="264"/>
    </row>
  </sheetData>
  <sheetProtection algorithmName="SHA-512" hashValue="DeKLskMSzZz4oh7jCn/2ihPB8elWIKsBbsEZ34JaaZn3H9tbadWv4JLGuijiptdotywQdfoz2dCbIMYq4Aw3yA==" saltValue="I5o85H8l9K5rXMpQQva4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29"/>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64" customWidth="1"/>
    <col min="5" max="5" width="17.109375" style="16" customWidth="1"/>
    <col min="6" max="6" width="21.5546875" style="264" customWidth="1"/>
    <col min="7" max="7" width="26.6640625" style="307" customWidth="1"/>
    <col min="8" max="8" width="25.109375" style="210" customWidth="1"/>
    <col min="9" max="9" width="24" style="264" customWidth="1"/>
    <col min="10" max="10" width="13.5546875" style="16" customWidth="1"/>
    <col min="11" max="11" width="11.6640625" style="16" customWidth="1"/>
    <col min="12" max="12" width="4" hidden="1" customWidth="1"/>
    <col min="13" max="13" width="11" style="16" hidden="1" customWidth="1"/>
    <col min="14" max="14" width="3.33203125" style="127"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64"/>
  </cols>
  <sheetData>
    <row r="1" spans="1:122" x14ac:dyDescent="0.3">
      <c r="B1" s="309" t="s">
        <v>255</v>
      </c>
      <c r="C1" s="309"/>
      <c r="E1" s="265" t="s">
        <v>7</v>
      </c>
      <c r="F1" s="266">
        <v>2022</v>
      </c>
      <c r="G1" s="76" t="s">
        <v>55</v>
      </c>
      <c r="H1" s="267"/>
      <c r="I1" s="268"/>
      <c r="J1" s="269"/>
      <c r="M1" s="16" t="s">
        <v>17</v>
      </c>
      <c r="O1" s="16">
        <v>1</v>
      </c>
    </row>
    <row r="2" spans="1:122" ht="44.25" customHeight="1" thickBot="1" x14ac:dyDescent="0.35">
      <c r="B2" s="676" t="s">
        <v>187</v>
      </c>
      <c r="C2" s="677"/>
      <c r="D2" s="270" t="s">
        <v>398</v>
      </c>
      <c r="E2" s="674" t="s">
        <v>191</v>
      </c>
      <c r="F2" s="674"/>
      <c r="G2" s="675"/>
      <c r="H2" s="384" t="s">
        <v>1010</v>
      </c>
      <c r="M2" s="16" t="s">
        <v>18</v>
      </c>
      <c r="N2" s="127">
        <v>50</v>
      </c>
      <c r="O2" s="16">
        <v>2</v>
      </c>
    </row>
    <row r="3" spans="1:122" ht="15" thickBot="1" x14ac:dyDescent="0.35">
      <c r="B3" s="310" t="s">
        <v>0</v>
      </c>
      <c r="C3" s="311"/>
      <c r="D3" s="272" t="e">
        <f>VLOOKUP(D2,'Unit Names(H)'!A2:B139,2,FALSE)</f>
        <v>#N/A</v>
      </c>
      <c r="E3" s="342"/>
      <c r="F3" s="273"/>
      <c r="G3" s="274"/>
      <c r="H3" s="271"/>
      <c r="N3" s="127">
        <v>51</v>
      </c>
      <c r="O3" s="16">
        <v>3</v>
      </c>
    </row>
    <row r="4" spans="1:122" ht="15" thickBot="1" x14ac:dyDescent="0.35">
      <c r="B4" s="312" t="s">
        <v>360</v>
      </c>
      <c r="C4" s="313"/>
      <c r="D4" s="275"/>
      <c r="E4" s="275"/>
      <c r="F4" s="276"/>
      <c r="G4" s="277"/>
      <c r="H4" s="271"/>
      <c r="I4" s="1"/>
      <c r="M4" s="16" t="s">
        <v>213</v>
      </c>
      <c r="N4" s="127">
        <v>52</v>
      </c>
      <c r="O4" s="16">
        <v>4</v>
      </c>
    </row>
    <row r="5" spans="1:122" ht="37.5" customHeight="1" x14ac:dyDescent="0.3">
      <c r="A5" s="255" t="s">
        <v>253</v>
      </c>
      <c r="B5" s="184" t="s">
        <v>41</v>
      </c>
      <c r="C5" s="184" t="s">
        <v>57</v>
      </c>
      <c r="D5" s="278" t="s">
        <v>1</v>
      </c>
      <c r="E5" s="278">
        <v>2021</v>
      </c>
      <c r="F5" s="279">
        <v>2022</v>
      </c>
      <c r="G5" s="280" t="s">
        <v>394</v>
      </c>
      <c r="H5" s="281" t="s">
        <v>195</v>
      </c>
      <c r="I5" s="266" t="s">
        <v>2</v>
      </c>
      <c r="M5" s="16" t="s">
        <v>282</v>
      </c>
    </row>
    <row r="6" spans="1:122" ht="22.5" customHeight="1" x14ac:dyDescent="0.3">
      <c r="A6" s="183"/>
      <c r="B6" s="322" t="s">
        <v>56</v>
      </c>
      <c r="C6" s="323"/>
      <c r="D6" s="324"/>
      <c r="E6" s="325"/>
      <c r="F6" s="326"/>
      <c r="G6" s="318"/>
      <c r="H6" s="15"/>
      <c r="M6" s="16" t="s">
        <v>268</v>
      </c>
    </row>
    <row r="7" spans="1:122" s="16" customFormat="1" ht="63.75" customHeight="1" x14ac:dyDescent="0.3">
      <c r="A7" s="386">
        <v>333</v>
      </c>
      <c r="B7" s="255" t="s">
        <v>26</v>
      </c>
      <c r="C7" s="255" t="s">
        <v>58</v>
      </c>
      <c r="D7" s="263" t="s">
        <v>361</v>
      </c>
      <c r="E7" s="254" t="e">
        <f>INDEX('PY1 Data(H)'!$A$1:$CZ$258,MATCH('Unit Data from Audit Worksheet'!$A7,'PY1 Data(H)'!$A$1:$A$258,0),MATCH('Unit Data from Audit Worksheet'!$D$2,'PY1 Data(H)'!$A$1:$CZ$1,0))</f>
        <v>#N/A</v>
      </c>
      <c r="F7" s="126">
        <v>0</v>
      </c>
      <c r="G7" s="283"/>
      <c r="H7" s="284"/>
      <c r="I7" s="285"/>
      <c r="J7" s="197"/>
      <c r="L7"/>
      <c r="M7" s="16" t="s">
        <v>283</v>
      </c>
      <c r="N7" s="12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5">
        <v>500</v>
      </c>
      <c r="B8" s="255" t="s">
        <v>21</v>
      </c>
      <c r="C8" s="255" t="s">
        <v>58</v>
      </c>
      <c r="D8" s="263" t="s">
        <v>362</v>
      </c>
      <c r="E8" s="254" t="e">
        <f>INDEX('PY1 Data(H)'!$A$1:$CZ$258,MATCH('Unit Data from Audit Worksheet'!$A8,'PY1 Data(H)'!$A$1:$A$258,0),MATCH('Unit Data from Audit Worksheet'!$D$2,'PY1 Data(H)'!$A$1:$CZ$1,0))</f>
        <v>#N/A</v>
      </c>
      <c r="F8" s="126">
        <v>0</v>
      </c>
      <c r="G8" s="283">
        <f>IF(F8&lt;0,"Note: Number is normally positive.",)</f>
        <v>0</v>
      </c>
      <c r="H8" s="284"/>
      <c r="I8" s="284"/>
      <c r="J8" s="197"/>
      <c r="L8"/>
      <c r="M8" s="16" t="s">
        <v>284</v>
      </c>
      <c r="N8" s="12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398">
        <v>385</v>
      </c>
      <c r="B9" s="3" t="s">
        <v>24</v>
      </c>
      <c r="C9" s="255" t="s">
        <v>58</v>
      </c>
      <c r="D9" s="64" t="s">
        <v>59</v>
      </c>
      <c r="E9" s="254" t="e">
        <f>INDEX('PY1 Data(H)'!$A$1:$CZ$258,MATCH('Unit Data from Audit Worksheet'!$A9,'PY1 Data(H)'!$A$1:$A$258,0),MATCH('Unit Data from Audit Worksheet'!$D$2,'PY1 Data(H)'!$A$1:$CZ$1,0))-INDEX('PY1 Data(H)'!$A$1:$CZ$258,MATCH('Unit Data from Audit Worksheet'!$A11,'PY1 Data(H)'!$A$1:$A$258,0),MATCH('Unit Data from Audit Worksheet'!$D$2,'PY1 Data(H)'!$A$1:$CZ$1,0))</f>
        <v>#N/A</v>
      </c>
      <c r="F9" s="126">
        <v>0</v>
      </c>
      <c r="G9" s="283">
        <f>IF((F7+F8)&gt;F9,"Error: Please review Account numbers (333+500)&gt;385",)</f>
        <v>0</v>
      </c>
      <c r="H9" s="15"/>
      <c r="I9" s="284"/>
      <c r="J9"/>
    </row>
    <row r="10" spans="1:122" s="16" customFormat="1" ht="90" customHeight="1" x14ac:dyDescent="0.3">
      <c r="A10" s="65">
        <v>575</v>
      </c>
      <c r="B10" s="255" t="s">
        <v>28</v>
      </c>
      <c r="C10" s="255" t="s">
        <v>58</v>
      </c>
      <c r="D10" s="314" t="s">
        <v>363</v>
      </c>
      <c r="E10" s="254" t="e">
        <f>INDEX('PY1 Data(H)'!$A$1:$CZ$258,MATCH('Unit Data from Audit Worksheet'!$A10,'PY1 Data(H)'!$A$1:$A$258,0),MATCH('Unit Data from Audit Worksheet'!$D$2,'PY1 Data(H)'!$A$1:$CZ$1,0))</f>
        <v>#N/A</v>
      </c>
      <c r="F10" s="126">
        <v>0</v>
      </c>
      <c r="G10" s="283">
        <f>IF(F10&lt;0,"Note: Number is normally positive.",)</f>
        <v>0</v>
      </c>
      <c r="H10" s="286"/>
      <c r="I10" s="287"/>
      <c r="J10"/>
      <c r="L10"/>
      <c r="N10" s="12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5">
        <v>576</v>
      </c>
      <c r="B11" s="255" t="s">
        <v>28</v>
      </c>
      <c r="C11" s="255" t="s">
        <v>58</v>
      </c>
      <c r="D11" s="314" t="s">
        <v>364</v>
      </c>
      <c r="E11" s="254" t="e">
        <f>INDEX('PY1 Data(H)'!$A$1:$CZ$258,MATCH('Unit Data from Audit Worksheet'!$A11,'PY1 Data(H)'!$A$1:$A$258,0),MATCH('Unit Data from Audit Worksheet'!$D$2,'PY1 Data(H)'!$A$1:$CZ$1,0))</f>
        <v>#N/A</v>
      </c>
      <c r="F11" s="126">
        <v>0</v>
      </c>
      <c r="G11" s="283">
        <f>IF(F11&lt;0,"Error: Enter as positive.",)</f>
        <v>0</v>
      </c>
      <c r="H11" s="286"/>
      <c r="I11" s="287"/>
      <c r="J11"/>
      <c r="L11"/>
      <c r="N11" s="12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398">
        <v>626</v>
      </c>
      <c r="B12" s="606" t="s">
        <v>291</v>
      </c>
      <c r="C12" s="606" t="s">
        <v>58</v>
      </c>
      <c r="D12" s="148" t="s">
        <v>365</v>
      </c>
      <c r="E12" s="254" t="e">
        <f>INDEX('PY1 Data(H)'!$A$1:$CZ$258,MATCH('Unit Data from Audit Worksheet'!$A12,'PY1 Data(H)'!$A$1:$A$258,0),MATCH('Unit Data from Audit Worksheet'!$D$2,'PY1 Data(H)'!$A$1:$CZ$1,0))-INDEX('PY1 Data(H)'!$A$1:$CZ$258,MATCH('Unit Data from Audit Worksheet'!$A11,'PY1 Data(H)'!$A$1:$A$258,0),MATCH('Unit Data from Audit Worksheet'!$D$2,'PY1 Data(H)'!$A$1:$CZ$1,0))</f>
        <v>#N/A</v>
      </c>
      <c r="F12" s="126">
        <v>0</v>
      </c>
      <c r="G12" s="283">
        <f>IF(F12&lt;0,"Error: Enter as positive.",)</f>
        <v>0</v>
      </c>
      <c r="H12" s="288"/>
      <c r="I12" s="288"/>
      <c r="J12"/>
    </row>
    <row r="13" spans="1:122" ht="89.25" customHeight="1" x14ac:dyDescent="0.3">
      <c r="A13" s="130">
        <v>627</v>
      </c>
      <c r="B13" s="607" t="s">
        <v>238</v>
      </c>
      <c r="C13" s="606" t="s">
        <v>58</v>
      </c>
      <c r="D13" s="148" t="s">
        <v>366</v>
      </c>
      <c r="E13" s="254" t="e">
        <f>INDEX('PY1 Data(H)'!$A$1:$CZ$258,MATCH('Unit Data from Audit Worksheet'!$A13,'PY1 Data(H)'!$A$1:$A$258,0),MATCH('Unit Data from Audit Worksheet'!$D$2,'PY1 Data(H)'!$A$1:$CZ$1,0))</f>
        <v>#N/A</v>
      </c>
      <c r="F13" s="126">
        <v>0</v>
      </c>
      <c r="G13" s="283">
        <f>IF(F13&gt;F12,"Please review account numbers 627 &gt;626",)</f>
        <v>0</v>
      </c>
      <c r="H13" s="288"/>
      <c r="I13" s="288"/>
      <c r="J13"/>
    </row>
    <row r="14" spans="1:122" ht="105" customHeight="1" x14ac:dyDescent="0.3">
      <c r="A14" s="130">
        <v>628</v>
      </c>
      <c r="B14" s="607" t="s">
        <v>238</v>
      </c>
      <c r="C14" s="606" t="s">
        <v>58</v>
      </c>
      <c r="D14" s="148" t="s">
        <v>367</v>
      </c>
      <c r="E14" s="254" t="e">
        <f>INDEX('PY1 Data(H)'!$A$1:$CZ$258,MATCH('Unit Data from Audit Worksheet'!$A14,'PY1 Data(H)'!$A$1:$A$258,0),MATCH('Unit Data from Audit Worksheet'!$D$2,'PY1 Data(H)'!$A$1:$CZ$1,0))</f>
        <v>#N/A</v>
      </c>
      <c r="F14" s="126">
        <v>0</v>
      </c>
      <c r="G14" s="283">
        <f>IF(F14&gt;F12,"Please review account numbers 628 &gt; 626",)</f>
        <v>0</v>
      </c>
      <c r="H14" s="288"/>
      <c r="I14" s="288"/>
      <c r="J14"/>
    </row>
    <row r="15" spans="1:122" ht="95.25" customHeight="1" x14ac:dyDescent="0.3">
      <c r="A15" s="130">
        <v>629</v>
      </c>
      <c r="B15" s="607" t="s">
        <v>238</v>
      </c>
      <c r="C15" s="606" t="s">
        <v>58</v>
      </c>
      <c r="D15" s="148" t="s">
        <v>368</v>
      </c>
      <c r="E15" s="254" t="e">
        <f>INDEX('PY1 Data(H)'!$A$1:$CZ$258,MATCH('Unit Data from Audit Worksheet'!$A15,'PY1 Data(H)'!$A$1:$A$258,0),MATCH('Unit Data from Audit Worksheet'!$D$2,'PY1 Data(H)'!$A$1:$CZ$1,0))</f>
        <v>#N/A</v>
      </c>
      <c r="F15" s="126">
        <v>0</v>
      </c>
      <c r="G15" s="283">
        <f>IF(F15&gt;F12,"Please review account numbers 629 &gt; 626",)</f>
        <v>0</v>
      </c>
      <c r="H15" s="288"/>
      <c r="I15" s="288"/>
      <c r="J15"/>
    </row>
    <row r="16" spans="1:122" ht="69" customHeight="1" x14ac:dyDescent="0.3">
      <c r="A16" s="130">
        <v>630</v>
      </c>
      <c r="B16" s="607" t="s">
        <v>238</v>
      </c>
      <c r="C16" s="606" t="s">
        <v>58</v>
      </c>
      <c r="D16" s="148" t="s">
        <v>279</v>
      </c>
      <c r="E16" s="254" t="e">
        <f>INDEX('PY1 Data(H)'!$A$1:$CZ$258,MATCH('Unit Data from Audit Worksheet'!$A16,'PY1 Data(H)'!$A$1:$A$258,0),MATCH('Unit Data from Audit Worksheet'!$D$2,'PY1 Data(H)'!$A$1:$CZ$1,0))</f>
        <v>#N/A</v>
      </c>
      <c r="F16" s="126">
        <v>0</v>
      </c>
      <c r="G16" s="283">
        <f>IF(F16&gt;F12,"Please review account numbers 630 &gt; 626",)</f>
        <v>0</v>
      </c>
      <c r="H16" s="288"/>
      <c r="I16" s="288"/>
      <c r="J16"/>
    </row>
    <row r="17" spans="1:122" ht="95.25" customHeight="1" x14ac:dyDescent="0.3">
      <c r="A17" s="130">
        <v>631</v>
      </c>
      <c r="B17" s="607" t="s">
        <v>238</v>
      </c>
      <c r="C17" s="606" t="s">
        <v>58</v>
      </c>
      <c r="D17" s="148" t="s">
        <v>369</v>
      </c>
      <c r="E17" s="254" t="e">
        <f>INDEX('PY1 Data(H)'!$A$1:$CZ$258,MATCH('Unit Data from Audit Worksheet'!$A17,'PY1 Data(H)'!$A$1:$A$258,0),MATCH('Unit Data from Audit Worksheet'!$D$2,'PY1 Data(H)'!$A$1:$CZ$1,0))</f>
        <v>#N/A</v>
      </c>
      <c r="F17" s="126">
        <v>0</v>
      </c>
      <c r="G17" s="283">
        <f>IF(F17&gt;F12,"Please review account numbers 631 &gt; 626",)</f>
        <v>0</v>
      </c>
      <c r="H17" s="288"/>
      <c r="I17" s="288"/>
      <c r="J17"/>
    </row>
    <row r="18" spans="1:122" ht="95.25" customHeight="1" x14ac:dyDescent="0.3">
      <c r="A18" s="472">
        <v>632</v>
      </c>
      <c r="B18" s="608" t="s">
        <v>238</v>
      </c>
      <c r="C18" s="609" t="s">
        <v>58</v>
      </c>
      <c r="D18" s="503" t="s">
        <v>930</v>
      </c>
      <c r="E18" s="254" t="e">
        <f>INDEX('PY1 Data(H)'!$A$1:$CZ$258,MATCH('Unit Data from Audit Worksheet'!$A18,'PY1 Data(H)'!$A$1:$A$258,0),MATCH('Unit Data from Audit Worksheet'!$D$2,'PY1 Data(H)'!$A$1:$CZ$1,0))</f>
        <v>#N/A</v>
      </c>
      <c r="F18" s="126">
        <v>0</v>
      </c>
      <c r="G18" s="283">
        <f>IF(F18&gt;F12,"Please review account numbers 631 &gt; 626",)</f>
        <v>0</v>
      </c>
      <c r="H18" s="504"/>
      <c r="I18" s="504"/>
      <c r="J18" s="120"/>
      <c r="L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row>
    <row r="19" spans="1:122" ht="55.5" customHeight="1" x14ac:dyDescent="0.3">
      <c r="A19" s="398">
        <v>338</v>
      </c>
      <c r="B19" s="3" t="s">
        <v>22</v>
      </c>
      <c r="C19" s="255" t="s">
        <v>58</v>
      </c>
      <c r="D19" s="64" t="s">
        <v>60</v>
      </c>
      <c r="E19" s="254" t="e">
        <f>INDEX('PY1 Data(H)'!$A$1:$CZ$258,MATCH('Unit Data from Audit Worksheet'!$A19,'PY1 Data(H)'!$A$1:$A$258,0),MATCH('Unit Data from Audit Worksheet'!$D$2,'PY1 Data(H)'!$A$1:$CZ$1,0))-INDEX('PY1 Data(H)'!$A$1:$CZ$258,MATCH('Unit Data from Audit Worksheet'!$A11,'PY1 Data(H)'!$A$1:$A$258,0),MATCH('Unit Data from Audit Worksheet'!$D$2,'PY1 Data(H)'!$A$1:$CZ$1,0))</f>
        <v>#N/A</v>
      </c>
      <c r="F19" s="126">
        <v>0</v>
      </c>
      <c r="G19" s="283" t="str">
        <f>IF(F12&gt;F19,"Error: Please review accts 626 &gt; 338","")</f>
        <v/>
      </c>
      <c r="H19" s="15"/>
      <c r="I19" s="284"/>
      <c r="J19"/>
    </row>
    <row r="20" spans="1:122" ht="89.25" customHeight="1" x14ac:dyDescent="0.3">
      <c r="A20" s="65">
        <v>335</v>
      </c>
      <c r="B20" s="3" t="s">
        <v>22</v>
      </c>
      <c r="C20" s="255" t="s">
        <v>58</v>
      </c>
      <c r="D20" s="263" t="s">
        <v>370</v>
      </c>
      <c r="E20" s="254" t="e">
        <f>INDEX('PY1 Data(H)'!$A$1:$CZ$258,MATCH('Unit Data from Audit Worksheet'!$A20,'PY1 Data(H)'!$A$1:$A$258,0),MATCH('Unit Data from Audit Worksheet'!$D$2,'PY1 Data(H)'!$A$1:$CZ$1,0))</f>
        <v>#N/A</v>
      </c>
      <c r="F20" s="126">
        <v>0</v>
      </c>
      <c r="G20" s="283">
        <f>IF(F20&lt;0,"Error: Enter as positive.",)</f>
        <v>0</v>
      </c>
      <c r="H20" s="15"/>
      <c r="I20" s="171"/>
      <c r="J20"/>
    </row>
    <row r="21" spans="1:122" ht="48.75" customHeight="1" x14ac:dyDescent="0.3">
      <c r="A21" s="65">
        <v>252</v>
      </c>
      <c r="B21" s="3" t="s">
        <v>22</v>
      </c>
      <c r="C21" s="255" t="s">
        <v>58</v>
      </c>
      <c r="D21" s="64" t="s">
        <v>61</v>
      </c>
      <c r="E21" s="254" t="e">
        <f>INDEX('PY1 Data(H)'!$A$1:$CZ$258,MATCH('Unit Data from Audit Worksheet'!$A21,'PY1 Data(H)'!$A$1:$A$258,0),MATCH('Unit Data from Audit Worksheet'!$D$2,'PY1 Data(H)'!$A$1:$CZ$1,0))</f>
        <v>#N/A</v>
      </c>
      <c r="F21" s="126">
        <v>0</v>
      </c>
      <c r="G21" s="289"/>
      <c r="H21" s="15"/>
      <c r="I21" s="49"/>
      <c r="J21"/>
    </row>
    <row r="22" spans="1:122" ht="43.2" x14ac:dyDescent="0.3">
      <c r="A22" s="65">
        <v>253</v>
      </c>
      <c r="B22" s="3" t="s">
        <v>22</v>
      </c>
      <c r="C22" s="255" t="s">
        <v>58</v>
      </c>
      <c r="D22" s="64" t="s">
        <v>62</v>
      </c>
      <c r="E22" s="254" t="e">
        <f>INDEX('PY1 Data(H)'!$A$1:$CZ$258,MATCH('Unit Data from Audit Worksheet'!$A22,'PY1 Data(H)'!$A$1:$A$258,0),MATCH('Unit Data from Audit Worksheet'!$D$2,'PY1 Data(H)'!$A$1:$CZ$1,0))</f>
        <v>#N/A</v>
      </c>
      <c r="F22" s="126">
        <v>0</v>
      </c>
      <c r="G22" s="283"/>
      <c r="H22" s="15"/>
      <c r="I22" s="49"/>
      <c r="J22"/>
    </row>
    <row r="23" spans="1:122" ht="73.5" customHeight="1" x14ac:dyDescent="0.3">
      <c r="A23" s="65">
        <v>254</v>
      </c>
      <c r="B23" s="3" t="s">
        <v>22</v>
      </c>
      <c r="C23" s="255" t="s">
        <v>58</v>
      </c>
      <c r="D23" s="64" t="s">
        <v>371</v>
      </c>
      <c r="E23" s="254" t="e">
        <f>INDEX('PY1 Data(H)'!$A$1:$CZ$258,MATCH('Unit Data from Audit Worksheet'!$A23,'PY1 Data(H)'!$A$1:$A$258,0),MATCH('Unit Data from Audit Worksheet'!$D$2,'PY1 Data(H)'!$A$1:$CZ$1,0))</f>
        <v>#N/A</v>
      </c>
      <c r="F23" s="126">
        <v>0</v>
      </c>
      <c r="G23" s="283">
        <f>IF(H23=0,,"Error: Total assets and deferred outflows less total liabilities and deferred inflows do not equal total net position. Account numbers  385-338-252-253-254 = 0.  The amount the formula is off is located in the cell to the right")</f>
        <v>0</v>
      </c>
      <c r="H23" s="286">
        <f>F9-F19-F21-F22-F23</f>
        <v>0</v>
      </c>
      <c r="I23" s="49"/>
      <c r="J23"/>
    </row>
    <row r="24" spans="1:122" ht="21.75" customHeight="1" x14ac:dyDescent="0.3">
      <c r="A24" s="65"/>
      <c r="B24" s="329" t="s">
        <v>63</v>
      </c>
      <c r="C24" s="610"/>
      <c r="D24" s="316"/>
      <c r="E24" s="333"/>
      <c r="F24" s="327"/>
      <c r="G24" s="328"/>
      <c r="H24" s="15"/>
      <c r="I24" s="49"/>
      <c r="J24"/>
    </row>
    <row r="25" spans="1:122" ht="59.25" customHeight="1" x14ac:dyDescent="0.3">
      <c r="A25" s="65">
        <v>502</v>
      </c>
      <c r="B25" s="3" t="s">
        <v>21</v>
      </c>
      <c r="C25" s="255" t="s">
        <v>65</v>
      </c>
      <c r="D25" s="263" t="s">
        <v>372</v>
      </c>
      <c r="E25" s="254" t="e">
        <f>INDEX('PY1 Data(H)'!$A$1:$CZ$258,MATCH('Unit Data from Audit Worksheet'!$A25,'PY1 Data(H)'!$A$1:$A$258,0),MATCH('Unit Data from Audit Worksheet'!$D$2,'PY1 Data(H)'!$A$1:$CZ$1,0))</f>
        <v>#N/A</v>
      </c>
      <c r="F25" s="126">
        <v>0</v>
      </c>
      <c r="G25" s="283">
        <f>IF(F25&lt;0,"Note: Number is normally positive.",)</f>
        <v>0</v>
      </c>
      <c r="H25" s="15"/>
      <c r="I25" s="49"/>
      <c r="J25"/>
    </row>
    <row r="26" spans="1:122" ht="59.25" customHeight="1" x14ac:dyDescent="0.3">
      <c r="A26" s="65">
        <v>503</v>
      </c>
      <c r="B26" s="3" t="s">
        <v>21</v>
      </c>
      <c r="C26" s="255" t="s">
        <v>65</v>
      </c>
      <c r="D26" s="64" t="s">
        <v>64</v>
      </c>
      <c r="E26" s="254" t="e">
        <f>INDEX('PY1 Data(H)'!$A$1:$CZ$258,MATCH('Unit Data from Audit Worksheet'!$A26,'PY1 Data(H)'!$A$1:$A$258,0),MATCH('Unit Data from Audit Worksheet'!$D$2,'PY1 Data(H)'!$A$1:$CZ$1,0))</f>
        <v>#N/A</v>
      </c>
      <c r="F26" s="532">
        <v>0</v>
      </c>
      <c r="G26" s="283">
        <f>IF(F26&lt;0,"Note: Number is normally positive.",)</f>
        <v>0</v>
      </c>
      <c r="H26" s="15"/>
      <c r="I26" s="49"/>
      <c r="J26"/>
    </row>
    <row r="27" spans="1:122" ht="27" customHeight="1" x14ac:dyDescent="0.3">
      <c r="A27" s="65"/>
      <c r="B27" s="329" t="s">
        <v>66</v>
      </c>
      <c r="C27" s="610"/>
      <c r="D27" s="316"/>
      <c r="E27" s="333"/>
      <c r="F27" s="317"/>
      <c r="G27" s="318"/>
      <c r="H27" s="15"/>
      <c r="I27" s="49"/>
      <c r="J27"/>
    </row>
    <row r="28" spans="1:122" ht="49.5" customHeight="1" x14ac:dyDescent="0.3">
      <c r="A28" s="65">
        <v>388</v>
      </c>
      <c r="B28" s="3" t="s">
        <v>24</v>
      </c>
      <c r="C28" s="3" t="s">
        <v>71</v>
      </c>
      <c r="D28" s="64" t="s">
        <v>67</v>
      </c>
      <c r="E28" s="254" t="e">
        <f>INDEX('PY1 Data(H)'!$A$1:$CZ$258,MATCH('Unit Data from Audit Worksheet'!$A28,'PY1 Data(H)'!$A$1:$A$258,0),MATCH('Unit Data from Audit Worksheet'!$D$2,'PY1 Data(H)'!$A$1:$CZ$1,0))</f>
        <v>#N/A</v>
      </c>
      <c r="F28" s="126">
        <v>0</v>
      </c>
      <c r="G28" s="283">
        <f t="shared" ref="G28:G34" si="0">IF(F28&lt;0,"Error: Enter as positive.",)</f>
        <v>0</v>
      </c>
      <c r="H28" s="15"/>
      <c r="I28" s="49"/>
      <c r="J28"/>
    </row>
    <row r="29" spans="1:122" ht="51.75" customHeight="1" x14ac:dyDescent="0.3">
      <c r="A29" s="65">
        <v>339</v>
      </c>
      <c r="B29" s="3" t="s">
        <v>22</v>
      </c>
      <c r="C29" s="3" t="s">
        <v>71</v>
      </c>
      <c r="D29" s="64" t="s">
        <v>68</v>
      </c>
      <c r="E29" s="254" t="e">
        <f>INDEX('PY1 Data(H)'!$A$1:$CZ$258,MATCH('Unit Data from Audit Worksheet'!$A29,'PY1 Data(H)'!$A$1:$A$258,0),MATCH('Unit Data from Audit Worksheet'!$D$2,'PY1 Data(H)'!$A$1:$CZ$1,0))</f>
        <v>#N/A</v>
      </c>
      <c r="F29" s="126">
        <v>0</v>
      </c>
      <c r="G29" s="283">
        <f t="shared" si="0"/>
        <v>0</v>
      </c>
      <c r="H29" s="15"/>
      <c r="I29" s="49"/>
      <c r="J29"/>
    </row>
    <row r="30" spans="1:122" ht="50.25" customHeight="1" x14ac:dyDescent="0.3">
      <c r="A30" s="65">
        <v>504</v>
      </c>
      <c r="B30" s="3" t="s">
        <v>22</v>
      </c>
      <c r="C30" s="3" t="s">
        <v>71</v>
      </c>
      <c r="D30" s="64" t="s">
        <v>69</v>
      </c>
      <c r="E30" s="254" t="e">
        <f>INDEX('PY1 Data(H)'!$A$1:$CZ$258,MATCH('Unit Data from Audit Worksheet'!$A30,'PY1 Data(H)'!$A$1:$A$258,0),MATCH('Unit Data from Audit Worksheet'!$D$2,'PY1 Data(H)'!$A$1:$CZ$1,0))</f>
        <v>#N/A</v>
      </c>
      <c r="F30" s="126">
        <v>0</v>
      </c>
      <c r="G30" s="283">
        <f t="shared" si="0"/>
        <v>0</v>
      </c>
      <c r="H30" s="15"/>
      <c r="I30" s="49"/>
      <c r="J30"/>
    </row>
    <row r="31" spans="1:122" ht="60" customHeight="1" x14ac:dyDescent="0.3">
      <c r="A31" s="65">
        <v>505</v>
      </c>
      <c r="B31" s="3" t="s">
        <v>22</v>
      </c>
      <c r="C31" s="3" t="s">
        <v>71</v>
      </c>
      <c r="D31" s="257" t="s">
        <v>70</v>
      </c>
      <c r="E31" s="254" t="e">
        <f>INDEX('PY1 Data(H)'!$A$1:$CZ$258,MATCH('Unit Data from Audit Worksheet'!$A31,'PY1 Data(H)'!$A$1:$A$258,0),MATCH('Unit Data from Audit Worksheet'!$D$2,'PY1 Data(H)'!$A$1:$CZ$1,0))</f>
        <v>#N/A</v>
      </c>
      <c r="F31" s="126">
        <v>0</v>
      </c>
      <c r="G31" s="283">
        <f t="shared" si="0"/>
        <v>0</v>
      </c>
      <c r="H31" s="15"/>
      <c r="I31" s="49"/>
      <c r="J31"/>
    </row>
    <row r="32" spans="1:122" ht="67.95" customHeight="1" x14ac:dyDescent="0.3">
      <c r="A32" s="65">
        <v>341</v>
      </c>
      <c r="B32" s="3" t="s">
        <v>22</v>
      </c>
      <c r="C32" s="3" t="s">
        <v>71</v>
      </c>
      <c r="D32" s="263" t="s">
        <v>373</v>
      </c>
      <c r="E32" s="254" t="e">
        <f>INDEX('PY1 Data(H)'!$A$1:$CZ$258,MATCH('Unit Data from Audit Worksheet'!$A32,'PY1 Data(H)'!$A$1:$A$258,0),MATCH('Unit Data from Audit Worksheet'!$D$2,'PY1 Data(H)'!$A$1:$CZ$1,0))</f>
        <v>#N/A</v>
      </c>
      <c r="F32" s="126">
        <v>0</v>
      </c>
      <c r="G32" s="283">
        <f t="shared" si="0"/>
        <v>0</v>
      </c>
      <c r="H32" s="15"/>
      <c r="I32" s="49"/>
      <c r="J32"/>
    </row>
    <row r="33" spans="1:122" ht="44.25" customHeight="1" x14ac:dyDescent="0.3">
      <c r="A33" s="65">
        <v>386</v>
      </c>
      <c r="B33" s="3" t="s">
        <v>22</v>
      </c>
      <c r="C33" s="3" t="s">
        <v>71</v>
      </c>
      <c r="D33" s="64" t="s">
        <v>374</v>
      </c>
      <c r="E33" s="254" t="e">
        <f>INDEX('PY1 Data(H)'!$A$1:$CZ$258,MATCH('Unit Data from Audit Worksheet'!$A33,'PY1 Data(H)'!$A$1:$A$258,0),MATCH('Unit Data from Audit Worksheet'!$D$2,'PY1 Data(H)'!$A$1:$CZ$1,0))</f>
        <v>#N/A</v>
      </c>
      <c r="F33" s="126">
        <v>0</v>
      </c>
      <c r="G33" s="283">
        <f t="shared" si="0"/>
        <v>0</v>
      </c>
      <c r="H33" s="15"/>
      <c r="I33" s="49"/>
      <c r="J33"/>
    </row>
    <row r="34" spans="1:122" ht="48.75" customHeight="1" x14ac:dyDescent="0.3">
      <c r="A34" s="65">
        <v>387</v>
      </c>
      <c r="B34" s="3" t="s">
        <v>24</v>
      </c>
      <c r="C34" s="3" t="s">
        <v>71</v>
      </c>
      <c r="D34" s="64" t="s">
        <v>375</v>
      </c>
      <c r="E34" s="254" t="e">
        <f>INDEX('PY1 Data(H)'!$A$1:$CZ$258,MATCH('Unit Data from Audit Worksheet'!$A34,'PY1 Data(H)'!$A$1:$A$258,0),MATCH('Unit Data from Audit Worksheet'!$D$2,'PY1 Data(H)'!$A$1:$CZ$1,0))</f>
        <v>#N/A</v>
      </c>
      <c r="F34" s="126">
        <v>0</v>
      </c>
      <c r="G34" s="283">
        <f t="shared" si="0"/>
        <v>0</v>
      </c>
      <c r="H34" s="15"/>
      <c r="I34" s="49"/>
      <c r="J34"/>
    </row>
    <row r="35" spans="1:122" ht="92.25" customHeight="1" x14ac:dyDescent="0.3">
      <c r="A35" s="65">
        <v>389</v>
      </c>
      <c r="B35" s="3" t="s">
        <v>24</v>
      </c>
      <c r="C35" s="3" t="s">
        <v>71</v>
      </c>
      <c r="D35" s="263" t="s">
        <v>376</v>
      </c>
      <c r="E35" s="254" t="e">
        <f>INDEX('PY1 Data(H)'!$A$1:$CZ$258,MATCH('Unit Data from Audit Worksheet'!$A35,'PY1 Data(H)'!$A$1:$A$258,0),MATCH('Unit Data from Audit Worksheet'!$D$2,'PY1 Data(H)'!$A$1:$CZ$1,0))</f>
        <v>#N/A</v>
      </c>
      <c r="F35" s="126">
        <v>0</v>
      </c>
      <c r="G35" s="283"/>
      <c r="H35" s="15"/>
      <c r="I35" s="49"/>
      <c r="J35"/>
    </row>
    <row r="36" spans="1:122" ht="140.4" customHeight="1" x14ac:dyDescent="0.3">
      <c r="A36" s="65">
        <v>255</v>
      </c>
      <c r="B36" s="3" t="s">
        <v>22</v>
      </c>
      <c r="C36" s="3" t="s">
        <v>71</v>
      </c>
      <c r="D36" s="263" t="s">
        <v>377</v>
      </c>
      <c r="E36" s="254" t="e">
        <f>INDEX('PY1 Data(H)'!$A$1:$CZ$258,MATCH('Unit Data from Audit Worksheet'!$A36,'PY1 Data(H)'!$A$1:$A$258,0),MATCH('Unit Data from Audit Worksheet'!$D$2,'PY1 Data(H)'!$A$1:$CZ$1,0))</f>
        <v>#N/A</v>
      </c>
      <c r="F36" s="126">
        <v>0</v>
      </c>
      <c r="G36" s="501">
        <f>IF(H36=0,,"Error: Total revenues less total expenses do not equal total change in net position. Account numbers 339+504+505+341+386-387+389-388-255 = 0  The amount the formula is off is located in the cell to the right")</f>
        <v>0</v>
      </c>
      <c r="H36" s="286">
        <f>F29+F30+F31+F32+F33-F34+F35-F28-F36</f>
        <v>0</v>
      </c>
      <c r="I36" s="49"/>
      <c r="J36"/>
    </row>
    <row r="37" spans="1:122" ht="138" customHeight="1" x14ac:dyDescent="0.3">
      <c r="A37" s="65">
        <v>376</v>
      </c>
      <c r="B37" s="255" t="s">
        <v>22</v>
      </c>
      <c r="C37" s="255" t="s">
        <v>71</v>
      </c>
      <c r="D37" s="263" t="s">
        <v>378</v>
      </c>
      <c r="E37" s="254" t="e">
        <f>INDEX('PY1 Data(H)'!$A$1:$CZ$258,MATCH('Unit Data from Audit Worksheet'!$A37,'PY1 Data(H)'!$A$1:$A$258,0),MATCH('Unit Data from Audit Worksheet'!$D$2,'PY1 Data(H)'!$A$1:$CZ$1,0))</f>
        <v>#N/A</v>
      </c>
      <c r="F37" s="124">
        <v>0</v>
      </c>
      <c r="G37" s="501" t="e">
        <f>IF(H37=0,,"Error: Beginning Balance does not agree with our records.  Account numbers  252+253+254-255-376-(Prior Year 252+253+254)=0  The amount the formula is off is located in the cell to the right")</f>
        <v>#N/A</v>
      </c>
      <c r="H37" s="290" t="e">
        <f>F21+F22+F23-F36-F37-(E21+E22+E23)</f>
        <v>#N/A</v>
      </c>
      <c r="I37" s="533" t="s">
        <v>949</v>
      </c>
      <c r="J37"/>
    </row>
    <row r="38" spans="1:122" ht="25.5" customHeight="1" x14ac:dyDescent="0.3">
      <c r="A38" s="65"/>
      <c r="B38" s="329" t="s">
        <v>214</v>
      </c>
      <c r="C38" s="610"/>
      <c r="D38" s="316"/>
      <c r="E38" s="333"/>
      <c r="F38" s="317"/>
      <c r="G38" s="318"/>
      <c r="H38" s="15"/>
      <c r="I38" s="49"/>
      <c r="J38"/>
    </row>
    <row r="39" spans="1:122" s="16" customFormat="1" ht="86.25" customHeight="1" x14ac:dyDescent="0.3">
      <c r="A39" s="65">
        <v>592</v>
      </c>
      <c r="B39" s="255" t="s">
        <v>23</v>
      </c>
      <c r="C39" s="255" t="s">
        <v>216</v>
      </c>
      <c r="D39" s="263" t="s">
        <v>379</v>
      </c>
      <c r="E39" s="254" t="e">
        <f>INDEX('PY1 Data(H)'!$A$1:$CZ$258,MATCH('Unit Data from Audit Worksheet'!$A39,'PY1 Data(H)'!$A$1:$A$258,0),MATCH('Unit Data from Audit Worksheet'!$D$2,'PY1 Data(H)'!$A$1:$CZ$1,0))</f>
        <v>#N/A</v>
      </c>
      <c r="F39" s="126">
        <v>0</v>
      </c>
      <c r="G39" s="283"/>
      <c r="H39" s="284"/>
      <c r="J39"/>
      <c r="L39"/>
      <c r="N39" s="127"/>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71.25" customHeight="1" x14ac:dyDescent="0.3">
      <c r="A40" s="65">
        <v>591</v>
      </c>
      <c r="B40" s="255" t="s">
        <v>23</v>
      </c>
      <c r="C40" s="255" t="s">
        <v>216</v>
      </c>
      <c r="D40" s="64" t="s">
        <v>217</v>
      </c>
      <c r="E40" s="254" t="e">
        <f>INDEX('PY1 Data(H)'!$A$1:$CZ$258,MATCH('Unit Data from Audit Worksheet'!$A40,'PY1 Data(H)'!$A$1:$A$258,0),MATCH('Unit Data from Audit Worksheet'!$D$2,'PY1 Data(H)'!$A$1:$CZ$1,0))</f>
        <v>#N/A</v>
      </c>
      <c r="F40" s="126">
        <v>0</v>
      </c>
      <c r="G40" s="283">
        <f>IF(F40&lt;0,"Error: Enter as positive.",)</f>
        <v>0</v>
      </c>
      <c r="H40" s="284"/>
      <c r="J40"/>
      <c r="L40"/>
      <c r="N40" s="127"/>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row>
    <row r="41" spans="1:122" ht="27" customHeight="1" x14ac:dyDescent="0.3">
      <c r="A41" s="65"/>
      <c r="B41" s="329" t="s">
        <v>72</v>
      </c>
      <c r="C41" s="610"/>
      <c r="D41" s="319"/>
      <c r="E41" s="333"/>
      <c r="F41" s="320"/>
      <c r="G41" s="321"/>
      <c r="H41" s="15"/>
      <c r="I41" s="49"/>
      <c r="J41"/>
    </row>
    <row r="42" spans="1:122" s="16" customFormat="1" ht="55.5" customHeight="1" x14ac:dyDescent="0.3">
      <c r="A42" s="65">
        <v>506</v>
      </c>
      <c r="B42" s="611" t="s">
        <v>21</v>
      </c>
      <c r="C42" s="611" t="s">
        <v>76</v>
      </c>
      <c r="D42" s="64" t="s">
        <v>380</v>
      </c>
      <c r="E42" s="254" t="e">
        <f>INDEX('PY1 Data(H)'!$A$1:$CZ$258,MATCH('Unit Data from Audit Worksheet'!$A42,'PY1 Data(H)'!$A$1:$A$258,0),MATCH('Unit Data from Audit Worksheet'!$D$2,'PY1 Data(H)'!$A$1:$CZ$1,0))</f>
        <v>#N/A</v>
      </c>
      <c r="F42" s="126">
        <v>0</v>
      </c>
      <c r="G42" s="283">
        <f>IF(F42&lt;0,"Note: Number is normally positive.",)</f>
        <v>0</v>
      </c>
      <c r="H42" s="284"/>
      <c r="I42" s="49"/>
      <c r="J42"/>
      <c r="L42"/>
      <c r="N42" s="127"/>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45.75" customHeight="1" x14ac:dyDescent="0.3">
      <c r="A43" s="65">
        <v>536</v>
      </c>
      <c r="B43" s="611" t="s">
        <v>21</v>
      </c>
      <c r="C43" s="611" t="s">
        <v>76</v>
      </c>
      <c r="D43" s="64" t="s">
        <v>73</v>
      </c>
      <c r="E43" s="254" t="e">
        <f>INDEX('PY1 Data(H)'!$A$1:$CZ$258,MATCH('Unit Data from Audit Worksheet'!$A43,'PY1 Data(H)'!$A$1:$A$258,0),MATCH('Unit Data from Audit Worksheet'!$D$2,'PY1 Data(H)'!$A$1:$CZ$1,0))</f>
        <v>#N/A</v>
      </c>
      <c r="F43" s="126">
        <v>0</v>
      </c>
      <c r="G43" s="283">
        <f>IF(F43&lt;0,"Note: Number is normally positive.",)</f>
        <v>0</v>
      </c>
      <c r="H43" s="284"/>
      <c r="I43" s="285"/>
      <c r="J43"/>
      <c r="L43"/>
      <c r="N43" s="127"/>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s="16" customFormat="1" ht="51.75" customHeight="1" x14ac:dyDescent="0.3">
      <c r="A44" s="65">
        <v>586</v>
      </c>
      <c r="B44" s="611" t="s">
        <v>23</v>
      </c>
      <c r="C44" s="611" t="s">
        <v>76</v>
      </c>
      <c r="D44" s="256" t="s">
        <v>206</v>
      </c>
      <c r="E44" s="254" t="e">
        <f>INDEX('PY1 Data(H)'!$A$1:$CZ$258,MATCH('Unit Data from Audit Worksheet'!$A44,'PY1 Data(H)'!$A$1:$A$258,0),MATCH('Unit Data from Audit Worksheet'!$D$2,'PY1 Data(H)'!$A$1:$CZ$1,0))</f>
        <v>#N/A</v>
      </c>
      <c r="F44" s="126">
        <v>0</v>
      </c>
      <c r="G44" s="283">
        <f>IF(F44&lt;0,"Note: Number is normally positive.",)</f>
        <v>0</v>
      </c>
      <c r="H44" s="284"/>
      <c r="I44" s="285"/>
      <c r="J44"/>
      <c r="L44"/>
      <c r="N44" s="127"/>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ht="37.5" customHeight="1" x14ac:dyDescent="0.3">
      <c r="A45" s="65">
        <v>379</v>
      </c>
      <c r="B45" s="611" t="s">
        <v>24</v>
      </c>
      <c r="C45" s="611" t="s">
        <v>76</v>
      </c>
      <c r="D45" s="64" t="s">
        <v>59</v>
      </c>
      <c r="E45" s="254" t="e">
        <f>INDEX('PY1 Data(H)'!$A$1:$CZ$258,MATCH('Unit Data from Audit Worksheet'!$A45,'PY1 Data(H)'!$A$1:$A$258,0),MATCH('Unit Data from Audit Worksheet'!$D$2,'PY1 Data(H)'!$A$1:$CZ$1,0))</f>
        <v>#N/A</v>
      </c>
      <c r="F45" s="126">
        <v>0</v>
      </c>
      <c r="G45" s="283">
        <f>IF((F42+F43)&gt;F45,"Error: Please review account numbers (506+536)&gt;379",)</f>
        <v>0</v>
      </c>
      <c r="H45" s="15"/>
      <c r="I45" s="49"/>
      <c r="J45"/>
    </row>
    <row r="46" spans="1:122" ht="99.75" customHeight="1" x14ac:dyDescent="0.3">
      <c r="A46" s="65">
        <v>4</v>
      </c>
      <c r="B46" s="611" t="s">
        <v>21</v>
      </c>
      <c r="C46" s="611" t="s">
        <v>76</v>
      </c>
      <c r="D46" s="129" t="s">
        <v>381</v>
      </c>
      <c r="E46" s="254" t="e">
        <f>INDEX('PY1 Data(H)'!$A$1:$CZ$258,MATCH('Unit Data from Audit Worksheet'!$A46,'PY1 Data(H)'!$A$1:$A$258,0),MATCH('Unit Data from Audit Worksheet'!$D$2,'PY1 Data(H)'!$A$1:$CZ$1,0))</f>
        <v>#N/A</v>
      </c>
      <c r="F46" s="126">
        <v>0</v>
      </c>
      <c r="G46" s="283">
        <f t="shared" ref="G46:G50" si="1">IF(F46&lt;0,"Error: Enter as positive.",)</f>
        <v>0</v>
      </c>
      <c r="H46" s="15"/>
      <c r="I46" s="49"/>
      <c r="J46"/>
    </row>
    <row r="47" spans="1:122" ht="132" customHeight="1" x14ac:dyDescent="0.3">
      <c r="A47" s="65">
        <v>5</v>
      </c>
      <c r="B47" s="611" t="s">
        <v>21</v>
      </c>
      <c r="C47" s="611" t="s">
        <v>76</v>
      </c>
      <c r="D47" s="146" t="s">
        <v>382</v>
      </c>
      <c r="E47" s="254" t="e">
        <f>INDEX('PY1 Data(H)'!$A$1:$CZ$258,MATCH('Unit Data from Audit Worksheet'!$A47,'PY1 Data(H)'!$A$1:$A$258,0),MATCH('Unit Data from Audit Worksheet'!$D$2,'PY1 Data(H)'!$A$1:$CZ$1,0))</f>
        <v>#N/A</v>
      </c>
      <c r="F47" s="126">
        <v>0</v>
      </c>
      <c r="G47" s="283">
        <f t="shared" si="1"/>
        <v>0</v>
      </c>
      <c r="H47" s="15"/>
      <c r="I47" s="49"/>
      <c r="J47"/>
    </row>
    <row r="48" spans="1:122" ht="93.75" customHeight="1" x14ac:dyDescent="0.3">
      <c r="A48" s="65">
        <v>380</v>
      </c>
      <c r="B48" s="611" t="s">
        <v>24</v>
      </c>
      <c r="C48" s="611" t="s">
        <v>76</v>
      </c>
      <c r="D48" s="146" t="s">
        <v>383</v>
      </c>
      <c r="E48" s="254" t="e">
        <f>INDEX('PY1 Data(H)'!$A$1:$CZ$258,MATCH('Unit Data from Audit Worksheet'!$A48,'PY1 Data(H)'!$A$1:$A$258,0),MATCH('Unit Data from Audit Worksheet'!$D$2,'PY1 Data(H)'!$A$1:$CZ$1,0))</f>
        <v>#N/A</v>
      </c>
      <c r="F48" s="126">
        <v>0</v>
      </c>
      <c r="G48" s="283">
        <f t="shared" si="1"/>
        <v>0</v>
      </c>
      <c r="H48" s="15"/>
      <c r="I48" s="49"/>
      <c r="J48"/>
    </row>
    <row r="49" spans="1:122" ht="48.75" customHeight="1" x14ac:dyDescent="0.3">
      <c r="A49" s="65">
        <v>391</v>
      </c>
      <c r="B49" s="611" t="s">
        <v>27</v>
      </c>
      <c r="C49" s="611" t="s">
        <v>76</v>
      </c>
      <c r="D49" s="64" t="s">
        <v>74</v>
      </c>
      <c r="E49" s="254" t="e">
        <f>INDEX('PY1 Data(H)'!$A$1:$CZ$258,MATCH('Unit Data from Audit Worksheet'!$A49,'PY1 Data(H)'!$A$1:$A$258,0),MATCH('Unit Data from Audit Worksheet'!$D$2,'PY1 Data(H)'!$A$1:$CZ$1,0))</f>
        <v>#N/A</v>
      </c>
      <c r="F49" s="126">
        <v>0</v>
      </c>
      <c r="G49" s="283">
        <f t="shared" si="1"/>
        <v>0</v>
      </c>
      <c r="H49" s="15"/>
      <c r="I49" s="49"/>
      <c r="J49"/>
    </row>
    <row r="50" spans="1:122" ht="51.75" customHeight="1" x14ac:dyDescent="0.3">
      <c r="A50" s="65">
        <v>7</v>
      </c>
      <c r="B50" s="611" t="s">
        <v>27</v>
      </c>
      <c r="C50" s="611" t="s">
        <v>76</v>
      </c>
      <c r="D50" s="64" t="s">
        <v>75</v>
      </c>
      <c r="E50" s="254" t="e">
        <f>INDEX('PY1 Data(H)'!$A$1:$CZ$258,MATCH('Unit Data from Audit Worksheet'!$A50,'PY1 Data(H)'!$A$1:$A$258,0),MATCH('Unit Data from Audit Worksheet'!$D$2,'PY1 Data(H)'!$A$1:$CZ$1,0))</f>
        <v>#N/A</v>
      </c>
      <c r="F50" s="126">
        <v>0</v>
      </c>
      <c r="G50" s="283">
        <f t="shared" si="1"/>
        <v>0</v>
      </c>
      <c r="H50" s="15"/>
      <c r="I50" s="49"/>
      <c r="J50"/>
    </row>
    <row r="51" spans="1:122" ht="78.75" customHeight="1" x14ac:dyDescent="0.3">
      <c r="A51" s="130">
        <v>645</v>
      </c>
      <c r="B51" s="607" t="s">
        <v>238</v>
      </c>
      <c r="C51" s="607" t="s">
        <v>76</v>
      </c>
      <c r="D51" s="466" t="s">
        <v>254</v>
      </c>
      <c r="E51" s="254" t="e">
        <f>INDEX('PY1 Data(H)'!$A$1:$CZ$258,MATCH('Unit Data from Audit Worksheet'!$A51,'PY1 Data(H)'!$A$1:$A$258,0),MATCH('Unit Data from Audit Worksheet'!$D$2,'PY1 Data(H)'!$A$1:$CZ$1,0))</f>
        <v>#N/A</v>
      </c>
      <c r="F51" s="126">
        <v>0</v>
      </c>
      <c r="G51" s="283">
        <f>IF(F51&lt;0,"Note: Number is normally positive.",)</f>
        <v>0</v>
      </c>
      <c r="H51" s="284"/>
      <c r="I51" s="285"/>
      <c r="J51"/>
    </row>
    <row r="52" spans="1:122" ht="78.75" customHeight="1" x14ac:dyDescent="0.3">
      <c r="A52" s="130">
        <v>646</v>
      </c>
      <c r="B52" s="607" t="s">
        <v>238</v>
      </c>
      <c r="C52" s="607" t="s">
        <v>76</v>
      </c>
      <c r="D52" s="129" t="s">
        <v>239</v>
      </c>
      <c r="E52" s="254" t="e">
        <f>INDEX('PY1 Data(H)'!$A$1:$CZ$258,MATCH('Unit Data from Audit Worksheet'!$A52,'PY1 Data(H)'!$A$1:$A$258,0),MATCH('Unit Data from Audit Worksheet'!$D$2,'PY1 Data(H)'!$A$1:$CZ$1,0))</f>
        <v>#N/A</v>
      </c>
      <c r="F52" s="126">
        <v>0</v>
      </c>
      <c r="G52" s="283">
        <f>IF(F52&lt;0,"Note: Number is normally positive.",)</f>
        <v>0</v>
      </c>
      <c r="H52" s="284"/>
      <c r="I52" s="285"/>
      <c r="J52"/>
    </row>
    <row r="53" spans="1:122" ht="69.599999999999994" customHeight="1" x14ac:dyDescent="0.3">
      <c r="A53" s="65">
        <v>9</v>
      </c>
      <c r="B53" s="611" t="s">
        <v>24</v>
      </c>
      <c r="C53" s="611" t="s">
        <v>76</v>
      </c>
      <c r="D53" s="263" t="s">
        <v>384</v>
      </c>
      <c r="E53" s="254" t="e">
        <f>INDEX('PY1 Data(H)'!$A$1:$CZ$258,MATCH('Unit Data from Audit Worksheet'!$A53,'PY1 Data(H)'!$A$1:$A$258,0),MATCH('Unit Data from Audit Worksheet'!$D$2,'PY1 Data(H)'!$A$1:$CZ$1,0))</f>
        <v>#N/A</v>
      </c>
      <c r="F53" s="126">
        <v>0</v>
      </c>
      <c r="G53" s="283">
        <f>IF(F45-F46-F47-F48-F53=0,,"Error: Total assets less total liabilities do not equal total fund balance. Account numbers 379-4-5-380-9= 0  The amount of the formula is in the cell to the right")</f>
        <v>0</v>
      </c>
      <c r="H53" s="286">
        <f>F45-F46-F47-F48-F53</f>
        <v>0</v>
      </c>
      <c r="I53" s="49"/>
      <c r="J53"/>
    </row>
    <row r="54" spans="1:122" s="16" customFormat="1" ht="63.75" customHeight="1" x14ac:dyDescent="0.3">
      <c r="A54" s="457">
        <v>1052</v>
      </c>
      <c r="B54" s="612" t="s">
        <v>318</v>
      </c>
      <c r="C54" s="612" t="s">
        <v>79</v>
      </c>
      <c r="D54" s="535" t="s">
        <v>938</v>
      </c>
      <c r="E54" s="459" t="s">
        <v>698</v>
      </c>
      <c r="F54" s="126">
        <v>0</v>
      </c>
      <c r="G54" s="283"/>
      <c r="H54" s="284"/>
      <c r="I54" s="285"/>
      <c r="J54" s="120"/>
      <c r="L54" s="120"/>
      <c r="N54" s="127"/>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row>
    <row r="55" spans="1:122" ht="30" customHeight="1" x14ac:dyDescent="0.3">
      <c r="A55" s="65"/>
      <c r="B55" s="329" t="s">
        <v>78</v>
      </c>
      <c r="C55" s="610"/>
      <c r="D55" s="316"/>
      <c r="E55" s="333"/>
      <c r="F55" s="317"/>
      <c r="G55" s="318"/>
      <c r="H55" s="15"/>
      <c r="I55" s="49"/>
      <c r="J55"/>
    </row>
    <row r="56" spans="1:122" ht="57.75" customHeight="1" x14ac:dyDescent="0.3">
      <c r="A56" s="65">
        <v>16</v>
      </c>
      <c r="B56" s="3" t="s">
        <v>25</v>
      </c>
      <c r="C56" s="3" t="s">
        <v>79</v>
      </c>
      <c r="D56" s="64" t="s">
        <v>77</v>
      </c>
      <c r="E56" s="254" t="e">
        <f>INDEX('PY1 Data(H)'!$A$1:$CZ$258,MATCH('Unit Data from Audit Worksheet'!$A56,'PY1 Data(H)'!$A$1:$A$258,0),MATCH('Unit Data from Audit Worksheet'!$D$2,'PY1 Data(H)'!$A$1:$CZ$1,0))</f>
        <v>#N/A</v>
      </c>
      <c r="F56" s="126">
        <v>0</v>
      </c>
      <c r="G56" s="283"/>
      <c r="H56" s="15"/>
      <c r="I56" s="49"/>
      <c r="J56"/>
    </row>
    <row r="57" spans="1:122" ht="69.75" customHeight="1" x14ac:dyDescent="0.3">
      <c r="A57" s="65">
        <v>532</v>
      </c>
      <c r="B57" s="3" t="s">
        <v>21</v>
      </c>
      <c r="C57" s="3" t="s">
        <v>79</v>
      </c>
      <c r="D57" s="259" t="s">
        <v>385</v>
      </c>
      <c r="E57" s="254" t="e">
        <f>INDEX('PY1 Data(H)'!$A$1:$CZ$258,MATCH('Unit Data from Audit Worksheet'!$A57,'PY1 Data(H)'!$A$1:$A$258,0),MATCH('Unit Data from Audit Worksheet'!$D$2,'PY1 Data(H)'!$A$1:$CZ$1,0))</f>
        <v>#N/A</v>
      </c>
      <c r="F57" s="126">
        <v>0</v>
      </c>
      <c r="G57" s="283">
        <f>IF(F57&lt;0,"Error: Enter as positive.",)</f>
        <v>0</v>
      </c>
      <c r="H57" s="15"/>
      <c r="I57" s="49"/>
      <c r="J57"/>
    </row>
    <row r="58" spans="1:122" ht="54" customHeight="1" x14ac:dyDescent="0.3">
      <c r="A58" s="65">
        <v>17</v>
      </c>
      <c r="B58" s="3" t="s">
        <v>24</v>
      </c>
      <c r="C58" s="3" t="s">
        <v>79</v>
      </c>
      <c r="D58" s="64" t="s">
        <v>386</v>
      </c>
      <c r="E58" s="254" t="e">
        <f>INDEX('PY1 Data(H)'!$A$1:$CZ$258,MATCH('Unit Data from Audit Worksheet'!$A58,'PY1 Data(H)'!$A$1:$A$258,0),MATCH('Unit Data from Audit Worksheet'!$D$2,'PY1 Data(H)'!$A$1:$CZ$1,0))</f>
        <v>#N/A</v>
      </c>
      <c r="F58" s="126">
        <v>0</v>
      </c>
      <c r="G58" s="283"/>
      <c r="H58" s="15"/>
      <c r="I58" s="49"/>
      <c r="J58"/>
    </row>
    <row r="59" spans="1:122" ht="58.5" customHeight="1" x14ac:dyDescent="0.3">
      <c r="A59" s="65">
        <v>20</v>
      </c>
      <c r="B59" s="3" t="s">
        <v>21</v>
      </c>
      <c r="C59" s="3" t="s">
        <v>79</v>
      </c>
      <c r="D59" s="64" t="s">
        <v>387</v>
      </c>
      <c r="E59" s="254" t="e">
        <f>INDEX('PY1 Data(H)'!$A$1:$CZ$258,MATCH('Unit Data from Audit Worksheet'!$A59,'PY1 Data(H)'!$A$1:$A$258,0),MATCH('Unit Data from Audit Worksheet'!$D$2,'PY1 Data(H)'!$A$1:$CZ$1,0))</f>
        <v>#N/A</v>
      </c>
      <c r="F59" s="126">
        <v>0</v>
      </c>
      <c r="G59" s="283">
        <f>IF(F59&lt;0,"Error: Enter as positive.",)</f>
        <v>0</v>
      </c>
      <c r="H59" s="15"/>
      <c r="I59" s="49"/>
      <c r="J59"/>
    </row>
    <row r="60" spans="1:122" ht="54" customHeight="1" x14ac:dyDescent="0.3">
      <c r="A60" s="65">
        <v>533</v>
      </c>
      <c r="B60" s="3" t="s">
        <v>21</v>
      </c>
      <c r="C60" s="3" t="s">
        <v>79</v>
      </c>
      <c r="D60" s="259" t="s">
        <v>388</v>
      </c>
      <c r="E60" s="254" t="e">
        <f>INDEX('PY1 Data(H)'!$A$1:$CZ$258,MATCH('Unit Data from Audit Worksheet'!$A60,'PY1 Data(H)'!$A$1:$A$258,0),MATCH('Unit Data from Audit Worksheet'!$D$2,'PY1 Data(H)'!$A$1:$CZ$1,0))</f>
        <v>#N/A</v>
      </c>
      <c r="F60" s="126">
        <v>0</v>
      </c>
      <c r="G60" s="292"/>
      <c r="H60" s="15"/>
      <c r="I60" s="49"/>
      <c r="J60"/>
    </row>
    <row r="61" spans="1:122" s="16" customFormat="1" ht="62.25" customHeight="1" x14ac:dyDescent="0.3">
      <c r="A61" s="65">
        <v>508</v>
      </c>
      <c r="B61" s="3" t="s">
        <v>21</v>
      </c>
      <c r="C61" s="3" t="s">
        <v>79</v>
      </c>
      <c r="D61" s="64" t="s">
        <v>190</v>
      </c>
      <c r="E61" s="254" t="e">
        <f>INDEX('PY1 Data(H)'!$A$1:$CZ$258,MATCH('Unit Data from Audit Worksheet'!$A61,'PY1 Data(H)'!$A$1:$A$258,0),MATCH('Unit Data from Audit Worksheet'!$D$2,'PY1 Data(H)'!$A$1:$CZ$1,0))</f>
        <v>#N/A</v>
      </c>
      <c r="F61" s="126">
        <v>0</v>
      </c>
      <c r="G61" s="283"/>
      <c r="H61" s="284"/>
      <c r="I61" s="285"/>
      <c r="J61"/>
      <c r="L61"/>
      <c r="N61" s="127"/>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row>
    <row r="62" spans="1:122" s="16" customFormat="1" ht="81.75" customHeight="1" x14ac:dyDescent="0.3">
      <c r="A62" s="65">
        <v>509</v>
      </c>
      <c r="B62" s="3" t="s">
        <v>21</v>
      </c>
      <c r="C62" s="3" t="s">
        <v>79</v>
      </c>
      <c r="D62" s="64" t="s">
        <v>188</v>
      </c>
      <c r="E62" s="254" t="e">
        <f>INDEX('PY1 Data(H)'!$A$1:$CZ$258,MATCH('Unit Data from Audit Worksheet'!$A62,'PY1 Data(H)'!$A$1:$A$258,0),MATCH('Unit Data from Audit Worksheet'!$D$2,'PY1 Data(H)'!$A$1:$CZ$1,0))</f>
        <v>#N/A</v>
      </c>
      <c r="F62" s="126">
        <v>0</v>
      </c>
      <c r="G62" s="283">
        <f>IF(F62&lt;0,"Error: Enter as positive.",)</f>
        <v>0</v>
      </c>
      <c r="H62" s="284"/>
      <c r="I62" s="285"/>
      <c r="J62"/>
      <c r="L62"/>
      <c r="N62" s="127"/>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row>
    <row r="63" spans="1:122" ht="69" customHeight="1" x14ac:dyDescent="0.3">
      <c r="A63" s="65">
        <v>22</v>
      </c>
      <c r="B63" s="3" t="s">
        <v>24</v>
      </c>
      <c r="C63" s="3" t="s">
        <v>79</v>
      </c>
      <c r="D63" s="64" t="s">
        <v>189</v>
      </c>
      <c r="E63" s="254" t="e">
        <f>INDEX('PY1 Data(H)'!$A$1:$CZ$258,MATCH('Unit Data from Audit Worksheet'!$A63,'PY1 Data(H)'!$A$1:$A$258,0),MATCH('Unit Data from Audit Worksheet'!$D$2,'PY1 Data(H)'!$A$1:$CZ$1,0))</f>
        <v>#N/A</v>
      </c>
      <c r="F63" s="126">
        <v>0</v>
      </c>
      <c r="G63" s="292"/>
      <c r="H63" s="15"/>
      <c r="I63" s="49"/>
      <c r="J63"/>
    </row>
    <row r="64" spans="1:122" ht="72" customHeight="1" x14ac:dyDescent="0.3">
      <c r="A64" s="65">
        <v>23</v>
      </c>
      <c r="B64" s="3" t="s">
        <v>24</v>
      </c>
      <c r="C64" s="3" t="s">
        <v>79</v>
      </c>
      <c r="D64" s="263" t="s">
        <v>389</v>
      </c>
      <c r="E64" s="254" t="e">
        <f>INDEX('PY1 Data(H)'!$A$1:$CZ$258,MATCH('Unit Data from Audit Worksheet'!$A64,'PY1 Data(H)'!$A$1:$A$258,0),MATCH('Unit Data from Audit Worksheet'!$D$2,'PY1 Data(H)'!$A$1:$CZ$1,0))</f>
        <v>#N/A</v>
      </c>
      <c r="F64" s="126">
        <v>0</v>
      </c>
      <c r="G64" s="283">
        <f>IF(H64=0,,"Error: Total revenues less total expenditures do not equal total change in fund balance.  Account numbers 16-532+17-20+533+22+508-509-23=0  The amount of the formula is located in the cell to the right")</f>
        <v>0</v>
      </c>
      <c r="H64" s="286">
        <f>+F56-F57+F58-F59+F60+F63+F61-F62-F64</f>
        <v>0</v>
      </c>
      <c r="I64" s="49"/>
      <c r="J64"/>
    </row>
    <row r="65" spans="1:1880" ht="115.5" customHeight="1" x14ac:dyDescent="0.3">
      <c r="A65" s="65">
        <v>507</v>
      </c>
      <c r="B65" s="255" t="s">
        <v>24</v>
      </c>
      <c r="C65" s="255" t="s">
        <v>79</v>
      </c>
      <c r="D65" s="263" t="s">
        <v>390</v>
      </c>
      <c r="E65" s="254" t="e">
        <f>INDEX('PY1 Data(H)'!$A$1:$CZ$258,MATCH('Unit Data from Audit Worksheet'!$A65,'PY1 Data(H)'!$A$1:$A$258,0),MATCH('Unit Data from Audit Worksheet'!$D$2,'PY1 Data(H)'!$A$1:$CZ$1,0))</f>
        <v>#N/A</v>
      </c>
      <c r="F65" s="126">
        <v>0</v>
      </c>
      <c r="G65" s="283" t="e">
        <f>IF(F53-F64-F65=E53,,"Error: Beginning Balance does not agree with our records.  (Acct# 9-23-507)= Prior Years Acct # 9 The amount of the formula is in the cell to the right")</f>
        <v>#N/A</v>
      </c>
      <c r="H65" s="286" t="e">
        <f>+F53-F64-F65-E53</f>
        <v>#N/A</v>
      </c>
      <c r="I65" s="533" t="s">
        <v>949</v>
      </c>
      <c r="J65"/>
    </row>
    <row r="66" spans="1:1880" ht="82.5" customHeight="1" x14ac:dyDescent="0.3">
      <c r="A66" s="130">
        <v>647</v>
      </c>
      <c r="B66" s="607" t="s">
        <v>238</v>
      </c>
      <c r="C66" s="606" t="s">
        <v>240</v>
      </c>
      <c r="D66" s="129" t="s">
        <v>241</v>
      </c>
      <c r="E66" s="254" t="e">
        <f>INDEX('PY1 Data(H)'!$A$1:$CZ$258,MATCH('Unit Data from Audit Worksheet'!$A66,'PY1 Data(H)'!$A$1:$A$258,0),MATCH('Unit Data from Audit Worksheet'!$D$2,'PY1 Data(H)'!$A$1:$CZ$1,0))</f>
        <v>#N/A</v>
      </c>
      <c r="F66" s="126">
        <v>0</v>
      </c>
      <c r="G66" s="283">
        <f>IF(F66&lt;0,"Error: Enter as positive.",)</f>
        <v>0</v>
      </c>
      <c r="H66" s="293"/>
      <c r="I66" s="49"/>
      <c r="J66"/>
    </row>
    <row r="67" spans="1:1880" ht="40.200000000000003" customHeight="1" x14ac:dyDescent="0.3">
      <c r="A67" s="472"/>
      <c r="B67" s="625" t="s">
        <v>716</v>
      </c>
      <c r="C67" s="561"/>
      <c r="D67" s="536"/>
      <c r="E67" s="561"/>
      <c r="F67" s="561"/>
      <c r="G67" s="474"/>
      <c r="H67" s="473"/>
      <c r="I67" s="49"/>
      <c r="J67" s="120"/>
      <c r="L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row>
    <row r="68" spans="1:1880" ht="82.5" customHeight="1" x14ac:dyDescent="0.3">
      <c r="A68" s="475">
        <v>534</v>
      </c>
      <c r="B68" s="613" t="s">
        <v>238</v>
      </c>
      <c r="C68" s="614" t="s">
        <v>717</v>
      </c>
      <c r="D68" s="476" t="s">
        <v>718</v>
      </c>
      <c r="E68" s="254" t="e">
        <f>INDEX('PY1 Data(H)'!$A$1:$CZ$258,MATCH('Unit Data from Audit Worksheet'!$A68,'PY1 Data(H)'!$A$1:$A$258,0),MATCH('Unit Data from Audit Worksheet'!$D$2,'PY1 Data(H)'!$A$1:$CZ$1,0))</f>
        <v>#N/A</v>
      </c>
      <c r="F68" s="126">
        <v>0</v>
      </c>
      <c r="G68" s="283"/>
      <c r="H68" s="473"/>
      <c r="I68" s="49"/>
      <c r="J68" s="120"/>
      <c r="L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row>
    <row r="69" spans="1:1880" ht="82.5" customHeight="1" x14ac:dyDescent="0.3">
      <c r="A69" s="477">
        <v>13</v>
      </c>
      <c r="B69" s="613" t="s">
        <v>212</v>
      </c>
      <c r="C69" s="615" t="s">
        <v>719</v>
      </c>
      <c r="D69" s="478" t="s">
        <v>720</v>
      </c>
      <c r="E69" s="254" t="e">
        <f>INDEX('PY1 Data(H)'!$A$1:$CZ$258,MATCH('Unit Data from Audit Worksheet'!$A69,'PY1 Data(H)'!$A$1:$A$258,0),MATCH('Unit Data from Audit Worksheet'!$D$2,'PY1 Data(H)'!$A$1:$CZ$1,0))</f>
        <v>#N/A</v>
      </c>
      <c r="F69" s="126">
        <v>0</v>
      </c>
      <c r="G69" s="283"/>
      <c r="H69" s="473"/>
      <c r="I69" s="49"/>
      <c r="J69" s="120"/>
      <c r="L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row>
    <row r="70" spans="1:1880" ht="178.95" customHeight="1" x14ac:dyDescent="0.3">
      <c r="A70" s="477">
        <v>14</v>
      </c>
      <c r="B70" s="613" t="s">
        <v>212</v>
      </c>
      <c r="C70" s="615" t="s">
        <v>719</v>
      </c>
      <c r="D70" s="478" t="s">
        <v>721</v>
      </c>
      <c r="E70" s="254" t="e">
        <f>INDEX('PY1 Data(H)'!$A$1:$CZ$258,MATCH('Unit Data from Audit Worksheet'!$A70,'PY1 Data(H)'!$A$1:$A$258,0),MATCH('Unit Data from Audit Worksheet'!$D$2,'PY1 Data(H)'!$A$1:$CZ$1,0))</f>
        <v>#N/A</v>
      </c>
      <c r="F70" s="126">
        <v>0</v>
      </c>
      <c r="G70" s="283"/>
      <c r="H70" s="473"/>
      <c r="I70" s="49"/>
      <c r="J70" s="120"/>
      <c r="L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row>
    <row r="71" spans="1:1880" ht="82.5" customHeight="1" x14ac:dyDescent="0.3">
      <c r="A71" s="477">
        <v>32</v>
      </c>
      <c r="B71" s="613" t="s">
        <v>238</v>
      </c>
      <c r="C71" s="615" t="s">
        <v>722</v>
      </c>
      <c r="D71" s="478" t="s">
        <v>723</v>
      </c>
      <c r="E71" s="254" t="e">
        <f>INDEX('PY1 Data(H)'!$A$1:$CZ$258,MATCH('Unit Data from Audit Worksheet'!$A71,'PY1 Data(H)'!$A$1:$A$258,0),MATCH('Unit Data from Audit Worksheet'!$D$2,'PY1 Data(H)'!$A$1:$CZ$1,0))</f>
        <v>#N/A</v>
      </c>
      <c r="F71" s="126">
        <v>0</v>
      </c>
      <c r="G71" s="283"/>
      <c r="H71" s="473"/>
      <c r="I71" s="49"/>
      <c r="J71" s="120"/>
      <c r="L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row>
    <row r="72" spans="1:1880" ht="82.5" customHeight="1" x14ac:dyDescent="0.3">
      <c r="A72" s="477">
        <v>31</v>
      </c>
      <c r="B72" s="613" t="s">
        <v>238</v>
      </c>
      <c r="C72" s="615" t="s">
        <v>722</v>
      </c>
      <c r="D72" s="478" t="s">
        <v>724</v>
      </c>
      <c r="E72" s="254" t="e">
        <f>INDEX('PY1 Data(H)'!$A$1:$CZ$258,MATCH('Unit Data from Audit Worksheet'!$A72,'PY1 Data(H)'!$A$1:$A$258,0),MATCH('Unit Data from Audit Worksheet'!$D$2,'PY1 Data(H)'!$A$1:$CZ$1,0))</f>
        <v>#N/A</v>
      </c>
      <c r="F72" s="126">
        <v>0</v>
      </c>
      <c r="G72" s="283"/>
      <c r="H72" s="473"/>
      <c r="I72" s="49"/>
      <c r="J72" s="120"/>
      <c r="L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row>
    <row r="73" spans="1:1880" ht="82.5" customHeight="1" x14ac:dyDescent="0.3">
      <c r="A73" s="477">
        <v>193</v>
      </c>
      <c r="B73" s="613" t="s">
        <v>238</v>
      </c>
      <c r="C73" s="615" t="s">
        <v>725</v>
      </c>
      <c r="D73" s="478" t="s">
        <v>186</v>
      </c>
      <c r="E73" s="254" t="e">
        <f>INDEX('PY1 Data(H)'!$A$1:$CZ$258,MATCH('Unit Data from Audit Worksheet'!$A73,'PY1 Data(H)'!$A$1:$A$258,0),MATCH('Unit Data from Audit Worksheet'!$D$2,'PY1 Data(H)'!$A$1:$CZ$1,0))</f>
        <v>#N/A</v>
      </c>
      <c r="F73" s="126">
        <v>0</v>
      </c>
      <c r="G73" s="283"/>
      <c r="H73" s="473"/>
      <c r="I73" s="49"/>
      <c r="J73" s="120"/>
      <c r="L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row>
    <row r="74" spans="1:1880" ht="82.5" customHeight="1" x14ac:dyDescent="0.3">
      <c r="A74" s="477">
        <v>33</v>
      </c>
      <c r="B74" s="613" t="s">
        <v>238</v>
      </c>
      <c r="C74" s="615" t="s">
        <v>725</v>
      </c>
      <c r="D74" s="478" t="s">
        <v>185</v>
      </c>
      <c r="E74" s="254" t="e">
        <f>INDEX('PY1 Data(H)'!$A$1:$CZ$258,MATCH('Unit Data from Audit Worksheet'!$A74,'PY1 Data(H)'!$A$1:$A$258,0),MATCH('Unit Data from Audit Worksheet'!$D$2,'PY1 Data(H)'!$A$1:$CZ$1,0))</f>
        <v>#N/A</v>
      </c>
      <c r="F74" s="126">
        <v>0</v>
      </c>
      <c r="G74" s="283"/>
      <c r="H74" s="473"/>
      <c r="I74" s="49"/>
      <c r="J74" s="120"/>
      <c r="L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row>
    <row r="75" spans="1:1880" x14ac:dyDescent="0.3">
      <c r="A75" s="65"/>
      <c r="B75" s="559" t="s">
        <v>29</v>
      </c>
      <c r="C75" s="610"/>
      <c r="D75" s="329"/>
      <c r="E75" s="559"/>
      <c r="F75" s="331"/>
      <c r="G75" s="328"/>
      <c r="H75" s="15"/>
      <c r="I75" s="49"/>
      <c r="J75"/>
    </row>
    <row r="76" spans="1:1880" ht="105.6" customHeight="1" x14ac:dyDescent="0.3">
      <c r="A76" s="65">
        <v>512</v>
      </c>
      <c r="B76" s="183"/>
      <c r="C76" s="616" t="s">
        <v>80</v>
      </c>
      <c r="D76" s="263" t="s">
        <v>391</v>
      </c>
      <c r="E76" s="254" t="e">
        <f>INDEX('PY1 Data(H)'!$A$1:$CZ$258,MATCH('Unit Data from Audit Worksheet'!$A76,'PY1 Data(H)'!$A$1:$A$258,0),MATCH('Unit Data from Audit Worksheet'!$D$2,'PY1 Data(H)'!$A$1:$CZ$1,0))</f>
        <v>#N/A</v>
      </c>
      <c r="F76" s="126">
        <v>0</v>
      </c>
      <c r="G76" s="283">
        <f>IF(F76&lt;0,"Error: Enter as positive.",)</f>
        <v>0</v>
      </c>
      <c r="H76" s="15"/>
      <c r="I76" s="49"/>
      <c r="J76"/>
    </row>
    <row r="77" spans="1:1880" s="296" customFormat="1" ht="33" customHeight="1" x14ac:dyDescent="0.3">
      <c r="A77" s="65"/>
      <c r="B77" s="626" t="s">
        <v>235</v>
      </c>
      <c r="C77" s="617"/>
      <c r="D77" s="537"/>
      <c r="E77" s="562"/>
      <c r="F77" s="294"/>
      <c r="G77" s="282"/>
      <c r="H77" s="15"/>
      <c r="I77" s="295"/>
      <c r="J77"/>
      <c r="K77" s="16"/>
      <c r="L77"/>
      <c r="M77" s="16"/>
      <c r="N77" s="127"/>
      <c r="O77" s="16"/>
      <c r="P77" s="16"/>
      <c r="Q77" s="16"/>
      <c r="R77" s="16"/>
      <c r="S77" s="16"/>
      <c r="T77" s="16"/>
      <c r="U77" s="16"/>
      <c r="V77" s="16"/>
      <c r="W77" s="16"/>
      <c r="X77" s="16"/>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c r="PM77" s="16"/>
      <c r="PN77" s="16"/>
      <c r="PO77" s="16"/>
      <c r="PP77" s="16"/>
      <c r="PQ77" s="16"/>
      <c r="PR77" s="16"/>
      <c r="PS77" s="16"/>
      <c r="PT77" s="16"/>
      <c r="PU77" s="16"/>
      <c r="PV77" s="16"/>
      <c r="PW77" s="16"/>
      <c r="PX77" s="16"/>
      <c r="PY77" s="16"/>
      <c r="PZ77" s="16"/>
      <c r="QA77" s="16"/>
      <c r="QB77" s="16"/>
      <c r="QC77" s="16"/>
      <c r="QD77" s="16"/>
      <c r="QE77" s="16"/>
      <c r="QF77" s="16"/>
      <c r="QG77" s="16"/>
      <c r="QH77" s="16"/>
      <c r="QI77" s="16"/>
      <c r="QJ77" s="16"/>
      <c r="QK77" s="16"/>
      <c r="QL77" s="16"/>
      <c r="QM77" s="16"/>
      <c r="QN77" s="16"/>
      <c r="QO77" s="16"/>
      <c r="QP77" s="16"/>
      <c r="QQ77" s="16"/>
      <c r="QR77" s="16"/>
      <c r="QS77" s="16"/>
      <c r="QT77" s="16"/>
      <c r="QU77" s="16"/>
      <c r="QV77" s="16"/>
      <c r="QW77" s="16"/>
      <c r="QX77" s="16"/>
      <c r="QY77" s="16"/>
      <c r="QZ77" s="16"/>
      <c r="RA77" s="16"/>
      <c r="RB77" s="16"/>
      <c r="RC77" s="16"/>
      <c r="RD77" s="16"/>
      <c r="RE77" s="16"/>
      <c r="RF77" s="16"/>
      <c r="RG77" s="16"/>
      <c r="RH77" s="16"/>
      <c r="RI77" s="16"/>
      <c r="RJ77" s="16"/>
      <c r="RK77" s="16"/>
      <c r="RL77" s="16"/>
      <c r="RM77" s="16"/>
      <c r="RN77" s="16"/>
      <c r="RO77" s="16"/>
      <c r="RP77" s="16"/>
      <c r="RQ77" s="16"/>
      <c r="RR77" s="16"/>
      <c r="RS77" s="16"/>
      <c r="RT77" s="16"/>
      <c r="RU77" s="16"/>
      <c r="RV77" s="16"/>
      <c r="RW77" s="16"/>
      <c r="RX77" s="16"/>
      <c r="RY77" s="16"/>
      <c r="RZ77" s="16"/>
      <c r="SA77" s="16"/>
      <c r="SB77" s="16"/>
      <c r="SC77" s="16"/>
      <c r="SD77" s="16"/>
      <c r="SE77" s="16"/>
      <c r="SF77" s="16"/>
      <c r="SG77" s="16"/>
      <c r="SH77" s="16"/>
      <c r="SI77" s="16"/>
      <c r="SJ77" s="16"/>
      <c r="SK77" s="16"/>
      <c r="SL77" s="16"/>
      <c r="SM77" s="16"/>
      <c r="SN77" s="16"/>
      <c r="SO77" s="16"/>
      <c r="SP77" s="16"/>
      <c r="SQ77" s="16"/>
      <c r="SR77" s="16"/>
      <c r="SS77" s="16"/>
      <c r="ST77" s="16"/>
      <c r="SU77" s="16"/>
      <c r="SV77" s="16"/>
      <c r="SW77" s="16"/>
      <c r="SX77" s="16"/>
      <c r="SY77" s="16"/>
      <c r="SZ77" s="16"/>
      <c r="TA77" s="16"/>
      <c r="TB77" s="16"/>
      <c r="TC77" s="16"/>
      <c r="TD77" s="16"/>
      <c r="TE77" s="16"/>
      <c r="TF77" s="16"/>
      <c r="TG77" s="16"/>
      <c r="TH77" s="16"/>
      <c r="TI77" s="16"/>
      <c r="TJ77" s="16"/>
      <c r="TK77" s="16"/>
      <c r="TL77" s="16"/>
      <c r="TM77" s="16"/>
      <c r="TN77" s="16"/>
      <c r="TO77" s="16"/>
      <c r="TP77" s="16"/>
      <c r="TQ77" s="16"/>
      <c r="TR77" s="16"/>
      <c r="TS77" s="16"/>
      <c r="TT77" s="16"/>
      <c r="TU77" s="16"/>
      <c r="TV77" s="16"/>
      <c r="TW77" s="16"/>
      <c r="TX77" s="16"/>
      <c r="TY77" s="16"/>
      <c r="TZ77" s="16"/>
      <c r="UA77" s="16"/>
      <c r="UB77" s="16"/>
      <c r="UC77" s="16"/>
      <c r="UD77" s="16"/>
      <c r="UE77" s="16"/>
      <c r="UF77" s="16"/>
      <c r="UG77" s="16"/>
      <c r="UH77" s="16"/>
      <c r="UI77" s="16"/>
      <c r="UJ77" s="16"/>
      <c r="UK77" s="16"/>
      <c r="UL77" s="16"/>
      <c r="UM77" s="16"/>
      <c r="UN77" s="16"/>
      <c r="UO77" s="16"/>
      <c r="UP77" s="16"/>
      <c r="UQ77" s="16"/>
      <c r="UR77" s="16"/>
      <c r="US77" s="16"/>
      <c r="UT77" s="16"/>
      <c r="UU77" s="16"/>
      <c r="UV77" s="16"/>
      <c r="UW77" s="16"/>
      <c r="UX77" s="16"/>
      <c r="UY77" s="16"/>
      <c r="UZ77" s="16"/>
      <c r="VA77" s="16"/>
      <c r="VB77" s="16"/>
      <c r="VC77" s="16"/>
      <c r="VD77" s="16"/>
      <c r="VE77" s="16"/>
      <c r="VF77" s="16"/>
      <c r="VG77" s="16"/>
      <c r="VH77" s="16"/>
      <c r="VI77" s="16"/>
      <c r="VJ77" s="16"/>
      <c r="VK77" s="16"/>
      <c r="VL77" s="16"/>
      <c r="VM77" s="16"/>
      <c r="VN77" s="16"/>
      <c r="VO77" s="16"/>
      <c r="VP77" s="16"/>
      <c r="VQ77" s="16"/>
      <c r="VR77" s="16"/>
      <c r="VS77" s="16"/>
      <c r="VT77" s="16"/>
      <c r="VU77" s="16"/>
      <c r="VV77" s="16"/>
      <c r="VW77" s="16"/>
      <c r="VX77" s="16"/>
      <c r="VY77" s="16"/>
      <c r="VZ77" s="16"/>
      <c r="WA77" s="16"/>
      <c r="WB77" s="16"/>
      <c r="WC77" s="16"/>
      <c r="WD77" s="16"/>
      <c r="WE77" s="16"/>
      <c r="WF77" s="16"/>
      <c r="WG77" s="16"/>
      <c r="WH77" s="16"/>
      <c r="WI77" s="16"/>
      <c r="WJ77" s="16"/>
      <c r="WK77" s="16"/>
      <c r="WL77" s="16"/>
      <c r="WM77" s="16"/>
      <c r="WN77" s="16"/>
      <c r="WO77" s="16"/>
      <c r="WP77" s="16"/>
      <c r="WQ77" s="16"/>
      <c r="WR77" s="16"/>
      <c r="WS77" s="16"/>
      <c r="WT77" s="16"/>
      <c r="WU77" s="16"/>
      <c r="WV77" s="16"/>
      <c r="WW77" s="16"/>
      <c r="WX77" s="16"/>
      <c r="WY77" s="16"/>
      <c r="WZ77" s="16"/>
      <c r="XA77" s="16"/>
      <c r="XB77" s="16"/>
      <c r="XC77" s="16"/>
      <c r="XD77" s="16"/>
      <c r="XE77" s="16"/>
      <c r="XF77" s="16"/>
      <c r="XG77" s="16"/>
      <c r="XH77" s="16"/>
      <c r="XI77" s="16"/>
      <c r="XJ77" s="16"/>
      <c r="XK77" s="16"/>
      <c r="XL77" s="16"/>
      <c r="XM77" s="16"/>
      <c r="XN77" s="16"/>
      <c r="XO77" s="16"/>
      <c r="XP77" s="16"/>
      <c r="XQ77" s="16"/>
      <c r="XR77" s="16"/>
      <c r="XS77" s="16"/>
      <c r="XT77" s="16"/>
      <c r="XU77" s="16"/>
      <c r="XV77" s="16"/>
      <c r="XW77" s="16"/>
      <c r="XX77" s="16"/>
      <c r="XY77" s="16"/>
      <c r="XZ77" s="16"/>
      <c r="YA77" s="16"/>
      <c r="YB77" s="16"/>
      <c r="YC77" s="16"/>
      <c r="YD77" s="16"/>
      <c r="YE77" s="16"/>
      <c r="YF77" s="16"/>
      <c r="YG77" s="16"/>
      <c r="YH77" s="16"/>
      <c r="YI77" s="16"/>
      <c r="YJ77" s="16"/>
      <c r="YK77" s="16"/>
      <c r="YL77" s="16"/>
      <c r="YM77" s="16"/>
      <c r="YN77" s="16"/>
      <c r="YO77" s="16"/>
      <c r="YP77" s="16"/>
      <c r="YQ77" s="16"/>
      <c r="YR77" s="16"/>
      <c r="YS77" s="16"/>
      <c r="YT77" s="16"/>
      <c r="YU77" s="16"/>
      <c r="YV77" s="16"/>
      <c r="YW77" s="16"/>
      <c r="YX77" s="16"/>
      <c r="YY77" s="16"/>
      <c r="YZ77" s="16"/>
      <c r="ZA77" s="16"/>
      <c r="ZB77" s="16"/>
      <c r="ZC77" s="16"/>
      <c r="ZD77" s="16"/>
      <c r="ZE77" s="16"/>
      <c r="ZF77" s="16"/>
      <c r="ZG77" s="16"/>
      <c r="ZH77" s="16"/>
      <c r="ZI77" s="16"/>
      <c r="ZJ77" s="16"/>
      <c r="ZK77" s="16"/>
      <c r="ZL77" s="16"/>
      <c r="ZM77" s="16"/>
      <c r="ZN77" s="16"/>
      <c r="ZO77" s="16"/>
      <c r="ZP77" s="16"/>
      <c r="ZQ77" s="16"/>
      <c r="ZR77" s="16"/>
      <c r="ZS77" s="16"/>
      <c r="ZT77" s="16"/>
      <c r="ZU77" s="16"/>
      <c r="ZV77" s="16"/>
      <c r="ZW77" s="16"/>
      <c r="ZX77" s="16"/>
      <c r="ZY77" s="16"/>
      <c r="ZZ77" s="16"/>
      <c r="AAA77" s="16"/>
      <c r="AAB77" s="16"/>
      <c r="AAC77" s="16"/>
      <c r="AAD77" s="16"/>
      <c r="AAE77" s="16"/>
      <c r="AAF77" s="16"/>
      <c r="AAG77" s="16"/>
      <c r="AAH77" s="16"/>
      <c r="AAI77" s="16"/>
      <c r="AAJ77" s="16"/>
      <c r="AAK77" s="16"/>
      <c r="AAL77" s="16"/>
      <c r="AAM77" s="16"/>
      <c r="AAN77" s="16"/>
      <c r="AAO77" s="16"/>
      <c r="AAP77" s="16"/>
      <c r="AAQ77" s="16"/>
      <c r="AAR77" s="16"/>
      <c r="AAS77" s="16"/>
      <c r="AAT77" s="16"/>
      <c r="AAU77" s="16"/>
      <c r="AAV77" s="16"/>
      <c r="AAW77" s="16"/>
      <c r="AAX77" s="16"/>
      <c r="AAY77" s="16"/>
      <c r="AAZ77" s="16"/>
      <c r="ABA77" s="16"/>
      <c r="ABB77" s="16"/>
      <c r="ABC77" s="16"/>
      <c r="ABD77" s="16"/>
      <c r="ABE77" s="16"/>
      <c r="ABF77" s="16"/>
      <c r="ABG77" s="16"/>
      <c r="ABH77" s="16"/>
      <c r="ABI77" s="16"/>
      <c r="ABJ77" s="16"/>
      <c r="ABK77" s="16"/>
      <c r="ABL77" s="16"/>
      <c r="ABM77" s="16"/>
      <c r="ABN77" s="16"/>
      <c r="ABO77" s="16"/>
      <c r="ABP77" s="16"/>
      <c r="ABQ77" s="16"/>
      <c r="ABR77" s="16"/>
      <c r="ABS77" s="16"/>
      <c r="ABT77" s="16"/>
      <c r="ABU77" s="16"/>
      <c r="ABV77" s="16"/>
      <c r="ABW77" s="16"/>
      <c r="ABX77" s="16"/>
      <c r="ABY77" s="16"/>
      <c r="ABZ77" s="16"/>
      <c r="ACA77" s="16"/>
      <c r="ACB77" s="16"/>
      <c r="ACC77" s="16"/>
      <c r="ACD77" s="16"/>
      <c r="ACE77" s="16"/>
      <c r="ACF77" s="16"/>
      <c r="ACG77" s="16"/>
      <c r="ACH77" s="16"/>
      <c r="ACI77" s="16"/>
      <c r="ACJ77" s="16"/>
      <c r="ACK77" s="16"/>
      <c r="ACL77" s="16"/>
      <c r="ACM77" s="16"/>
      <c r="ACN77" s="16"/>
      <c r="ACO77" s="16"/>
      <c r="ACP77" s="16"/>
      <c r="ACQ77" s="16"/>
      <c r="ACR77" s="16"/>
      <c r="ACS77" s="16"/>
      <c r="ACT77" s="16"/>
      <c r="ACU77" s="16"/>
      <c r="ACV77" s="16"/>
      <c r="ACW77" s="16"/>
      <c r="ACX77" s="16"/>
      <c r="ACY77" s="16"/>
      <c r="ACZ77" s="16"/>
      <c r="ADA77" s="16"/>
      <c r="ADB77" s="16"/>
      <c r="ADC77" s="16"/>
      <c r="ADD77" s="16"/>
      <c r="ADE77" s="16"/>
      <c r="ADF77" s="16"/>
      <c r="ADG77" s="16"/>
      <c r="ADH77" s="16"/>
      <c r="ADI77" s="16"/>
      <c r="ADJ77" s="16"/>
      <c r="ADK77" s="16"/>
      <c r="ADL77" s="16"/>
      <c r="ADM77" s="16"/>
      <c r="ADN77" s="16"/>
      <c r="ADO77" s="16"/>
      <c r="ADP77" s="16"/>
      <c r="ADQ77" s="16"/>
      <c r="ADR77" s="16"/>
      <c r="ADS77" s="16"/>
      <c r="ADT77" s="16"/>
      <c r="ADU77" s="16"/>
      <c r="ADV77" s="16"/>
      <c r="ADW77" s="16"/>
      <c r="ADX77" s="16"/>
      <c r="ADY77" s="16"/>
      <c r="ADZ77" s="16"/>
      <c r="AEA77" s="16"/>
      <c r="AEB77" s="16"/>
      <c r="AEC77" s="16"/>
      <c r="AED77" s="16"/>
      <c r="AEE77" s="16"/>
      <c r="AEF77" s="16"/>
      <c r="AEG77" s="16"/>
      <c r="AEH77" s="16"/>
      <c r="AEI77" s="16"/>
      <c r="AEJ77" s="16"/>
      <c r="AEK77" s="16"/>
      <c r="AEL77" s="16"/>
      <c r="AEM77" s="16"/>
      <c r="AEN77" s="16"/>
      <c r="AEO77" s="16"/>
      <c r="AEP77" s="16"/>
      <c r="AEQ77" s="16"/>
      <c r="AER77" s="16"/>
      <c r="AES77" s="16"/>
      <c r="AET77" s="16"/>
      <c r="AEU77" s="16"/>
      <c r="AEV77" s="16"/>
      <c r="AEW77" s="16"/>
      <c r="AEX77" s="16"/>
      <c r="AEY77" s="16"/>
      <c r="AEZ77" s="16"/>
      <c r="AFA77" s="16"/>
      <c r="AFB77" s="16"/>
      <c r="AFC77" s="16"/>
      <c r="AFD77" s="16"/>
      <c r="AFE77" s="16"/>
      <c r="AFF77" s="16"/>
      <c r="AFG77" s="16"/>
      <c r="AFH77" s="16"/>
      <c r="AFI77" s="16"/>
      <c r="AFJ77" s="16"/>
      <c r="AFK77" s="16"/>
      <c r="AFL77" s="16"/>
      <c r="AFM77" s="16"/>
      <c r="AFN77" s="16"/>
      <c r="AFO77" s="16"/>
      <c r="AFP77" s="16"/>
      <c r="AFQ77" s="16"/>
      <c r="AFR77" s="16"/>
      <c r="AFS77" s="16"/>
      <c r="AFT77" s="16"/>
      <c r="AFU77" s="16"/>
      <c r="AFV77" s="16"/>
      <c r="AFW77" s="16"/>
      <c r="AFX77" s="16"/>
      <c r="AFY77" s="16"/>
      <c r="AFZ77" s="16"/>
      <c r="AGA77" s="16"/>
      <c r="AGB77" s="16"/>
      <c r="AGC77" s="16"/>
      <c r="AGD77" s="16"/>
      <c r="AGE77" s="16"/>
      <c r="AGF77" s="16"/>
      <c r="AGG77" s="16"/>
      <c r="AGH77" s="16"/>
      <c r="AGI77" s="16"/>
      <c r="AGJ77" s="16"/>
      <c r="AGK77" s="16"/>
      <c r="AGL77" s="16"/>
      <c r="AGM77" s="16"/>
      <c r="AGN77" s="16"/>
      <c r="AGO77" s="16"/>
      <c r="AGP77" s="16"/>
      <c r="AGQ77" s="16"/>
      <c r="AGR77" s="16"/>
      <c r="AGS77" s="16"/>
      <c r="AGT77" s="16"/>
      <c r="AGU77" s="16"/>
      <c r="AGV77" s="16"/>
      <c r="AGW77" s="16"/>
      <c r="AGX77" s="16"/>
      <c r="AGY77" s="16"/>
      <c r="AGZ77" s="16"/>
      <c r="AHA77" s="16"/>
      <c r="AHB77" s="16"/>
      <c r="AHC77" s="16"/>
      <c r="AHD77" s="16"/>
      <c r="AHE77" s="16"/>
      <c r="AHF77" s="16"/>
      <c r="AHG77" s="16"/>
      <c r="AHH77" s="16"/>
      <c r="AHI77" s="16"/>
      <c r="AHJ77" s="16"/>
      <c r="AHK77" s="16"/>
      <c r="AHL77" s="16"/>
      <c r="AHM77" s="16"/>
      <c r="AHN77" s="16"/>
      <c r="AHO77" s="16"/>
      <c r="AHP77" s="16"/>
      <c r="AHQ77" s="16"/>
      <c r="AHR77" s="16"/>
      <c r="AHS77" s="16"/>
      <c r="AHT77" s="16"/>
      <c r="AHU77" s="16"/>
      <c r="AHV77" s="16"/>
      <c r="AHW77" s="16"/>
      <c r="AHX77" s="16"/>
      <c r="AHY77" s="16"/>
      <c r="AHZ77" s="16"/>
      <c r="AIA77" s="16"/>
      <c r="AIB77" s="16"/>
      <c r="AIC77" s="16"/>
      <c r="AID77" s="16"/>
      <c r="AIE77" s="16"/>
      <c r="AIF77" s="16"/>
      <c r="AIG77" s="16"/>
      <c r="AIH77" s="16"/>
      <c r="AII77" s="16"/>
      <c r="AIJ77" s="16"/>
      <c r="AIK77" s="16"/>
      <c r="AIL77" s="16"/>
      <c r="AIM77" s="16"/>
      <c r="AIN77" s="16"/>
      <c r="AIO77" s="16"/>
      <c r="AIP77" s="16"/>
      <c r="AIQ77" s="16"/>
      <c r="AIR77" s="16"/>
      <c r="AIS77" s="16"/>
      <c r="AIT77" s="16"/>
      <c r="AIU77" s="16"/>
      <c r="AIV77" s="16"/>
      <c r="AIW77" s="16"/>
      <c r="AIX77" s="16"/>
      <c r="AIY77" s="16"/>
      <c r="AIZ77" s="16"/>
      <c r="AJA77" s="16"/>
      <c r="AJB77" s="16"/>
      <c r="AJC77" s="16"/>
      <c r="AJD77" s="16"/>
      <c r="AJE77" s="16"/>
      <c r="AJF77" s="16"/>
      <c r="AJG77" s="16"/>
      <c r="AJH77" s="16"/>
      <c r="AJI77" s="16"/>
      <c r="AJJ77" s="16"/>
      <c r="AJK77" s="16"/>
      <c r="AJL77" s="16"/>
      <c r="AJM77" s="16"/>
      <c r="AJN77" s="16"/>
      <c r="AJO77" s="16"/>
      <c r="AJP77" s="16"/>
      <c r="AJQ77" s="16"/>
      <c r="AJR77" s="16"/>
      <c r="AJS77" s="16"/>
      <c r="AJT77" s="16"/>
      <c r="AJU77" s="16"/>
      <c r="AJV77" s="16"/>
      <c r="AJW77" s="16"/>
      <c r="AJX77" s="16"/>
      <c r="AJY77" s="16"/>
      <c r="AJZ77" s="16"/>
      <c r="AKA77" s="16"/>
      <c r="AKB77" s="16"/>
      <c r="AKC77" s="16"/>
      <c r="AKD77" s="16"/>
      <c r="AKE77" s="16"/>
      <c r="AKF77" s="16"/>
      <c r="AKG77" s="16"/>
      <c r="AKH77" s="16"/>
      <c r="AKI77" s="16"/>
      <c r="AKJ77" s="16"/>
      <c r="AKK77" s="16"/>
      <c r="AKL77" s="16"/>
      <c r="AKM77" s="16"/>
      <c r="AKN77" s="16"/>
      <c r="AKO77" s="16"/>
      <c r="AKP77" s="16"/>
      <c r="AKQ77" s="16"/>
      <c r="AKR77" s="16"/>
      <c r="AKS77" s="16"/>
      <c r="AKT77" s="16"/>
      <c r="AKU77" s="16"/>
      <c r="AKV77" s="16"/>
      <c r="AKW77" s="16"/>
      <c r="AKX77" s="16"/>
      <c r="AKY77" s="16"/>
      <c r="AKZ77" s="16"/>
      <c r="ALA77" s="16"/>
      <c r="ALB77" s="16"/>
      <c r="ALC77" s="16"/>
      <c r="ALD77" s="16"/>
      <c r="ALE77" s="16"/>
      <c r="ALF77" s="16"/>
      <c r="ALG77" s="16"/>
      <c r="ALH77" s="16"/>
      <c r="ALI77" s="16"/>
      <c r="ALJ77" s="16"/>
      <c r="ALK77" s="16"/>
      <c r="ALL77" s="16"/>
      <c r="ALM77" s="16"/>
      <c r="ALN77" s="16"/>
      <c r="ALO77" s="16"/>
      <c r="ALP77" s="16"/>
      <c r="ALQ77" s="16"/>
      <c r="ALR77" s="16"/>
      <c r="ALS77" s="16"/>
      <c r="ALT77" s="16"/>
      <c r="ALU77" s="16"/>
      <c r="ALV77" s="16"/>
      <c r="ALW77" s="16"/>
      <c r="ALX77" s="16"/>
      <c r="ALY77" s="16"/>
      <c r="ALZ77" s="16"/>
      <c r="AMA77" s="16"/>
      <c r="AMB77" s="16"/>
      <c r="AMC77" s="16"/>
      <c r="AMD77" s="16"/>
      <c r="AME77" s="16"/>
      <c r="AMF77" s="16"/>
      <c r="AMG77" s="16"/>
      <c r="AMH77" s="16"/>
      <c r="AMI77" s="16"/>
      <c r="AMJ77" s="16"/>
      <c r="AMK77" s="16"/>
      <c r="AML77" s="16"/>
      <c r="AMM77" s="16"/>
      <c r="AMN77" s="16"/>
      <c r="AMO77" s="16"/>
      <c r="AMP77" s="16"/>
      <c r="AMQ77" s="16"/>
      <c r="AMR77" s="16"/>
      <c r="AMS77" s="16"/>
      <c r="AMT77" s="16"/>
      <c r="AMU77" s="16"/>
      <c r="AMV77" s="16"/>
      <c r="AMW77" s="16"/>
      <c r="AMX77" s="16"/>
      <c r="AMY77" s="16"/>
      <c r="AMZ77" s="16"/>
      <c r="ANA77" s="16"/>
      <c r="ANB77" s="16"/>
      <c r="ANC77" s="16"/>
      <c r="AND77" s="16"/>
      <c r="ANE77" s="16"/>
      <c r="ANF77" s="16"/>
      <c r="ANG77" s="16"/>
      <c r="ANH77" s="16"/>
      <c r="ANI77" s="16"/>
      <c r="ANJ77" s="16"/>
      <c r="ANK77" s="16"/>
      <c r="ANL77" s="16"/>
      <c r="ANM77" s="16"/>
      <c r="ANN77" s="16"/>
      <c r="ANO77" s="16"/>
      <c r="ANP77" s="16"/>
      <c r="ANQ77" s="16"/>
      <c r="ANR77" s="16"/>
      <c r="ANS77" s="16"/>
      <c r="ANT77" s="16"/>
      <c r="ANU77" s="16"/>
      <c r="ANV77" s="16"/>
      <c r="ANW77" s="16"/>
      <c r="ANX77" s="16"/>
      <c r="ANY77" s="16"/>
      <c r="ANZ77" s="16"/>
      <c r="AOA77" s="16"/>
      <c r="AOB77" s="16"/>
      <c r="AOC77" s="16"/>
      <c r="AOD77" s="16"/>
      <c r="AOE77" s="16"/>
      <c r="AOF77" s="16"/>
      <c r="AOG77" s="16"/>
      <c r="AOH77" s="16"/>
      <c r="AOI77" s="16"/>
      <c r="AOJ77" s="16"/>
      <c r="AOK77" s="16"/>
      <c r="AOL77" s="16"/>
      <c r="AOM77" s="16"/>
      <c r="AON77" s="16"/>
      <c r="AOO77" s="16"/>
      <c r="AOP77" s="16"/>
      <c r="AOQ77" s="16"/>
      <c r="AOR77" s="16"/>
      <c r="AOS77" s="16"/>
      <c r="AOT77" s="16"/>
      <c r="AOU77" s="16"/>
      <c r="AOV77" s="16"/>
      <c r="AOW77" s="16"/>
      <c r="AOX77" s="16"/>
      <c r="AOY77" s="16"/>
      <c r="AOZ77" s="16"/>
      <c r="APA77" s="16"/>
      <c r="APB77" s="16"/>
      <c r="APC77" s="16"/>
      <c r="APD77" s="16"/>
      <c r="APE77" s="16"/>
      <c r="APF77" s="16"/>
      <c r="APG77" s="16"/>
      <c r="APH77" s="16"/>
      <c r="API77" s="16"/>
      <c r="APJ77" s="16"/>
      <c r="APK77" s="16"/>
      <c r="APL77" s="16"/>
      <c r="APM77" s="16"/>
      <c r="APN77" s="16"/>
      <c r="APO77" s="16"/>
      <c r="APP77" s="16"/>
      <c r="APQ77" s="16"/>
      <c r="APR77" s="16"/>
      <c r="APS77" s="16"/>
      <c r="APT77" s="16"/>
      <c r="APU77" s="16"/>
      <c r="APV77" s="16"/>
      <c r="APW77" s="16"/>
      <c r="APX77" s="16"/>
      <c r="APY77" s="16"/>
      <c r="APZ77" s="16"/>
      <c r="AQA77" s="16"/>
      <c r="AQB77" s="16"/>
      <c r="AQC77" s="16"/>
      <c r="AQD77" s="16"/>
      <c r="AQE77" s="16"/>
      <c r="AQF77" s="16"/>
      <c r="AQG77" s="16"/>
      <c r="AQH77" s="16"/>
      <c r="AQI77" s="16"/>
      <c r="AQJ77" s="16"/>
      <c r="AQK77" s="16"/>
      <c r="AQL77" s="16"/>
      <c r="AQM77" s="16"/>
      <c r="AQN77" s="16"/>
      <c r="AQO77" s="16"/>
      <c r="AQP77" s="16"/>
      <c r="AQQ77" s="16"/>
      <c r="AQR77" s="16"/>
      <c r="AQS77" s="16"/>
      <c r="AQT77" s="16"/>
      <c r="AQU77" s="16"/>
      <c r="AQV77" s="16"/>
      <c r="AQW77" s="16"/>
      <c r="AQX77" s="16"/>
      <c r="AQY77" s="16"/>
      <c r="AQZ77" s="16"/>
      <c r="ARA77" s="16"/>
      <c r="ARB77" s="16"/>
      <c r="ARC77" s="16"/>
      <c r="ARD77" s="16"/>
      <c r="ARE77" s="16"/>
      <c r="ARF77" s="16"/>
      <c r="ARG77" s="16"/>
      <c r="ARH77" s="16"/>
      <c r="ARI77" s="16"/>
      <c r="ARJ77" s="16"/>
      <c r="ARK77" s="16"/>
      <c r="ARL77" s="16"/>
      <c r="ARM77" s="16"/>
      <c r="ARN77" s="16"/>
      <c r="ARO77" s="16"/>
      <c r="ARP77" s="16"/>
      <c r="ARQ77" s="16"/>
      <c r="ARR77" s="16"/>
      <c r="ARS77" s="16"/>
      <c r="ART77" s="16"/>
      <c r="ARU77" s="16"/>
      <c r="ARV77" s="16"/>
      <c r="ARW77" s="16"/>
      <c r="ARX77" s="16"/>
      <c r="ARY77" s="16"/>
      <c r="ARZ77" s="16"/>
      <c r="ASA77" s="16"/>
      <c r="ASB77" s="16"/>
      <c r="ASC77" s="16"/>
      <c r="ASD77" s="16"/>
      <c r="ASE77" s="16"/>
      <c r="ASF77" s="16"/>
      <c r="ASG77" s="16"/>
      <c r="ASH77" s="16"/>
      <c r="ASI77" s="16"/>
      <c r="ASJ77" s="16"/>
      <c r="ASK77" s="16"/>
      <c r="ASL77" s="16"/>
      <c r="ASM77" s="16"/>
      <c r="ASN77" s="16"/>
      <c r="ASO77" s="16"/>
      <c r="ASP77" s="16"/>
      <c r="ASQ77" s="16"/>
      <c r="ASR77" s="16"/>
      <c r="ASS77" s="16"/>
      <c r="AST77" s="16"/>
      <c r="ASU77" s="16"/>
      <c r="ASV77" s="16"/>
      <c r="ASW77" s="16"/>
      <c r="ASX77" s="16"/>
      <c r="ASY77" s="16"/>
      <c r="ASZ77" s="16"/>
      <c r="ATA77" s="16"/>
      <c r="ATB77" s="16"/>
      <c r="ATC77" s="16"/>
      <c r="ATD77" s="16"/>
      <c r="ATE77" s="16"/>
      <c r="ATF77" s="16"/>
      <c r="ATG77" s="16"/>
      <c r="ATH77" s="16"/>
      <c r="ATI77" s="16"/>
      <c r="ATJ77" s="16"/>
      <c r="ATK77" s="16"/>
      <c r="ATL77" s="16"/>
      <c r="ATM77" s="16"/>
      <c r="ATN77" s="16"/>
      <c r="ATO77" s="16"/>
      <c r="ATP77" s="16"/>
      <c r="ATQ77" s="16"/>
      <c r="ATR77" s="16"/>
      <c r="ATS77" s="16"/>
      <c r="ATT77" s="16"/>
      <c r="ATU77" s="16"/>
      <c r="ATV77" s="16"/>
      <c r="ATW77" s="16"/>
      <c r="ATX77" s="16"/>
      <c r="ATY77" s="16"/>
      <c r="ATZ77" s="16"/>
      <c r="AUA77" s="16"/>
      <c r="AUB77" s="16"/>
      <c r="AUC77" s="16"/>
      <c r="AUD77" s="16"/>
      <c r="AUE77" s="16"/>
      <c r="AUF77" s="16"/>
      <c r="AUG77" s="16"/>
      <c r="AUH77" s="16"/>
      <c r="AUI77" s="16"/>
      <c r="AUJ77" s="16"/>
      <c r="AUK77" s="16"/>
      <c r="AUL77" s="16"/>
      <c r="AUM77" s="16"/>
      <c r="AUN77" s="16"/>
      <c r="AUO77" s="16"/>
      <c r="AUP77" s="16"/>
      <c r="AUQ77" s="16"/>
      <c r="AUR77" s="16"/>
      <c r="AUS77" s="16"/>
      <c r="AUT77" s="16"/>
      <c r="AUU77" s="16"/>
      <c r="AUV77" s="16"/>
      <c r="AUW77" s="16"/>
      <c r="AUX77" s="16"/>
      <c r="AUY77" s="16"/>
      <c r="AUZ77" s="16"/>
      <c r="AVA77" s="16"/>
      <c r="AVB77" s="16"/>
      <c r="AVC77" s="16"/>
      <c r="AVD77" s="16"/>
      <c r="AVE77" s="16"/>
      <c r="AVF77" s="16"/>
      <c r="AVG77" s="16"/>
      <c r="AVH77" s="16"/>
      <c r="AVI77" s="16"/>
      <c r="AVJ77" s="16"/>
      <c r="AVK77" s="16"/>
      <c r="AVL77" s="16"/>
      <c r="AVM77" s="16"/>
      <c r="AVN77" s="16"/>
      <c r="AVO77" s="16"/>
      <c r="AVP77" s="16"/>
      <c r="AVQ77" s="16"/>
      <c r="AVR77" s="16"/>
      <c r="AVS77" s="16"/>
      <c r="AVT77" s="16"/>
      <c r="AVU77" s="16"/>
      <c r="AVV77" s="16"/>
      <c r="AVW77" s="16"/>
      <c r="AVX77" s="16"/>
      <c r="AVY77" s="16"/>
      <c r="AVZ77" s="16"/>
      <c r="AWA77" s="16"/>
      <c r="AWB77" s="16"/>
      <c r="AWC77" s="16"/>
      <c r="AWD77" s="16"/>
      <c r="AWE77" s="16"/>
      <c r="AWF77" s="16"/>
      <c r="AWG77" s="16"/>
      <c r="AWH77" s="16"/>
      <c r="AWI77" s="16"/>
      <c r="AWJ77" s="16"/>
      <c r="AWK77" s="16"/>
      <c r="AWL77" s="16"/>
      <c r="AWM77" s="16"/>
      <c r="AWN77" s="16"/>
      <c r="AWO77" s="16"/>
      <c r="AWP77" s="16"/>
      <c r="AWQ77" s="16"/>
      <c r="AWR77" s="16"/>
      <c r="AWS77" s="16"/>
      <c r="AWT77" s="16"/>
      <c r="AWU77" s="16"/>
      <c r="AWV77" s="16"/>
      <c r="AWW77" s="16"/>
      <c r="AWX77" s="16"/>
      <c r="AWY77" s="16"/>
      <c r="AWZ77" s="16"/>
      <c r="AXA77" s="16"/>
      <c r="AXB77" s="16"/>
      <c r="AXC77" s="16"/>
      <c r="AXD77" s="16"/>
      <c r="AXE77" s="16"/>
      <c r="AXF77" s="16"/>
      <c r="AXG77" s="16"/>
      <c r="AXH77" s="16"/>
      <c r="AXI77" s="16"/>
      <c r="AXJ77" s="16"/>
      <c r="AXK77" s="16"/>
      <c r="AXL77" s="16"/>
      <c r="AXM77" s="16"/>
      <c r="AXN77" s="16"/>
      <c r="AXO77" s="16"/>
      <c r="AXP77" s="16"/>
      <c r="AXQ77" s="16"/>
      <c r="AXR77" s="16"/>
      <c r="AXS77" s="16"/>
      <c r="AXT77" s="16"/>
      <c r="AXU77" s="16"/>
      <c r="AXV77" s="16"/>
      <c r="AXW77" s="16"/>
      <c r="AXX77" s="16"/>
      <c r="AXY77" s="16"/>
      <c r="AXZ77" s="16"/>
      <c r="AYA77" s="16"/>
      <c r="AYB77" s="16"/>
      <c r="AYC77" s="16"/>
      <c r="AYD77" s="16"/>
      <c r="AYE77" s="16"/>
      <c r="AYF77" s="16"/>
      <c r="AYG77" s="16"/>
      <c r="AYH77" s="16"/>
      <c r="AYI77" s="16"/>
      <c r="AYJ77" s="16"/>
      <c r="AYK77" s="16"/>
      <c r="AYL77" s="16"/>
      <c r="AYM77" s="16"/>
      <c r="AYN77" s="16"/>
      <c r="AYO77" s="16"/>
      <c r="AYP77" s="16"/>
      <c r="AYQ77" s="16"/>
      <c r="AYR77" s="16"/>
      <c r="AYS77" s="16"/>
      <c r="AYT77" s="16"/>
      <c r="AYU77" s="16"/>
      <c r="AYV77" s="16"/>
      <c r="AYW77" s="16"/>
      <c r="AYX77" s="16"/>
      <c r="AYY77" s="16"/>
      <c r="AYZ77" s="16"/>
      <c r="AZA77" s="16"/>
      <c r="AZB77" s="16"/>
      <c r="AZC77" s="16"/>
      <c r="AZD77" s="16"/>
      <c r="AZE77" s="16"/>
      <c r="AZF77" s="16"/>
      <c r="AZG77" s="16"/>
      <c r="AZH77" s="16"/>
      <c r="AZI77" s="16"/>
      <c r="AZJ77" s="16"/>
      <c r="AZK77" s="16"/>
      <c r="AZL77" s="16"/>
      <c r="AZM77" s="16"/>
      <c r="AZN77" s="16"/>
      <c r="AZO77" s="16"/>
      <c r="AZP77" s="16"/>
      <c r="AZQ77" s="16"/>
      <c r="AZR77" s="16"/>
      <c r="AZS77" s="16"/>
      <c r="AZT77" s="16"/>
      <c r="AZU77" s="16"/>
      <c r="AZV77" s="16"/>
      <c r="AZW77" s="16"/>
      <c r="AZX77" s="16"/>
      <c r="AZY77" s="16"/>
      <c r="AZZ77" s="16"/>
      <c r="BAA77" s="16"/>
      <c r="BAB77" s="16"/>
      <c r="BAC77" s="16"/>
      <c r="BAD77" s="16"/>
      <c r="BAE77" s="16"/>
      <c r="BAF77" s="16"/>
      <c r="BAG77" s="16"/>
      <c r="BAH77" s="16"/>
      <c r="BAI77" s="16"/>
      <c r="BAJ77" s="16"/>
      <c r="BAK77" s="16"/>
      <c r="BAL77" s="16"/>
      <c r="BAM77" s="16"/>
      <c r="BAN77" s="16"/>
      <c r="BAO77" s="16"/>
      <c r="BAP77" s="16"/>
      <c r="BAQ77" s="16"/>
      <c r="BAR77" s="16"/>
      <c r="BAS77" s="16"/>
      <c r="BAT77" s="16"/>
      <c r="BAU77" s="16"/>
      <c r="BAV77" s="16"/>
      <c r="BAW77" s="16"/>
      <c r="BAX77" s="16"/>
      <c r="BAY77" s="16"/>
      <c r="BAZ77" s="16"/>
      <c r="BBA77" s="16"/>
      <c r="BBB77" s="16"/>
      <c r="BBC77" s="16"/>
      <c r="BBD77" s="16"/>
      <c r="BBE77" s="16"/>
      <c r="BBF77" s="16"/>
      <c r="BBG77" s="16"/>
      <c r="BBH77" s="16"/>
      <c r="BBI77" s="16"/>
      <c r="BBJ77" s="16"/>
      <c r="BBK77" s="16"/>
      <c r="BBL77" s="16"/>
      <c r="BBM77" s="16"/>
      <c r="BBN77" s="16"/>
      <c r="BBO77" s="16"/>
      <c r="BBP77" s="16"/>
      <c r="BBQ77" s="16"/>
      <c r="BBR77" s="16"/>
      <c r="BBS77" s="16"/>
      <c r="BBT77" s="16"/>
      <c r="BBU77" s="16"/>
      <c r="BBV77" s="16"/>
      <c r="BBW77" s="16"/>
      <c r="BBX77" s="16"/>
      <c r="BBY77" s="16"/>
      <c r="BBZ77" s="16"/>
      <c r="BCA77" s="16"/>
      <c r="BCB77" s="16"/>
      <c r="BCC77" s="16"/>
      <c r="BCD77" s="16"/>
      <c r="BCE77" s="16"/>
      <c r="BCF77" s="16"/>
      <c r="BCG77" s="16"/>
      <c r="BCH77" s="16"/>
      <c r="BCI77" s="16"/>
      <c r="BCJ77" s="16"/>
      <c r="BCK77" s="16"/>
      <c r="BCL77" s="16"/>
      <c r="BCM77" s="16"/>
      <c r="BCN77" s="16"/>
      <c r="BCO77" s="16"/>
      <c r="BCP77" s="16"/>
      <c r="BCQ77" s="16"/>
      <c r="BCR77" s="16"/>
      <c r="BCS77" s="16"/>
      <c r="BCT77" s="16"/>
      <c r="BCU77" s="16"/>
      <c r="BCV77" s="16"/>
      <c r="BCW77" s="16"/>
      <c r="BCX77" s="16"/>
      <c r="BCY77" s="16"/>
      <c r="BCZ77" s="16"/>
      <c r="BDA77" s="16"/>
      <c r="BDB77" s="16"/>
      <c r="BDC77" s="16"/>
      <c r="BDD77" s="16"/>
      <c r="BDE77" s="16"/>
      <c r="BDF77" s="16"/>
      <c r="BDG77" s="16"/>
      <c r="BDH77" s="16"/>
      <c r="BDI77" s="16"/>
      <c r="BDJ77" s="16"/>
      <c r="BDK77" s="16"/>
      <c r="BDL77" s="16"/>
      <c r="BDM77" s="16"/>
      <c r="BDN77" s="16"/>
      <c r="BDO77" s="16"/>
      <c r="BDP77" s="16"/>
      <c r="BDQ77" s="16"/>
      <c r="BDR77" s="16"/>
      <c r="BDS77" s="16"/>
      <c r="BDT77" s="16"/>
      <c r="BDU77" s="16"/>
      <c r="BDV77" s="16"/>
      <c r="BDW77" s="16"/>
      <c r="BDX77" s="16"/>
      <c r="BDY77" s="16"/>
      <c r="BDZ77" s="16"/>
      <c r="BEA77" s="16"/>
      <c r="BEB77" s="16"/>
      <c r="BEC77" s="16"/>
      <c r="BED77" s="16"/>
      <c r="BEE77" s="16"/>
      <c r="BEF77" s="16"/>
      <c r="BEG77" s="16"/>
      <c r="BEH77" s="16"/>
      <c r="BEI77" s="16"/>
      <c r="BEJ77" s="16"/>
      <c r="BEK77" s="16"/>
      <c r="BEL77" s="16"/>
      <c r="BEM77" s="16"/>
      <c r="BEN77" s="16"/>
      <c r="BEO77" s="16"/>
      <c r="BEP77" s="16"/>
      <c r="BEQ77" s="16"/>
      <c r="BER77" s="16"/>
      <c r="BES77" s="16"/>
      <c r="BET77" s="16"/>
      <c r="BEU77" s="16"/>
      <c r="BEV77" s="16"/>
      <c r="BEW77" s="16"/>
      <c r="BEX77" s="16"/>
      <c r="BEY77" s="16"/>
      <c r="BEZ77" s="16"/>
      <c r="BFA77" s="16"/>
      <c r="BFB77" s="16"/>
      <c r="BFC77" s="16"/>
      <c r="BFD77" s="16"/>
      <c r="BFE77" s="16"/>
      <c r="BFF77" s="16"/>
      <c r="BFG77" s="16"/>
      <c r="BFH77" s="16"/>
      <c r="BFI77" s="16"/>
      <c r="BFJ77" s="16"/>
      <c r="BFK77" s="16"/>
      <c r="BFL77" s="16"/>
      <c r="BFM77" s="16"/>
      <c r="BFN77" s="16"/>
      <c r="BFO77" s="16"/>
      <c r="BFP77" s="16"/>
      <c r="BFQ77" s="16"/>
      <c r="BFR77" s="16"/>
      <c r="BFS77" s="16"/>
      <c r="BFT77" s="16"/>
      <c r="BFU77" s="16"/>
      <c r="BFV77" s="16"/>
      <c r="BFW77" s="16"/>
      <c r="BFX77" s="16"/>
      <c r="BFY77" s="16"/>
      <c r="BFZ77" s="16"/>
      <c r="BGA77" s="16"/>
      <c r="BGB77" s="16"/>
      <c r="BGC77" s="16"/>
      <c r="BGD77" s="16"/>
      <c r="BGE77" s="16"/>
      <c r="BGF77" s="16"/>
      <c r="BGG77" s="16"/>
      <c r="BGH77" s="16"/>
      <c r="BGI77" s="16"/>
      <c r="BGJ77" s="16"/>
      <c r="BGK77" s="16"/>
      <c r="BGL77" s="16"/>
      <c r="BGM77" s="16"/>
      <c r="BGN77" s="16"/>
      <c r="BGO77" s="16"/>
      <c r="BGP77" s="16"/>
      <c r="BGQ77" s="16"/>
      <c r="BGR77" s="16"/>
      <c r="BGS77" s="16"/>
      <c r="BGT77" s="16"/>
      <c r="BGU77" s="16"/>
      <c r="BGV77" s="16"/>
      <c r="BGW77" s="16"/>
      <c r="BGX77" s="16"/>
      <c r="BGY77" s="16"/>
      <c r="BGZ77" s="16"/>
      <c r="BHA77" s="16"/>
      <c r="BHB77" s="16"/>
      <c r="BHC77" s="16"/>
      <c r="BHD77" s="16"/>
      <c r="BHE77" s="16"/>
      <c r="BHF77" s="16"/>
      <c r="BHG77" s="16"/>
      <c r="BHH77" s="16"/>
      <c r="BHI77" s="16"/>
      <c r="BHJ77" s="16"/>
      <c r="BHK77" s="16"/>
      <c r="BHL77" s="16"/>
      <c r="BHM77" s="16"/>
      <c r="BHN77" s="16"/>
      <c r="BHO77" s="16"/>
      <c r="BHP77" s="16"/>
      <c r="BHQ77" s="16"/>
      <c r="BHR77" s="16"/>
      <c r="BHS77" s="16"/>
      <c r="BHT77" s="16"/>
      <c r="BHU77" s="16"/>
      <c r="BHV77" s="16"/>
      <c r="BHW77" s="16"/>
      <c r="BHX77" s="16"/>
      <c r="BHY77" s="16"/>
      <c r="BHZ77" s="16"/>
      <c r="BIA77" s="16"/>
      <c r="BIB77" s="16"/>
      <c r="BIC77" s="16"/>
      <c r="BID77" s="16"/>
      <c r="BIE77" s="16"/>
      <c r="BIF77" s="16"/>
      <c r="BIG77" s="16"/>
      <c r="BIH77" s="16"/>
      <c r="BII77" s="16"/>
      <c r="BIJ77" s="16"/>
      <c r="BIK77" s="16"/>
      <c r="BIL77" s="16"/>
      <c r="BIM77" s="16"/>
      <c r="BIN77" s="16"/>
      <c r="BIO77" s="16"/>
      <c r="BIP77" s="16"/>
      <c r="BIQ77" s="16"/>
      <c r="BIR77" s="16"/>
      <c r="BIS77" s="16"/>
      <c r="BIT77" s="16"/>
      <c r="BIU77" s="16"/>
      <c r="BIV77" s="16"/>
      <c r="BIW77" s="16"/>
      <c r="BIX77" s="16"/>
      <c r="BIY77" s="16"/>
      <c r="BIZ77" s="16"/>
      <c r="BJA77" s="16"/>
      <c r="BJB77" s="16"/>
      <c r="BJC77" s="16"/>
      <c r="BJD77" s="16"/>
      <c r="BJE77" s="16"/>
      <c r="BJF77" s="16"/>
      <c r="BJG77" s="16"/>
      <c r="BJH77" s="16"/>
      <c r="BJI77" s="16"/>
      <c r="BJJ77" s="16"/>
      <c r="BJK77" s="16"/>
      <c r="BJL77" s="16"/>
      <c r="BJM77" s="16"/>
      <c r="BJN77" s="16"/>
      <c r="BJO77" s="16"/>
      <c r="BJP77" s="16"/>
      <c r="BJQ77" s="16"/>
      <c r="BJR77" s="16"/>
      <c r="BJS77" s="16"/>
      <c r="BJT77" s="16"/>
      <c r="BJU77" s="16"/>
      <c r="BJV77" s="16"/>
      <c r="BJW77" s="16"/>
      <c r="BJX77" s="16"/>
      <c r="BJY77" s="16"/>
      <c r="BJZ77" s="16"/>
      <c r="BKA77" s="16"/>
      <c r="BKB77" s="16"/>
      <c r="BKC77" s="16"/>
      <c r="BKD77" s="16"/>
      <c r="BKE77" s="16"/>
      <c r="BKF77" s="16"/>
      <c r="BKG77" s="16"/>
      <c r="BKH77" s="16"/>
      <c r="BKI77" s="16"/>
      <c r="BKJ77" s="16"/>
      <c r="BKK77" s="16"/>
      <c r="BKL77" s="16"/>
      <c r="BKM77" s="16"/>
      <c r="BKN77" s="16"/>
      <c r="BKO77" s="16"/>
      <c r="BKP77" s="16"/>
      <c r="BKQ77" s="16"/>
      <c r="BKR77" s="16"/>
      <c r="BKS77" s="16"/>
      <c r="BKT77" s="16"/>
      <c r="BKU77" s="16"/>
      <c r="BKV77" s="16"/>
      <c r="BKW77" s="16"/>
      <c r="BKX77" s="16"/>
      <c r="BKY77" s="16"/>
      <c r="BKZ77" s="16"/>
      <c r="BLA77" s="16"/>
      <c r="BLB77" s="16"/>
      <c r="BLC77" s="16"/>
      <c r="BLD77" s="16"/>
      <c r="BLE77" s="16"/>
      <c r="BLF77" s="16"/>
      <c r="BLG77" s="16"/>
      <c r="BLH77" s="16"/>
      <c r="BLI77" s="16"/>
      <c r="BLJ77" s="16"/>
      <c r="BLK77" s="16"/>
      <c r="BLL77" s="16"/>
      <c r="BLM77" s="16"/>
      <c r="BLN77" s="16"/>
      <c r="BLO77" s="16"/>
      <c r="BLP77" s="16"/>
      <c r="BLQ77" s="16"/>
      <c r="BLR77" s="16"/>
      <c r="BLS77" s="16"/>
      <c r="BLT77" s="16"/>
      <c r="BLU77" s="16"/>
      <c r="BLV77" s="16"/>
      <c r="BLW77" s="16"/>
      <c r="BLX77" s="16"/>
      <c r="BLY77" s="16"/>
      <c r="BLZ77" s="16"/>
      <c r="BMA77" s="16"/>
      <c r="BMB77" s="16"/>
      <c r="BMC77" s="16"/>
      <c r="BMD77" s="16"/>
      <c r="BME77" s="16"/>
      <c r="BMF77" s="16"/>
      <c r="BMG77" s="16"/>
      <c r="BMH77" s="16"/>
      <c r="BMI77" s="16"/>
      <c r="BMJ77" s="16"/>
      <c r="BMK77" s="16"/>
      <c r="BML77" s="16"/>
      <c r="BMM77" s="16"/>
      <c r="BMN77" s="16"/>
      <c r="BMO77" s="16"/>
      <c r="BMP77" s="16"/>
      <c r="BMQ77" s="16"/>
      <c r="BMR77" s="16"/>
      <c r="BMS77" s="16"/>
      <c r="BMT77" s="16"/>
      <c r="BMU77" s="16"/>
      <c r="BMV77" s="16"/>
      <c r="BMW77" s="16"/>
      <c r="BMX77" s="16"/>
      <c r="BMY77" s="16"/>
      <c r="BMZ77" s="16"/>
      <c r="BNA77" s="16"/>
      <c r="BNB77" s="16"/>
      <c r="BNC77" s="16"/>
      <c r="BND77" s="16"/>
      <c r="BNE77" s="16"/>
      <c r="BNF77" s="16"/>
      <c r="BNG77" s="16"/>
      <c r="BNH77" s="16"/>
      <c r="BNI77" s="16"/>
      <c r="BNJ77" s="16"/>
      <c r="BNK77" s="16"/>
      <c r="BNL77" s="16"/>
      <c r="BNM77" s="16"/>
      <c r="BNN77" s="16"/>
      <c r="BNO77" s="16"/>
      <c r="BNP77" s="16"/>
      <c r="BNQ77" s="16"/>
      <c r="BNR77" s="16"/>
      <c r="BNS77" s="16"/>
      <c r="BNT77" s="16"/>
      <c r="BNU77" s="16"/>
      <c r="BNV77" s="16"/>
      <c r="BNW77" s="16"/>
      <c r="BNX77" s="16"/>
      <c r="BNY77" s="16"/>
      <c r="BNZ77" s="16"/>
      <c r="BOA77" s="16"/>
      <c r="BOB77" s="16"/>
      <c r="BOC77" s="16"/>
      <c r="BOD77" s="16"/>
      <c r="BOE77" s="16"/>
      <c r="BOF77" s="16"/>
      <c r="BOG77" s="16"/>
      <c r="BOH77" s="16"/>
      <c r="BOI77" s="16"/>
      <c r="BOJ77" s="16"/>
      <c r="BOK77" s="16"/>
      <c r="BOL77" s="16"/>
      <c r="BOM77" s="16"/>
      <c r="BON77" s="16"/>
      <c r="BOO77" s="16"/>
      <c r="BOP77" s="16"/>
      <c r="BOQ77" s="16"/>
      <c r="BOR77" s="16"/>
      <c r="BOS77" s="16"/>
      <c r="BOT77" s="16"/>
      <c r="BOU77" s="16"/>
      <c r="BOV77" s="16"/>
      <c r="BOW77" s="16"/>
      <c r="BOX77" s="16"/>
      <c r="BOY77" s="16"/>
      <c r="BOZ77" s="16"/>
      <c r="BPA77" s="16"/>
      <c r="BPB77" s="16"/>
      <c r="BPC77" s="16"/>
      <c r="BPD77" s="16"/>
      <c r="BPE77" s="16"/>
      <c r="BPF77" s="16"/>
      <c r="BPG77" s="16"/>
      <c r="BPH77" s="16"/>
      <c r="BPI77" s="16"/>
      <c r="BPJ77" s="16"/>
      <c r="BPK77" s="16"/>
      <c r="BPL77" s="16"/>
      <c r="BPM77" s="16"/>
      <c r="BPN77" s="16"/>
      <c r="BPO77" s="16"/>
      <c r="BPP77" s="16"/>
      <c r="BPQ77" s="16"/>
      <c r="BPR77" s="16"/>
      <c r="BPS77" s="16"/>
      <c r="BPT77" s="16"/>
      <c r="BPU77" s="16"/>
      <c r="BPV77" s="16"/>
      <c r="BPW77" s="16"/>
      <c r="BPX77" s="16"/>
      <c r="BPY77" s="16"/>
      <c r="BPZ77" s="16"/>
      <c r="BQA77" s="16"/>
      <c r="BQB77" s="16"/>
      <c r="BQC77" s="16"/>
      <c r="BQD77" s="16"/>
      <c r="BQE77" s="16"/>
      <c r="BQF77" s="16"/>
      <c r="BQG77" s="16"/>
      <c r="BQH77" s="16"/>
      <c r="BQI77" s="16"/>
      <c r="BQJ77" s="16"/>
      <c r="BQK77" s="16"/>
      <c r="BQL77" s="16"/>
      <c r="BQM77" s="16"/>
      <c r="BQN77" s="16"/>
      <c r="BQO77" s="16"/>
      <c r="BQP77" s="16"/>
      <c r="BQQ77" s="16"/>
      <c r="BQR77" s="16"/>
      <c r="BQS77" s="16"/>
      <c r="BQT77" s="16"/>
      <c r="BQU77" s="16"/>
      <c r="BQV77" s="16"/>
      <c r="BQW77" s="16"/>
      <c r="BQX77" s="16"/>
      <c r="BQY77" s="16"/>
      <c r="BQZ77" s="16"/>
      <c r="BRA77" s="16"/>
      <c r="BRB77" s="16"/>
      <c r="BRC77" s="16"/>
      <c r="BRD77" s="16"/>
      <c r="BRE77" s="16"/>
      <c r="BRF77" s="16"/>
      <c r="BRG77" s="16"/>
      <c r="BRH77" s="16"/>
      <c r="BRI77" s="16"/>
      <c r="BRJ77" s="16"/>
      <c r="BRK77" s="16"/>
      <c r="BRL77" s="16"/>
      <c r="BRM77" s="16"/>
      <c r="BRN77" s="16"/>
      <c r="BRO77" s="16"/>
      <c r="BRP77" s="16"/>
      <c r="BRQ77" s="16"/>
      <c r="BRR77" s="16"/>
      <c r="BRS77" s="16"/>
      <c r="BRT77" s="16"/>
      <c r="BRU77" s="16"/>
      <c r="BRV77" s="16"/>
      <c r="BRW77" s="16"/>
      <c r="BRX77" s="16"/>
      <c r="BRY77" s="16"/>
      <c r="BRZ77" s="16"/>
      <c r="BSA77" s="16"/>
      <c r="BSB77" s="16"/>
      <c r="BSC77" s="16"/>
      <c r="BSD77" s="16"/>
      <c r="BSE77" s="16"/>
      <c r="BSF77" s="16"/>
      <c r="BSG77" s="16"/>
      <c r="BSH77" s="16"/>
      <c r="BSI77" s="16"/>
      <c r="BSJ77" s="16"/>
      <c r="BSK77" s="16"/>
      <c r="BSL77" s="16"/>
      <c r="BSM77" s="16"/>
      <c r="BSN77" s="16"/>
      <c r="BSO77" s="16"/>
      <c r="BSP77" s="16"/>
      <c r="BSQ77" s="16"/>
      <c r="BSR77" s="16"/>
      <c r="BSS77" s="16"/>
      <c r="BST77" s="16"/>
      <c r="BSU77" s="16"/>
      <c r="BSV77" s="16"/>
      <c r="BSW77" s="16"/>
      <c r="BSX77" s="16"/>
      <c r="BSY77" s="16"/>
      <c r="BSZ77" s="16"/>
      <c r="BTA77" s="16"/>
      <c r="BTB77" s="16"/>
      <c r="BTC77" s="16"/>
      <c r="BTD77" s="16"/>
      <c r="BTE77" s="16"/>
      <c r="BTF77" s="16"/>
      <c r="BTG77" s="16"/>
      <c r="BTH77" s="16"/>
    </row>
    <row r="78" spans="1:1880" s="296" customFormat="1" ht="110.25" customHeight="1" x14ac:dyDescent="0.3">
      <c r="A78" s="563">
        <v>622</v>
      </c>
      <c r="B78" s="618" t="s">
        <v>215</v>
      </c>
      <c r="C78" s="563" t="s">
        <v>234</v>
      </c>
      <c r="D78" s="77" t="s">
        <v>355</v>
      </c>
      <c r="E78" s="254" t="e">
        <f>INDEX('PY1 Data(H)'!$A$1:$CZ$258,MATCH('Unit Data from Audit Worksheet'!$A78,'PY1 Data(H)'!$A$1:$A$258,0),MATCH('Unit Data from Audit Worksheet'!$D$2,'PY1 Data(H)'!$A$1:$CZ$1,0))</f>
        <v>#N/A</v>
      </c>
      <c r="F78" s="125">
        <v>0</v>
      </c>
      <c r="G78" s="283"/>
      <c r="H78" s="15"/>
      <c r="I78" s="295"/>
      <c r="J78"/>
      <c r="K78" s="16"/>
      <c r="L78"/>
      <c r="M78" s="16"/>
      <c r="N78" s="127"/>
      <c r="O78" s="16"/>
      <c r="P78" s="16"/>
      <c r="Q78" s="16"/>
      <c r="R78" s="16"/>
      <c r="S78" s="16"/>
      <c r="T78" s="16"/>
      <c r="U78" s="16"/>
      <c r="V78" s="16"/>
      <c r="W78" s="16"/>
      <c r="X78" s="16"/>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c r="JG78" s="16"/>
      <c r="JH78" s="16"/>
      <c r="JI78" s="16"/>
      <c r="JJ78" s="16"/>
      <c r="JK78" s="16"/>
      <c r="JL78" s="16"/>
      <c r="JM78" s="16"/>
      <c r="JN78" s="16"/>
      <c r="JO78" s="16"/>
      <c r="JP78" s="16"/>
      <c r="JQ78" s="16"/>
      <c r="JR78" s="16"/>
      <c r="JS78" s="16"/>
      <c r="JT78" s="16"/>
      <c r="JU78" s="16"/>
      <c r="JV78" s="16"/>
      <c r="JW78" s="16"/>
      <c r="JX78" s="16"/>
      <c r="JY78" s="16"/>
      <c r="JZ78" s="16"/>
      <c r="KA78" s="16"/>
      <c r="KB78" s="16"/>
      <c r="KC78" s="16"/>
      <c r="KD78" s="16"/>
      <c r="KE78" s="16"/>
      <c r="KF78" s="16"/>
      <c r="KG78" s="16"/>
      <c r="KH78" s="16"/>
      <c r="KI78" s="16"/>
      <c r="KJ78" s="16"/>
      <c r="KK78" s="16"/>
      <c r="KL78" s="16"/>
      <c r="KM78" s="16"/>
      <c r="KN78" s="16"/>
      <c r="KO78" s="16"/>
      <c r="KP78" s="16"/>
      <c r="KQ78" s="16"/>
      <c r="KR78" s="16"/>
      <c r="KS78" s="16"/>
      <c r="KT78" s="16"/>
      <c r="KU78" s="16"/>
      <c r="KV78" s="16"/>
      <c r="KW78" s="16"/>
      <c r="KX78" s="16"/>
      <c r="KY78" s="16"/>
      <c r="KZ78" s="16"/>
      <c r="LA78" s="16"/>
      <c r="LB78" s="16"/>
      <c r="LC78" s="16"/>
      <c r="LD78" s="16"/>
      <c r="LE78" s="16"/>
      <c r="LF78" s="16"/>
      <c r="LG78" s="16"/>
      <c r="LH78" s="16"/>
      <c r="LI78" s="16"/>
      <c r="LJ78" s="16"/>
      <c r="LK78" s="16"/>
      <c r="LL78" s="16"/>
      <c r="LM78" s="16"/>
      <c r="LN78" s="16"/>
      <c r="LO78" s="16"/>
      <c r="LP78" s="16"/>
      <c r="LQ78" s="16"/>
      <c r="LR78" s="16"/>
      <c r="LS78" s="16"/>
      <c r="LT78" s="16"/>
      <c r="LU78" s="16"/>
      <c r="LV78" s="16"/>
      <c r="LW78" s="16"/>
      <c r="LX78" s="16"/>
      <c r="LY78" s="16"/>
      <c r="LZ78" s="16"/>
      <c r="MA78" s="16"/>
      <c r="MB78" s="16"/>
      <c r="MC78" s="16"/>
      <c r="MD78" s="16"/>
      <c r="ME78" s="16"/>
      <c r="MF78" s="16"/>
      <c r="MG78" s="16"/>
      <c r="MH78" s="16"/>
      <c r="MI78" s="16"/>
      <c r="MJ78" s="16"/>
      <c r="MK78" s="16"/>
      <c r="ML78" s="16"/>
      <c r="MM78" s="16"/>
      <c r="MN78" s="16"/>
      <c r="MO78" s="16"/>
      <c r="MP78" s="16"/>
      <c r="MQ78" s="16"/>
      <c r="MR78" s="16"/>
      <c r="MS78" s="16"/>
      <c r="MT78" s="16"/>
      <c r="MU78" s="16"/>
      <c r="MV78" s="16"/>
      <c r="MW78" s="16"/>
      <c r="MX78" s="16"/>
      <c r="MY78" s="16"/>
      <c r="MZ78" s="16"/>
      <c r="NA78" s="16"/>
      <c r="NB78" s="16"/>
      <c r="NC78" s="16"/>
      <c r="ND78" s="16"/>
      <c r="NE78" s="16"/>
      <c r="NF78" s="16"/>
      <c r="NG78" s="16"/>
      <c r="NH78" s="16"/>
      <c r="NI78" s="16"/>
      <c r="NJ78" s="16"/>
      <c r="NK78" s="16"/>
      <c r="NL78" s="16"/>
      <c r="NM78" s="16"/>
      <c r="NN78" s="16"/>
      <c r="NO78" s="16"/>
      <c r="NP78" s="16"/>
      <c r="NQ78" s="16"/>
      <c r="NR78" s="16"/>
      <c r="NS78" s="16"/>
      <c r="NT78" s="16"/>
      <c r="NU78" s="16"/>
      <c r="NV78" s="16"/>
      <c r="NW78" s="16"/>
      <c r="NX78" s="16"/>
      <c r="NY78" s="16"/>
      <c r="NZ78" s="16"/>
      <c r="OA78" s="16"/>
      <c r="OB78" s="16"/>
      <c r="OC78" s="16"/>
      <c r="OD78" s="16"/>
      <c r="OE78" s="16"/>
      <c r="OF78" s="16"/>
      <c r="OG78" s="16"/>
      <c r="OH78" s="16"/>
      <c r="OI78" s="16"/>
      <c r="OJ78" s="16"/>
      <c r="OK78" s="16"/>
      <c r="OL78" s="16"/>
      <c r="OM78" s="16"/>
      <c r="ON78" s="16"/>
      <c r="OO78" s="16"/>
      <c r="OP78" s="16"/>
      <c r="OQ78" s="16"/>
      <c r="OR78" s="16"/>
      <c r="OS78" s="16"/>
      <c r="OT78" s="16"/>
      <c r="OU78" s="16"/>
      <c r="OV78" s="16"/>
      <c r="OW78" s="16"/>
      <c r="OX78" s="16"/>
      <c r="OY78" s="16"/>
      <c r="OZ78" s="16"/>
      <c r="PA78" s="16"/>
      <c r="PB78" s="16"/>
      <c r="PC78" s="16"/>
      <c r="PD78" s="16"/>
      <c r="PE78" s="16"/>
      <c r="PF78" s="16"/>
      <c r="PG78" s="16"/>
      <c r="PH78" s="16"/>
      <c r="PI78" s="16"/>
      <c r="PJ78" s="16"/>
      <c r="PK78" s="16"/>
      <c r="PL78" s="16"/>
      <c r="PM78" s="16"/>
      <c r="PN78" s="16"/>
      <c r="PO78" s="16"/>
      <c r="PP78" s="16"/>
      <c r="PQ78" s="16"/>
      <c r="PR78" s="16"/>
      <c r="PS78" s="16"/>
      <c r="PT78" s="16"/>
      <c r="PU78" s="16"/>
      <c r="PV78" s="16"/>
      <c r="PW78" s="16"/>
      <c r="PX78" s="16"/>
      <c r="PY78" s="16"/>
      <c r="PZ78" s="16"/>
      <c r="QA78" s="16"/>
      <c r="QB78" s="16"/>
      <c r="QC78" s="16"/>
      <c r="QD78" s="16"/>
      <c r="QE78" s="16"/>
      <c r="QF78" s="16"/>
      <c r="QG78" s="16"/>
      <c r="QH78" s="16"/>
      <c r="QI78" s="16"/>
      <c r="QJ78" s="16"/>
      <c r="QK78" s="16"/>
      <c r="QL78" s="16"/>
      <c r="QM78" s="16"/>
      <c r="QN78" s="16"/>
      <c r="QO78" s="16"/>
      <c r="QP78" s="16"/>
      <c r="QQ78" s="16"/>
      <c r="QR78" s="16"/>
      <c r="QS78" s="16"/>
      <c r="QT78" s="16"/>
      <c r="QU78" s="16"/>
      <c r="QV78" s="16"/>
      <c r="QW78" s="16"/>
      <c r="QX78" s="16"/>
      <c r="QY78" s="16"/>
      <c r="QZ78" s="16"/>
      <c r="RA78" s="16"/>
      <c r="RB78" s="16"/>
      <c r="RC78" s="16"/>
      <c r="RD78" s="16"/>
      <c r="RE78" s="16"/>
      <c r="RF78" s="16"/>
      <c r="RG78" s="16"/>
      <c r="RH78" s="16"/>
      <c r="RI78" s="16"/>
      <c r="RJ78" s="16"/>
      <c r="RK78" s="16"/>
      <c r="RL78" s="16"/>
      <c r="RM78" s="16"/>
      <c r="RN78" s="16"/>
      <c r="RO78" s="16"/>
      <c r="RP78" s="16"/>
      <c r="RQ78" s="16"/>
      <c r="RR78" s="16"/>
      <c r="RS78" s="16"/>
      <c r="RT78" s="16"/>
      <c r="RU78" s="16"/>
      <c r="RV78" s="16"/>
      <c r="RW78" s="16"/>
      <c r="RX78" s="16"/>
      <c r="RY78" s="16"/>
      <c r="RZ78" s="16"/>
      <c r="SA78" s="16"/>
      <c r="SB78" s="16"/>
      <c r="SC78" s="16"/>
      <c r="SD78" s="16"/>
      <c r="SE78" s="16"/>
      <c r="SF78" s="16"/>
      <c r="SG78" s="16"/>
      <c r="SH78" s="16"/>
      <c r="SI78" s="16"/>
      <c r="SJ78" s="16"/>
      <c r="SK78" s="16"/>
      <c r="SL78" s="16"/>
      <c r="SM78" s="16"/>
      <c r="SN78" s="16"/>
      <c r="SO78" s="16"/>
      <c r="SP78" s="16"/>
      <c r="SQ78" s="16"/>
      <c r="SR78" s="16"/>
      <c r="SS78" s="16"/>
      <c r="ST78" s="16"/>
      <c r="SU78" s="16"/>
      <c r="SV78" s="16"/>
      <c r="SW78" s="16"/>
      <c r="SX78" s="16"/>
      <c r="SY78" s="16"/>
      <c r="SZ78" s="16"/>
      <c r="TA78" s="16"/>
      <c r="TB78" s="16"/>
      <c r="TC78" s="16"/>
      <c r="TD78" s="16"/>
      <c r="TE78" s="16"/>
      <c r="TF78" s="16"/>
      <c r="TG78" s="16"/>
      <c r="TH78" s="16"/>
      <c r="TI78" s="16"/>
      <c r="TJ78" s="16"/>
      <c r="TK78" s="16"/>
      <c r="TL78" s="16"/>
      <c r="TM78" s="16"/>
      <c r="TN78" s="16"/>
      <c r="TO78" s="16"/>
      <c r="TP78" s="16"/>
      <c r="TQ78" s="16"/>
      <c r="TR78" s="16"/>
      <c r="TS78" s="16"/>
      <c r="TT78" s="16"/>
      <c r="TU78" s="16"/>
      <c r="TV78" s="16"/>
      <c r="TW78" s="16"/>
      <c r="TX78" s="16"/>
      <c r="TY78" s="16"/>
      <c r="TZ78" s="16"/>
      <c r="UA78" s="16"/>
      <c r="UB78" s="16"/>
      <c r="UC78" s="16"/>
      <c r="UD78" s="16"/>
      <c r="UE78" s="16"/>
      <c r="UF78" s="16"/>
      <c r="UG78" s="16"/>
      <c r="UH78" s="16"/>
      <c r="UI78" s="16"/>
      <c r="UJ78" s="16"/>
      <c r="UK78" s="16"/>
      <c r="UL78" s="16"/>
      <c r="UM78" s="16"/>
      <c r="UN78" s="16"/>
      <c r="UO78" s="16"/>
      <c r="UP78" s="16"/>
      <c r="UQ78" s="16"/>
      <c r="UR78" s="16"/>
      <c r="US78" s="16"/>
      <c r="UT78" s="16"/>
      <c r="UU78" s="16"/>
      <c r="UV78" s="16"/>
      <c r="UW78" s="16"/>
      <c r="UX78" s="16"/>
      <c r="UY78" s="16"/>
      <c r="UZ78" s="16"/>
      <c r="VA78" s="16"/>
      <c r="VB78" s="16"/>
      <c r="VC78" s="16"/>
      <c r="VD78" s="16"/>
      <c r="VE78" s="16"/>
      <c r="VF78" s="16"/>
      <c r="VG78" s="16"/>
      <c r="VH78" s="16"/>
      <c r="VI78" s="16"/>
      <c r="VJ78" s="16"/>
      <c r="VK78" s="16"/>
      <c r="VL78" s="16"/>
      <c r="VM78" s="16"/>
      <c r="VN78" s="16"/>
      <c r="VO78" s="16"/>
      <c r="VP78" s="16"/>
      <c r="VQ78" s="16"/>
      <c r="VR78" s="16"/>
      <c r="VS78" s="16"/>
      <c r="VT78" s="16"/>
      <c r="VU78" s="16"/>
      <c r="VV78" s="16"/>
      <c r="VW78" s="16"/>
      <c r="VX78" s="16"/>
      <c r="VY78" s="16"/>
      <c r="VZ78" s="16"/>
      <c r="WA78" s="16"/>
      <c r="WB78" s="16"/>
      <c r="WC78" s="16"/>
      <c r="WD78" s="16"/>
      <c r="WE78" s="16"/>
      <c r="WF78" s="16"/>
      <c r="WG78" s="16"/>
      <c r="WH78" s="16"/>
      <c r="WI78" s="16"/>
      <c r="WJ78" s="16"/>
      <c r="WK78" s="16"/>
      <c r="WL78" s="16"/>
      <c r="WM78" s="16"/>
      <c r="WN78" s="16"/>
      <c r="WO78" s="16"/>
      <c r="WP78" s="16"/>
      <c r="WQ78" s="16"/>
      <c r="WR78" s="16"/>
      <c r="WS78" s="16"/>
      <c r="WT78" s="16"/>
      <c r="WU78" s="16"/>
      <c r="WV78" s="16"/>
      <c r="WW78" s="16"/>
      <c r="WX78" s="16"/>
      <c r="WY78" s="16"/>
      <c r="WZ78" s="16"/>
      <c r="XA78" s="16"/>
      <c r="XB78" s="16"/>
      <c r="XC78" s="16"/>
      <c r="XD78" s="16"/>
      <c r="XE78" s="16"/>
      <c r="XF78" s="16"/>
      <c r="XG78" s="16"/>
      <c r="XH78" s="16"/>
      <c r="XI78" s="16"/>
      <c r="XJ78" s="16"/>
      <c r="XK78" s="16"/>
      <c r="XL78" s="16"/>
      <c r="XM78" s="16"/>
      <c r="XN78" s="16"/>
      <c r="XO78" s="16"/>
      <c r="XP78" s="16"/>
      <c r="XQ78" s="16"/>
      <c r="XR78" s="16"/>
      <c r="XS78" s="16"/>
      <c r="XT78" s="16"/>
      <c r="XU78" s="16"/>
      <c r="XV78" s="16"/>
      <c r="XW78" s="16"/>
      <c r="XX78" s="16"/>
      <c r="XY78" s="16"/>
      <c r="XZ78" s="16"/>
      <c r="YA78" s="16"/>
      <c r="YB78" s="16"/>
      <c r="YC78" s="16"/>
      <c r="YD78" s="16"/>
      <c r="YE78" s="16"/>
      <c r="YF78" s="16"/>
      <c r="YG78" s="16"/>
      <c r="YH78" s="16"/>
      <c r="YI78" s="16"/>
      <c r="YJ78" s="16"/>
      <c r="YK78" s="16"/>
      <c r="YL78" s="16"/>
      <c r="YM78" s="16"/>
      <c r="YN78" s="16"/>
      <c r="YO78" s="16"/>
      <c r="YP78" s="16"/>
      <c r="YQ78" s="16"/>
      <c r="YR78" s="16"/>
      <c r="YS78" s="16"/>
      <c r="YT78" s="16"/>
      <c r="YU78" s="16"/>
      <c r="YV78" s="16"/>
      <c r="YW78" s="16"/>
      <c r="YX78" s="16"/>
      <c r="YY78" s="16"/>
      <c r="YZ78" s="16"/>
      <c r="ZA78" s="16"/>
      <c r="ZB78" s="16"/>
      <c r="ZC78" s="16"/>
      <c r="ZD78" s="16"/>
      <c r="ZE78" s="16"/>
      <c r="ZF78" s="16"/>
      <c r="ZG78" s="16"/>
      <c r="ZH78" s="16"/>
      <c r="ZI78" s="16"/>
      <c r="ZJ78" s="16"/>
      <c r="ZK78" s="16"/>
      <c r="ZL78" s="16"/>
      <c r="ZM78" s="16"/>
      <c r="ZN78" s="16"/>
      <c r="ZO78" s="16"/>
      <c r="ZP78" s="16"/>
      <c r="ZQ78" s="16"/>
      <c r="ZR78" s="16"/>
      <c r="ZS78" s="16"/>
      <c r="ZT78" s="16"/>
      <c r="ZU78" s="16"/>
      <c r="ZV78" s="16"/>
      <c r="ZW78" s="16"/>
      <c r="ZX78" s="16"/>
      <c r="ZY78" s="16"/>
      <c r="ZZ78" s="16"/>
      <c r="AAA78" s="16"/>
      <c r="AAB78" s="16"/>
      <c r="AAC78" s="16"/>
      <c r="AAD78" s="16"/>
      <c r="AAE78" s="16"/>
      <c r="AAF78" s="16"/>
      <c r="AAG78" s="16"/>
      <c r="AAH78" s="16"/>
      <c r="AAI78" s="16"/>
      <c r="AAJ78" s="16"/>
      <c r="AAK78" s="16"/>
      <c r="AAL78" s="16"/>
      <c r="AAM78" s="16"/>
      <c r="AAN78" s="16"/>
      <c r="AAO78" s="16"/>
      <c r="AAP78" s="16"/>
      <c r="AAQ78" s="16"/>
      <c r="AAR78" s="16"/>
      <c r="AAS78" s="16"/>
      <c r="AAT78" s="16"/>
      <c r="AAU78" s="16"/>
      <c r="AAV78" s="16"/>
      <c r="AAW78" s="16"/>
      <c r="AAX78" s="16"/>
      <c r="AAY78" s="16"/>
      <c r="AAZ78" s="16"/>
      <c r="ABA78" s="16"/>
      <c r="ABB78" s="16"/>
      <c r="ABC78" s="16"/>
      <c r="ABD78" s="16"/>
      <c r="ABE78" s="16"/>
      <c r="ABF78" s="16"/>
      <c r="ABG78" s="16"/>
      <c r="ABH78" s="16"/>
      <c r="ABI78" s="16"/>
      <c r="ABJ78" s="16"/>
      <c r="ABK78" s="16"/>
      <c r="ABL78" s="16"/>
      <c r="ABM78" s="16"/>
      <c r="ABN78" s="16"/>
      <c r="ABO78" s="16"/>
      <c r="ABP78" s="16"/>
      <c r="ABQ78" s="16"/>
      <c r="ABR78" s="16"/>
      <c r="ABS78" s="16"/>
      <c r="ABT78" s="16"/>
      <c r="ABU78" s="16"/>
      <c r="ABV78" s="16"/>
      <c r="ABW78" s="16"/>
      <c r="ABX78" s="16"/>
      <c r="ABY78" s="16"/>
      <c r="ABZ78" s="16"/>
      <c r="ACA78" s="16"/>
      <c r="ACB78" s="16"/>
      <c r="ACC78" s="16"/>
      <c r="ACD78" s="16"/>
      <c r="ACE78" s="16"/>
      <c r="ACF78" s="16"/>
      <c r="ACG78" s="16"/>
      <c r="ACH78" s="16"/>
      <c r="ACI78" s="16"/>
      <c r="ACJ78" s="16"/>
      <c r="ACK78" s="16"/>
      <c r="ACL78" s="16"/>
      <c r="ACM78" s="16"/>
      <c r="ACN78" s="16"/>
      <c r="ACO78" s="16"/>
      <c r="ACP78" s="16"/>
      <c r="ACQ78" s="16"/>
      <c r="ACR78" s="16"/>
      <c r="ACS78" s="16"/>
      <c r="ACT78" s="16"/>
      <c r="ACU78" s="16"/>
      <c r="ACV78" s="16"/>
      <c r="ACW78" s="16"/>
      <c r="ACX78" s="16"/>
      <c r="ACY78" s="16"/>
      <c r="ACZ78" s="16"/>
      <c r="ADA78" s="16"/>
      <c r="ADB78" s="16"/>
      <c r="ADC78" s="16"/>
      <c r="ADD78" s="16"/>
      <c r="ADE78" s="16"/>
      <c r="ADF78" s="16"/>
      <c r="ADG78" s="16"/>
      <c r="ADH78" s="16"/>
      <c r="ADI78" s="16"/>
      <c r="ADJ78" s="16"/>
      <c r="ADK78" s="16"/>
      <c r="ADL78" s="16"/>
      <c r="ADM78" s="16"/>
      <c r="ADN78" s="16"/>
      <c r="ADO78" s="16"/>
      <c r="ADP78" s="16"/>
      <c r="ADQ78" s="16"/>
      <c r="ADR78" s="16"/>
      <c r="ADS78" s="16"/>
      <c r="ADT78" s="16"/>
      <c r="ADU78" s="16"/>
      <c r="ADV78" s="16"/>
      <c r="ADW78" s="16"/>
      <c r="ADX78" s="16"/>
      <c r="ADY78" s="16"/>
      <c r="ADZ78" s="16"/>
      <c r="AEA78" s="16"/>
      <c r="AEB78" s="16"/>
      <c r="AEC78" s="16"/>
      <c r="AED78" s="16"/>
      <c r="AEE78" s="16"/>
      <c r="AEF78" s="16"/>
      <c r="AEG78" s="16"/>
      <c r="AEH78" s="16"/>
      <c r="AEI78" s="16"/>
      <c r="AEJ78" s="16"/>
      <c r="AEK78" s="16"/>
      <c r="AEL78" s="16"/>
      <c r="AEM78" s="16"/>
      <c r="AEN78" s="16"/>
      <c r="AEO78" s="16"/>
      <c r="AEP78" s="16"/>
      <c r="AEQ78" s="16"/>
      <c r="AER78" s="16"/>
      <c r="AES78" s="16"/>
      <c r="AET78" s="16"/>
      <c r="AEU78" s="16"/>
      <c r="AEV78" s="16"/>
      <c r="AEW78" s="16"/>
      <c r="AEX78" s="16"/>
      <c r="AEY78" s="16"/>
      <c r="AEZ78" s="16"/>
      <c r="AFA78" s="16"/>
      <c r="AFB78" s="16"/>
      <c r="AFC78" s="16"/>
      <c r="AFD78" s="16"/>
      <c r="AFE78" s="16"/>
      <c r="AFF78" s="16"/>
      <c r="AFG78" s="16"/>
      <c r="AFH78" s="16"/>
      <c r="AFI78" s="16"/>
      <c r="AFJ78" s="16"/>
      <c r="AFK78" s="16"/>
      <c r="AFL78" s="16"/>
      <c r="AFM78" s="16"/>
      <c r="AFN78" s="16"/>
      <c r="AFO78" s="16"/>
      <c r="AFP78" s="16"/>
      <c r="AFQ78" s="16"/>
      <c r="AFR78" s="16"/>
      <c r="AFS78" s="16"/>
      <c r="AFT78" s="16"/>
      <c r="AFU78" s="16"/>
      <c r="AFV78" s="16"/>
      <c r="AFW78" s="16"/>
      <c r="AFX78" s="16"/>
      <c r="AFY78" s="16"/>
      <c r="AFZ78" s="16"/>
      <c r="AGA78" s="16"/>
      <c r="AGB78" s="16"/>
      <c r="AGC78" s="16"/>
      <c r="AGD78" s="16"/>
      <c r="AGE78" s="16"/>
      <c r="AGF78" s="16"/>
      <c r="AGG78" s="16"/>
      <c r="AGH78" s="16"/>
      <c r="AGI78" s="16"/>
      <c r="AGJ78" s="16"/>
      <c r="AGK78" s="16"/>
      <c r="AGL78" s="16"/>
      <c r="AGM78" s="16"/>
      <c r="AGN78" s="16"/>
      <c r="AGO78" s="16"/>
      <c r="AGP78" s="16"/>
      <c r="AGQ78" s="16"/>
      <c r="AGR78" s="16"/>
      <c r="AGS78" s="16"/>
      <c r="AGT78" s="16"/>
      <c r="AGU78" s="16"/>
      <c r="AGV78" s="16"/>
      <c r="AGW78" s="16"/>
      <c r="AGX78" s="16"/>
      <c r="AGY78" s="16"/>
      <c r="AGZ78" s="16"/>
      <c r="AHA78" s="16"/>
      <c r="AHB78" s="16"/>
      <c r="AHC78" s="16"/>
      <c r="AHD78" s="16"/>
      <c r="AHE78" s="16"/>
      <c r="AHF78" s="16"/>
      <c r="AHG78" s="16"/>
      <c r="AHH78" s="16"/>
      <c r="AHI78" s="16"/>
      <c r="AHJ78" s="16"/>
      <c r="AHK78" s="16"/>
      <c r="AHL78" s="16"/>
      <c r="AHM78" s="16"/>
      <c r="AHN78" s="16"/>
      <c r="AHO78" s="16"/>
      <c r="AHP78" s="16"/>
      <c r="AHQ78" s="16"/>
      <c r="AHR78" s="16"/>
      <c r="AHS78" s="16"/>
      <c r="AHT78" s="16"/>
      <c r="AHU78" s="16"/>
      <c r="AHV78" s="16"/>
      <c r="AHW78" s="16"/>
      <c r="AHX78" s="16"/>
      <c r="AHY78" s="16"/>
      <c r="AHZ78" s="16"/>
      <c r="AIA78" s="16"/>
      <c r="AIB78" s="16"/>
      <c r="AIC78" s="16"/>
      <c r="AID78" s="16"/>
      <c r="AIE78" s="16"/>
      <c r="AIF78" s="16"/>
      <c r="AIG78" s="16"/>
      <c r="AIH78" s="16"/>
      <c r="AII78" s="16"/>
      <c r="AIJ78" s="16"/>
      <c r="AIK78" s="16"/>
      <c r="AIL78" s="16"/>
      <c r="AIM78" s="16"/>
      <c r="AIN78" s="16"/>
      <c r="AIO78" s="16"/>
      <c r="AIP78" s="16"/>
      <c r="AIQ78" s="16"/>
      <c r="AIR78" s="16"/>
      <c r="AIS78" s="16"/>
      <c r="AIT78" s="16"/>
      <c r="AIU78" s="16"/>
      <c r="AIV78" s="16"/>
      <c r="AIW78" s="16"/>
      <c r="AIX78" s="16"/>
      <c r="AIY78" s="16"/>
      <c r="AIZ78" s="16"/>
      <c r="AJA78" s="16"/>
      <c r="AJB78" s="16"/>
      <c r="AJC78" s="16"/>
      <c r="AJD78" s="16"/>
      <c r="AJE78" s="16"/>
      <c r="AJF78" s="16"/>
      <c r="AJG78" s="16"/>
      <c r="AJH78" s="16"/>
      <c r="AJI78" s="16"/>
      <c r="AJJ78" s="16"/>
      <c r="AJK78" s="16"/>
      <c r="AJL78" s="16"/>
      <c r="AJM78" s="16"/>
      <c r="AJN78" s="16"/>
      <c r="AJO78" s="16"/>
      <c r="AJP78" s="16"/>
      <c r="AJQ78" s="16"/>
      <c r="AJR78" s="16"/>
      <c r="AJS78" s="16"/>
      <c r="AJT78" s="16"/>
      <c r="AJU78" s="16"/>
      <c r="AJV78" s="16"/>
      <c r="AJW78" s="16"/>
      <c r="AJX78" s="16"/>
      <c r="AJY78" s="16"/>
      <c r="AJZ78" s="16"/>
      <c r="AKA78" s="16"/>
      <c r="AKB78" s="16"/>
      <c r="AKC78" s="16"/>
      <c r="AKD78" s="16"/>
      <c r="AKE78" s="16"/>
      <c r="AKF78" s="16"/>
      <c r="AKG78" s="16"/>
      <c r="AKH78" s="16"/>
      <c r="AKI78" s="16"/>
      <c r="AKJ78" s="16"/>
      <c r="AKK78" s="16"/>
      <c r="AKL78" s="16"/>
      <c r="AKM78" s="16"/>
      <c r="AKN78" s="16"/>
      <c r="AKO78" s="16"/>
      <c r="AKP78" s="16"/>
      <c r="AKQ78" s="16"/>
      <c r="AKR78" s="16"/>
      <c r="AKS78" s="16"/>
      <c r="AKT78" s="16"/>
      <c r="AKU78" s="16"/>
      <c r="AKV78" s="16"/>
      <c r="AKW78" s="16"/>
      <c r="AKX78" s="16"/>
      <c r="AKY78" s="16"/>
      <c r="AKZ78" s="16"/>
      <c r="ALA78" s="16"/>
      <c r="ALB78" s="16"/>
      <c r="ALC78" s="16"/>
      <c r="ALD78" s="16"/>
      <c r="ALE78" s="16"/>
      <c r="ALF78" s="16"/>
      <c r="ALG78" s="16"/>
      <c r="ALH78" s="16"/>
      <c r="ALI78" s="16"/>
      <c r="ALJ78" s="16"/>
      <c r="ALK78" s="16"/>
      <c r="ALL78" s="16"/>
      <c r="ALM78" s="16"/>
      <c r="ALN78" s="16"/>
      <c r="ALO78" s="16"/>
      <c r="ALP78" s="16"/>
      <c r="ALQ78" s="16"/>
      <c r="ALR78" s="16"/>
      <c r="ALS78" s="16"/>
      <c r="ALT78" s="16"/>
      <c r="ALU78" s="16"/>
      <c r="ALV78" s="16"/>
      <c r="ALW78" s="16"/>
      <c r="ALX78" s="16"/>
      <c r="ALY78" s="16"/>
      <c r="ALZ78" s="16"/>
      <c r="AMA78" s="16"/>
      <c r="AMB78" s="16"/>
      <c r="AMC78" s="16"/>
      <c r="AMD78" s="16"/>
      <c r="AME78" s="16"/>
      <c r="AMF78" s="16"/>
      <c r="AMG78" s="16"/>
      <c r="AMH78" s="16"/>
      <c r="AMI78" s="16"/>
      <c r="AMJ78" s="16"/>
      <c r="AMK78" s="16"/>
      <c r="AML78" s="16"/>
      <c r="AMM78" s="16"/>
      <c r="AMN78" s="16"/>
      <c r="AMO78" s="16"/>
      <c r="AMP78" s="16"/>
      <c r="AMQ78" s="16"/>
      <c r="AMR78" s="16"/>
      <c r="AMS78" s="16"/>
      <c r="AMT78" s="16"/>
      <c r="AMU78" s="16"/>
      <c r="AMV78" s="16"/>
      <c r="AMW78" s="16"/>
      <c r="AMX78" s="16"/>
      <c r="AMY78" s="16"/>
      <c r="AMZ78" s="16"/>
      <c r="ANA78" s="16"/>
      <c r="ANB78" s="16"/>
      <c r="ANC78" s="16"/>
      <c r="AND78" s="16"/>
      <c r="ANE78" s="16"/>
      <c r="ANF78" s="16"/>
      <c r="ANG78" s="16"/>
      <c r="ANH78" s="16"/>
      <c r="ANI78" s="16"/>
      <c r="ANJ78" s="16"/>
      <c r="ANK78" s="16"/>
      <c r="ANL78" s="16"/>
      <c r="ANM78" s="16"/>
      <c r="ANN78" s="16"/>
      <c r="ANO78" s="16"/>
      <c r="ANP78" s="16"/>
      <c r="ANQ78" s="16"/>
      <c r="ANR78" s="16"/>
      <c r="ANS78" s="16"/>
      <c r="ANT78" s="16"/>
      <c r="ANU78" s="16"/>
      <c r="ANV78" s="16"/>
      <c r="ANW78" s="16"/>
      <c r="ANX78" s="16"/>
      <c r="ANY78" s="16"/>
      <c r="ANZ78" s="16"/>
      <c r="AOA78" s="16"/>
      <c r="AOB78" s="16"/>
      <c r="AOC78" s="16"/>
      <c r="AOD78" s="16"/>
      <c r="AOE78" s="16"/>
      <c r="AOF78" s="16"/>
      <c r="AOG78" s="16"/>
      <c r="AOH78" s="16"/>
      <c r="AOI78" s="16"/>
      <c r="AOJ78" s="16"/>
      <c r="AOK78" s="16"/>
      <c r="AOL78" s="16"/>
      <c r="AOM78" s="16"/>
      <c r="AON78" s="16"/>
      <c r="AOO78" s="16"/>
      <c r="AOP78" s="16"/>
      <c r="AOQ78" s="16"/>
      <c r="AOR78" s="16"/>
      <c r="AOS78" s="16"/>
      <c r="AOT78" s="16"/>
      <c r="AOU78" s="16"/>
      <c r="AOV78" s="16"/>
      <c r="AOW78" s="16"/>
      <c r="AOX78" s="16"/>
      <c r="AOY78" s="16"/>
      <c r="AOZ78" s="16"/>
      <c r="APA78" s="16"/>
      <c r="APB78" s="16"/>
      <c r="APC78" s="16"/>
      <c r="APD78" s="16"/>
      <c r="APE78" s="16"/>
      <c r="APF78" s="16"/>
      <c r="APG78" s="16"/>
      <c r="APH78" s="16"/>
      <c r="API78" s="16"/>
      <c r="APJ78" s="16"/>
      <c r="APK78" s="16"/>
      <c r="APL78" s="16"/>
      <c r="APM78" s="16"/>
      <c r="APN78" s="16"/>
      <c r="APO78" s="16"/>
      <c r="APP78" s="16"/>
      <c r="APQ78" s="16"/>
      <c r="APR78" s="16"/>
      <c r="APS78" s="16"/>
      <c r="APT78" s="16"/>
      <c r="APU78" s="16"/>
      <c r="APV78" s="16"/>
      <c r="APW78" s="16"/>
      <c r="APX78" s="16"/>
      <c r="APY78" s="16"/>
      <c r="APZ78" s="16"/>
      <c r="AQA78" s="16"/>
      <c r="AQB78" s="16"/>
      <c r="AQC78" s="16"/>
      <c r="AQD78" s="16"/>
      <c r="AQE78" s="16"/>
      <c r="AQF78" s="16"/>
      <c r="AQG78" s="16"/>
      <c r="AQH78" s="16"/>
      <c r="AQI78" s="16"/>
      <c r="AQJ78" s="16"/>
      <c r="AQK78" s="16"/>
      <c r="AQL78" s="16"/>
      <c r="AQM78" s="16"/>
      <c r="AQN78" s="16"/>
      <c r="AQO78" s="16"/>
      <c r="AQP78" s="16"/>
      <c r="AQQ78" s="16"/>
      <c r="AQR78" s="16"/>
      <c r="AQS78" s="16"/>
      <c r="AQT78" s="16"/>
      <c r="AQU78" s="16"/>
      <c r="AQV78" s="16"/>
      <c r="AQW78" s="16"/>
      <c r="AQX78" s="16"/>
      <c r="AQY78" s="16"/>
      <c r="AQZ78" s="16"/>
      <c r="ARA78" s="16"/>
      <c r="ARB78" s="16"/>
      <c r="ARC78" s="16"/>
      <c r="ARD78" s="16"/>
      <c r="ARE78" s="16"/>
      <c r="ARF78" s="16"/>
      <c r="ARG78" s="16"/>
      <c r="ARH78" s="16"/>
      <c r="ARI78" s="16"/>
      <c r="ARJ78" s="16"/>
      <c r="ARK78" s="16"/>
      <c r="ARL78" s="16"/>
      <c r="ARM78" s="16"/>
      <c r="ARN78" s="16"/>
      <c r="ARO78" s="16"/>
      <c r="ARP78" s="16"/>
      <c r="ARQ78" s="16"/>
      <c r="ARR78" s="16"/>
      <c r="ARS78" s="16"/>
      <c r="ART78" s="16"/>
      <c r="ARU78" s="16"/>
      <c r="ARV78" s="16"/>
      <c r="ARW78" s="16"/>
      <c r="ARX78" s="16"/>
      <c r="ARY78" s="16"/>
      <c r="ARZ78" s="16"/>
      <c r="ASA78" s="16"/>
      <c r="ASB78" s="16"/>
      <c r="ASC78" s="16"/>
      <c r="ASD78" s="16"/>
      <c r="ASE78" s="16"/>
      <c r="ASF78" s="16"/>
      <c r="ASG78" s="16"/>
      <c r="ASH78" s="16"/>
      <c r="ASI78" s="16"/>
      <c r="ASJ78" s="16"/>
      <c r="ASK78" s="16"/>
      <c r="ASL78" s="16"/>
      <c r="ASM78" s="16"/>
      <c r="ASN78" s="16"/>
      <c r="ASO78" s="16"/>
      <c r="ASP78" s="16"/>
      <c r="ASQ78" s="16"/>
      <c r="ASR78" s="16"/>
      <c r="ASS78" s="16"/>
      <c r="AST78" s="16"/>
      <c r="ASU78" s="16"/>
      <c r="ASV78" s="16"/>
      <c r="ASW78" s="16"/>
      <c r="ASX78" s="16"/>
      <c r="ASY78" s="16"/>
      <c r="ASZ78" s="16"/>
      <c r="ATA78" s="16"/>
      <c r="ATB78" s="16"/>
      <c r="ATC78" s="16"/>
      <c r="ATD78" s="16"/>
      <c r="ATE78" s="16"/>
      <c r="ATF78" s="16"/>
      <c r="ATG78" s="16"/>
      <c r="ATH78" s="16"/>
      <c r="ATI78" s="16"/>
      <c r="ATJ78" s="16"/>
      <c r="ATK78" s="16"/>
      <c r="ATL78" s="16"/>
      <c r="ATM78" s="16"/>
      <c r="ATN78" s="16"/>
      <c r="ATO78" s="16"/>
      <c r="ATP78" s="16"/>
      <c r="ATQ78" s="16"/>
      <c r="ATR78" s="16"/>
      <c r="ATS78" s="16"/>
      <c r="ATT78" s="16"/>
      <c r="ATU78" s="16"/>
      <c r="ATV78" s="16"/>
      <c r="ATW78" s="16"/>
      <c r="ATX78" s="16"/>
      <c r="ATY78" s="16"/>
      <c r="ATZ78" s="16"/>
      <c r="AUA78" s="16"/>
      <c r="AUB78" s="16"/>
      <c r="AUC78" s="16"/>
      <c r="AUD78" s="16"/>
      <c r="AUE78" s="16"/>
      <c r="AUF78" s="16"/>
      <c r="AUG78" s="16"/>
      <c r="AUH78" s="16"/>
      <c r="AUI78" s="16"/>
      <c r="AUJ78" s="16"/>
      <c r="AUK78" s="16"/>
      <c r="AUL78" s="16"/>
      <c r="AUM78" s="16"/>
      <c r="AUN78" s="16"/>
      <c r="AUO78" s="16"/>
      <c r="AUP78" s="16"/>
      <c r="AUQ78" s="16"/>
      <c r="AUR78" s="16"/>
      <c r="AUS78" s="16"/>
      <c r="AUT78" s="16"/>
      <c r="AUU78" s="16"/>
      <c r="AUV78" s="16"/>
      <c r="AUW78" s="16"/>
      <c r="AUX78" s="16"/>
      <c r="AUY78" s="16"/>
      <c r="AUZ78" s="16"/>
      <c r="AVA78" s="16"/>
      <c r="AVB78" s="16"/>
      <c r="AVC78" s="16"/>
      <c r="AVD78" s="16"/>
      <c r="AVE78" s="16"/>
      <c r="AVF78" s="16"/>
      <c r="AVG78" s="16"/>
      <c r="AVH78" s="16"/>
      <c r="AVI78" s="16"/>
      <c r="AVJ78" s="16"/>
      <c r="AVK78" s="16"/>
      <c r="AVL78" s="16"/>
      <c r="AVM78" s="16"/>
      <c r="AVN78" s="16"/>
      <c r="AVO78" s="16"/>
      <c r="AVP78" s="16"/>
      <c r="AVQ78" s="16"/>
      <c r="AVR78" s="16"/>
      <c r="AVS78" s="16"/>
      <c r="AVT78" s="16"/>
      <c r="AVU78" s="16"/>
      <c r="AVV78" s="16"/>
      <c r="AVW78" s="16"/>
      <c r="AVX78" s="16"/>
      <c r="AVY78" s="16"/>
      <c r="AVZ78" s="16"/>
      <c r="AWA78" s="16"/>
      <c r="AWB78" s="16"/>
      <c r="AWC78" s="16"/>
      <c r="AWD78" s="16"/>
      <c r="AWE78" s="16"/>
      <c r="AWF78" s="16"/>
      <c r="AWG78" s="16"/>
      <c r="AWH78" s="16"/>
      <c r="AWI78" s="16"/>
      <c r="AWJ78" s="16"/>
      <c r="AWK78" s="16"/>
      <c r="AWL78" s="16"/>
      <c r="AWM78" s="16"/>
      <c r="AWN78" s="16"/>
      <c r="AWO78" s="16"/>
      <c r="AWP78" s="16"/>
      <c r="AWQ78" s="16"/>
      <c r="AWR78" s="16"/>
      <c r="AWS78" s="16"/>
      <c r="AWT78" s="16"/>
      <c r="AWU78" s="16"/>
      <c r="AWV78" s="16"/>
      <c r="AWW78" s="16"/>
      <c r="AWX78" s="16"/>
      <c r="AWY78" s="16"/>
      <c r="AWZ78" s="16"/>
      <c r="AXA78" s="16"/>
      <c r="AXB78" s="16"/>
      <c r="AXC78" s="16"/>
      <c r="AXD78" s="16"/>
      <c r="AXE78" s="16"/>
      <c r="AXF78" s="16"/>
      <c r="AXG78" s="16"/>
      <c r="AXH78" s="16"/>
      <c r="AXI78" s="16"/>
      <c r="AXJ78" s="16"/>
      <c r="AXK78" s="16"/>
      <c r="AXL78" s="16"/>
      <c r="AXM78" s="16"/>
      <c r="AXN78" s="16"/>
      <c r="AXO78" s="16"/>
      <c r="AXP78" s="16"/>
      <c r="AXQ78" s="16"/>
      <c r="AXR78" s="16"/>
      <c r="AXS78" s="16"/>
      <c r="AXT78" s="16"/>
      <c r="AXU78" s="16"/>
      <c r="AXV78" s="16"/>
      <c r="AXW78" s="16"/>
      <c r="AXX78" s="16"/>
      <c r="AXY78" s="16"/>
      <c r="AXZ78" s="16"/>
      <c r="AYA78" s="16"/>
      <c r="AYB78" s="16"/>
      <c r="AYC78" s="16"/>
      <c r="AYD78" s="16"/>
      <c r="AYE78" s="16"/>
      <c r="AYF78" s="16"/>
      <c r="AYG78" s="16"/>
      <c r="AYH78" s="16"/>
      <c r="AYI78" s="16"/>
      <c r="AYJ78" s="16"/>
      <c r="AYK78" s="16"/>
      <c r="AYL78" s="16"/>
      <c r="AYM78" s="16"/>
      <c r="AYN78" s="16"/>
      <c r="AYO78" s="16"/>
      <c r="AYP78" s="16"/>
      <c r="AYQ78" s="16"/>
      <c r="AYR78" s="16"/>
      <c r="AYS78" s="16"/>
      <c r="AYT78" s="16"/>
      <c r="AYU78" s="16"/>
      <c r="AYV78" s="16"/>
      <c r="AYW78" s="16"/>
      <c r="AYX78" s="16"/>
      <c r="AYY78" s="16"/>
      <c r="AYZ78" s="16"/>
      <c r="AZA78" s="16"/>
      <c r="AZB78" s="16"/>
      <c r="AZC78" s="16"/>
      <c r="AZD78" s="16"/>
      <c r="AZE78" s="16"/>
      <c r="AZF78" s="16"/>
      <c r="AZG78" s="16"/>
      <c r="AZH78" s="16"/>
      <c r="AZI78" s="16"/>
      <c r="AZJ78" s="16"/>
      <c r="AZK78" s="16"/>
      <c r="AZL78" s="16"/>
      <c r="AZM78" s="16"/>
      <c r="AZN78" s="16"/>
      <c r="AZO78" s="16"/>
      <c r="AZP78" s="16"/>
      <c r="AZQ78" s="16"/>
      <c r="AZR78" s="16"/>
      <c r="AZS78" s="16"/>
      <c r="AZT78" s="16"/>
      <c r="AZU78" s="16"/>
      <c r="AZV78" s="16"/>
      <c r="AZW78" s="16"/>
      <c r="AZX78" s="16"/>
      <c r="AZY78" s="16"/>
      <c r="AZZ78" s="16"/>
      <c r="BAA78" s="16"/>
      <c r="BAB78" s="16"/>
      <c r="BAC78" s="16"/>
      <c r="BAD78" s="16"/>
      <c r="BAE78" s="16"/>
      <c r="BAF78" s="16"/>
      <c r="BAG78" s="16"/>
      <c r="BAH78" s="16"/>
      <c r="BAI78" s="16"/>
      <c r="BAJ78" s="16"/>
      <c r="BAK78" s="16"/>
      <c r="BAL78" s="16"/>
      <c r="BAM78" s="16"/>
      <c r="BAN78" s="16"/>
      <c r="BAO78" s="16"/>
      <c r="BAP78" s="16"/>
      <c r="BAQ78" s="16"/>
      <c r="BAR78" s="16"/>
      <c r="BAS78" s="16"/>
      <c r="BAT78" s="16"/>
      <c r="BAU78" s="16"/>
      <c r="BAV78" s="16"/>
      <c r="BAW78" s="16"/>
      <c r="BAX78" s="16"/>
      <c r="BAY78" s="16"/>
      <c r="BAZ78" s="16"/>
      <c r="BBA78" s="16"/>
      <c r="BBB78" s="16"/>
      <c r="BBC78" s="16"/>
      <c r="BBD78" s="16"/>
      <c r="BBE78" s="16"/>
      <c r="BBF78" s="16"/>
      <c r="BBG78" s="16"/>
      <c r="BBH78" s="16"/>
      <c r="BBI78" s="16"/>
      <c r="BBJ78" s="16"/>
      <c r="BBK78" s="16"/>
      <c r="BBL78" s="16"/>
      <c r="BBM78" s="16"/>
      <c r="BBN78" s="16"/>
      <c r="BBO78" s="16"/>
      <c r="BBP78" s="16"/>
      <c r="BBQ78" s="16"/>
      <c r="BBR78" s="16"/>
      <c r="BBS78" s="16"/>
      <c r="BBT78" s="16"/>
      <c r="BBU78" s="16"/>
      <c r="BBV78" s="16"/>
      <c r="BBW78" s="16"/>
      <c r="BBX78" s="16"/>
      <c r="BBY78" s="16"/>
      <c r="BBZ78" s="16"/>
      <c r="BCA78" s="16"/>
      <c r="BCB78" s="16"/>
      <c r="BCC78" s="16"/>
      <c r="BCD78" s="16"/>
      <c r="BCE78" s="16"/>
      <c r="BCF78" s="16"/>
      <c r="BCG78" s="16"/>
      <c r="BCH78" s="16"/>
      <c r="BCI78" s="16"/>
      <c r="BCJ78" s="16"/>
      <c r="BCK78" s="16"/>
      <c r="BCL78" s="16"/>
      <c r="BCM78" s="16"/>
      <c r="BCN78" s="16"/>
      <c r="BCO78" s="16"/>
      <c r="BCP78" s="16"/>
      <c r="BCQ78" s="16"/>
      <c r="BCR78" s="16"/>
      <c r="BCS78" s="16"/>
      <c r="BCT78" s="16"/>
      <c r="BCU78" s="16"/>
      <c r="BCV78" s="16"/>
      <c r="BCW78" s="16"/>
      <c r="BCX78" s="16"/>
      <c r="BCY78" s="16"/>
      <c r="BCZ78" s="16"/>
      <c r="BDA78" s="16"/>
      <c r="BDB78" s="16"/>
      <c r="BDC78" s="16"/>
      <c r="BDD78" s="16"/>
      <c r="BDE78" s="16"/>
      <c r="BDF78" s="16"/>
      <c r="BDG78" s="16"/>
      <c r="BDH78" s="16"/>
      <c r="BDI78" s="16"/>
      <c r="BDJ78" s="16"/>
      <c r="BDK78" s="16"/>
      <c r="BDL78" s="16"/>
      <c r="BDM78" s="16"/>
      <c r="BDN78" s="16"/>
      <c r="BDO78" s="16"/>
      <c r="BDP78" s="16"/>
      <c r="BDQ78" s="16"/>
      <c r="BDR78" s="16"/>
      <c r="BDS78" s="16"/>
      <c r="BDT78" s="16"/>
      <c r="BDU78" s="16"/>
      <c r="BDV78" s="16"/>
      <c r="BDW78" s="16"/>
      <c r="BDX78" s="16"/>
      <c r="BDY78" s="16"/>
      <c r="BDZ78" s="16"/>
      <c r="BEA78" s="16"/>
      <c r="BEB78" s="16"/>
      <c r="BEC78" s="16"/>
      <c r="BED78" s="16"/>
      <c r="BEE78" s="16"/>
      <c r="BEF78" s="16"/>
      <c r="BEG78" s="16"/>
      <c r="BEH78" s="16"/>
      <c r="BEI78" s="16"/>
      <c r="BEJ78" s="16"/>
      <c r="BEK78" s="16"/>
      <c r="BEL78" s="16"/>
      <c r="BEM78" s="16"/>
      <c r="BEN78" s="16"/>
      <c r="BEO78" s="16"/>
      <c r="BEP78" s="16"/>
      <c r="BEQ78" s="16"/>
      <c r="BER78" s="16"/>
      <c r="BES78" s="16"/>
      <c r="BET78" s="16"/>
      <c r="BEU78" s="16"/>
      <c r="BEV78" s="16"/>
      <c r="BEW78" s="16"/>
      <c r="BEX78" s="16"/>
      <c r="BEY78" s="16"/>
      <c r="BEZ78" s="16"/>
      <c r="BFA78" s="16"/>
      <c r="BFB78" s="16"/>
      <c r="BFC78" s="16"/>
      <c r="BFD78" s="16"/>
      <c r="BFE78" s="16"/>
      <c r="BFF78" s="16"/>
      <c r="BFG78" s="16"/>
      <c r="BFH78" s="16"/>
      <c r="BFI78" s="16"/>
      <c r="BFJ78" s="16"/>
      <c r="BFK78" s="16"/>
      <c r="BFL78" s="16"/>
      <c r="BFM78" s="16"/>
      <c r="BFN78" s="16"/>
      <c r="BFO78" s="16"/>
      <c r="BFP78" s="16"/>
      <c r="BFQ78" s="16"/>
      <c r="BFR78" s="16"/>
      <c r="BFS78" s="16"/>
      <c r="BFT78" s="16"/>
      <c r="BFU78" s="16"/>
      <c r="BFV78" s="16"/>
      <c r="BFW78" s="16"/>
      <c r="BFX78" s="16"/>
      <c r="BFY78" s="16"/>
      <c r="BFZ78" s="16"/>
      <c r="BGA78" s="16"/>
      <c r="BGB78" s="16"/>
      <c r="BGC78" s="16"/>
      <c r="BGD78" s="16"/>
      <c r="BGE78" s="16"/>
      <c r="BGF78" s="16"/>
      <c r="BGG78" s="16"/>
      <c r="BGH78" s="16"/>
      <c r="BGI78" s="16"/>
      <c r="BGJ78" s="16"/>
      <c r="BGK78" s="16"/>
      <c r="BGL78" s="16"/>
      <c r="BGM78" s="16"/>
      <c r="BGN78" s="16"/>
      <c r="BGO78" s="16"/>
      <c r="BGP78" s="16"/>
      <c r="BGQ78" s="16"/>
      <c r="BGR78" s="16"/>
      <c r="BGS78" s="16"/>
      <c r="BGT78" s="16"/>
      <c r="BGU78" s="16"/>
      <c r="BGV78" s="16"/>
      <c r="BGW78" s="16"/>
      <c r="BGX78" s="16"/>
      <c r="BGY78" s="16"/>
      <c r="BGZ78" s="16"/>
      <c r="BHA78" s="16"/>
      <c r="BHB78" s="16"/>
      <c r="BHC78" s="16"/>
      <c r="BHD78" s="16"/>
      <c r="BHE78" s="16"/>
      <c r="BHF78" s="16"/>
      <c r="BHG78" s="16"/>
      <c r="BHH78" s="16"/>
      <c r="BHI78" s="16"/>
      <c r="BHJ78" s="16"/>
      <c r="BHK78" s="16"/>
      <c r="BHL78" s="16"/>
      <c r="BHM78" s="16"/>
      <c r="BHN78" s="16"/>
      <c r="BHO78" s="16"/>
      <c r="BHP78" s="16"/>
      <c r="BHQ78" s="16"/>
      <c r="BHR78" s="16"/>
      <c r="BHS78" s="16"/>
      <c r="BHT78" s="16"/>
      <c r="BHU78" s="16"/>
      <c r="BHV78" s="16"/>
      <c r="BHW78" s="16"/>
      <c r="BHX78" s="16"/>
      <c r="BHY78" s="16"/>
      <c r="BHZ78" s="16"/>
      <c r="BIA78" s="16"/>
      <c r="BIB78" s="16"/>
      <c r="BIC78" s="16"/>
      <c r="BID78" s="16"/>
      <c r="BIE78" s="16"/>
      <c r="BIF78" s="16"/>
      <c r="BIG78" s="16"/>
      <c r="BIH78" s="16"/>
      <c r="BII78" s="16"/>
      <c r="BIJ78" s="16"/>
      <c r="BIK78" s="16"/>
      <c r="BIL78" s="16"/>
      <c r="BIM78" s="16"/>
      <c r="BIN78" s="16"/>
      <c r="BIO78" s="16"/>
      <c r="BIP78" s="16"/>
      <c r="BIQ78" s="16"/>
      <c r="BIR78" s="16"/>
      <c r="BIS78" s="16"/>
      <c r="BIT78" s="16"/>
      <c r="BIU78" s="16"/>
      <c r="BIV78" s="16"/>
      <c r="BIW78" s="16"/>
      <c r="BIX78" s="16"/>
      <c r="BIY78" s="16"/>
      <c r="BIZ78" s="16"/>
      <c r="BJA78" s="16"/>
      <c r="BJB78" s="16"/>
      <c r="BJC78" s="16"/>
      <c r="BJD78" s="16"/>
      <c r="BJE78" s="16"/>
      <c r="BJF78" s="16"/>
      <c r="BJG78" s="16"/>
      <c r="BJH78" s="16"/>
      <c r="BJI78" s="16"/>
      <c r="BJJ78" s="16"/>
      <c r="BJK78" s="16"/>
      <c r="BJL78" s="16"/>
      <c r="BJM78" s="16"/>
      <c r="BJN78" s="16"/>
      <c r="BJO78" s="16"/>
      <c r="BJP78" s="16"/>
      <c r="BJQ78" s="16"/>
      <c r="BJR78" s="16"/>
      <c r="BJS78" s="16"/>
      <c r="BJT78" s="16"/>
      <c r="BJU78" s="16"/>
      <c r="BJV78" s="16"/>
      <c r="BJW78" s="16"/>
      <c r="BJX78" s="16"/>
      <c r="BJY78" s="16"/>
      <c r="BJZ78" s="16"/>
      <c r="BKA78" s="16"/>
      <c r="BKB78" s="16"/>
      <c r="BKC78" s="16"/>
      <c r="BKD78" s="16"/>
      <c r="BKE78" s="16"/>
      <c r="BKF78" s="16"/>
      <c r="BKG78" s="16"/>
      <c r="BKH78" s="16"/>
      <c r="BKI78" s="16"/>
      <c r="BKJ78" s="16"/>
      <c r="BKK78" s="16"/>
      <c r="BKL78" s="16"/>
      <c r="BKM78" s="16"/>
      <c r="BKN78" s="16"/>
      <c r="BKO78" s="16"/>
      <c r="BKP78" s="16"/>
      <c r="BKQ78" s="16"/>
      <c r="BKR78" s="16"/>
      <c r="BKS78" s="16"/>
      <c r="BKT78" s="16"/>
      <c r="BKU78" s="16"/>
      <c r="BKV78" s="16"/>
      <c r="BKW78" s="16"/>
      <c r="BKX78" s="16"/>
      <c r="BKY78" s="16"/>
      <c r="BKZ78" s="16"/>
      <c r="BLA78" s="16"/>
      <c r="BLB78" s="16"/>
      <c r="BLC78" s="16"/>
      <c r="BLD78" s="16"/>
      <c r="BLE78" s="16"/>
      <c r="BLF78" s="16"/>
      <c r="BLG78" s="16"/>
      <c r="BLH78" s="16"/>
      <c r="BLI78" s="16"/>
      <c r="BLJ78" s="16"/>
      <c r="BLK78" s="16"/>
      <c r="BLL78" s="16"/>
      <c r="BLM78" s="16"/>
      <c r="BLN78" s="16"/>
      <c r="BLO78" s="16"/>
      <c r="BLP78" s="16"/>
      <c r="BLQ78" s="16"/>
      <c r="BLR78" s="16"/>
      <c r="BLS78" s="16"/>
      <c r="BLT78" s="16"/>
      <c r="BLU78" s="16"/>
      <c r="BLV78" s="16"/>
      <c r="BLW78" s="16"/>
      <c r="BLX78" s="16"/>
      <c r="BLY78" s="16"/>
      <c r="BLZ78" s="16"/>
      <c r="BMA78" s="16"/>
      <c r="BMB78" s="16"/>
      <c r="BMC78" s="16"/>
      <c r="BMD78" s="16"/>
      <c r="BME78" s="16"/>
      <c r="BMF78" s="16"/>
      <c r="BMG78" s="16"/>
      <c r="BMH78" s="16"/>
      <c r="BMI78" s="16"/>
      <c r="BMJ78" s="16"/>
      <c r="BMK78" s="16"/>
      <c r="BML78" s="16"/>
      <c r="BMM78" s="16"/>
      <c r="BMN78" s="16"/>
      <c r="BMO78" s="16"/>
      <c r="BMP78" s="16"/>
      <c r="BMQ78" s="16"/>
      <c r="BMR78" s="16"/>
      <c r="BMS78" s="16"/>
      <c r="BMT78" s="16"/>
      <c r="BMU78" s="16"/>
      <c r="BMV78" s="16"/>
      <c r="BMW78" s="16"/>
      <c r="BMX78" s="16"/>
      <c r="BMY78" s="16"/>
      <c r="BMZ78" s="16"/>
      <c r="BNA78" s="16"/>
      <c r="BNB78" s="16"/>
      <c r="BNC78" s="16"/>
      <c r="BND78" s="16"/>
      <c r="BNE78" s="16"/>
      <c r="BNF78" s="16"/>
      <c r="BNG78" s="16"/>
      <c r="BNH78" s="16"/>
      <c r="BNI78" s="16"/>
      <c r="BNJ78" s="16"/>
      <c r="BNK78" s="16"/>
      <c r="BNL78" s="16"/>
      <c r="BNM78" s="16"/>
      <c r="BNN78" s="16"/>
      <c r="BNO78" s="16"/>
      <c r="BNP78" s="16"/>
      <c r="BNQ78" s="16"/>
      <c r="BNR78" s="16"/>
      <c r="BNS78" s="16"/>
      <c r="BNT78" s="16"/>
      <c r="BNU78" s="16"/>
      <c r="BNV78" s="16"/>
      <c r="BNW78" s="16"/>
      <c r="BNX78" s="16"/>
      <c r="BNY78" s="16"/>
      <c r="BNZ78" s="16"/>
      <c r="BOA78" s="16"/>
      <c r="BOB78" s="16"/>
      <c r="BOC78" s="16"/>
      <c r="BOD78" s="16"/>
      <c r="BOE78" s="16"/>
      <c r="BOF78" s="16"/>
      <c r="BOG78" s="16"/>
      <c r="BOH78" s="16"/>
      <c r="BOI78" s="16"/>
      <c r="BOJ78" s="16"/>
      <c r="BOK78" s="16"/>
      <c r="BOL78" s="16"/>
      <c r="BOM78" s="16"/>
      <c r="BON78" s="16"/>
      <c r="BOO78" s="16"/>
      <c r="BOP78" s="16"/>
      <c r="BOQ78" s="16"/>
      <c r="BOR78" s="16"/>
      <c r="BOS78" s="16"/>
      <c r="BOT78" s="16"/>
      <c r="BOU78" s="16"/>
      <c r="BOV78" s="16"/>
      <c r="BOW78" s="16"/>
      <c r="BOX78" s="16"/>
      <c r="BOY78" s="16"/>
      <c r="BOZ78" s="16"/>
      <c r="BPA78" s="16"/>
      <c r="BPB78" s="16"/>
      <c r="BPC78" s="16"/>
      <c r="BPD78" s="16"/>
      <c r="BPE78" s="16"/>
      <c r="BPF78" s="16"/>
      <c r="BPG78" s="16"/>
      <c r="BPH78" s="16"/>
      <c r="BPI78" s="16"/>
      <c r="BPJ78" s="16"/>
      <c r="BPK78" s="16"/>
      <c r="BPL78" s="16"/>
      <c r="BPM78" s="16"/>
      <c r="BPN78" s="16"/>
      <c r="BPO78" s="16"/>
      <c r="BPP78" s="16"/>
      <c r="BPQ78" s="16"/>
      <c r="BPR78" s="16"/>
      <c r="BPS78" s="16"/>
      <c r="BPT78" s="16"/>
      <c r="BPU78" s="16"/>
      <c r="BPV78" s="16"/>
      <c r="BPW78" s="16"/>
      <c r="BPX78" s="16"/>
      <c r="BPY78" s="16"/>
      <c r="BPZ78" s="16"/>
      <c r="BQA78" s="16"/>
      <c r="BQB78" s="16"/>
      <c r="BQC78" s="16"/>
      <c r="BQD78" s="16"/>
      <c r="BQE78" s="16"/>
      <c r="BQF78" s="16"/>
      <c r="BQG78" s="16"/>
      <c r="BQH78" s="16"/>
      <c r="BQI78" s="16"/>
      <c r="BQJ78" s="16"/>
      <c r="BQK78" s="16"/>
      <c r="BQL78" s="16"/>
      <c r="BQM78" s="16"/>
      <c r="BQN78" s="16"/>
      <c r="BQO78" s="16"/>
      <c r="BQP78" s="16"/>
      <c r="BQQ78" s="16"/>
      <c r="BQR78" s="16"/>
      <c r="BQS78" s="16"/>
      <c r="BQT78" s="16"/>
      <c r="BQU78" s="16"/>
      <c r="BQV78" s="16"/>
      <c r="BQW78" s="16"/>
      <c r="BQX78" s="16"/>
      <c r="BQY78" s="16"/>
      <c r="BQZ78" s="16"/>
      <c r="BRA78" s="16"/>
      <c r="BRB78" s="16"/>
      <c r="BRC78" s="16"/>
      <c r="BRD78" s="16"/>
      <c r="BRE78" s="16"/>
      <c r="BRF78" s="16"/>
      <c r="BRG78" s="16"/>
      <c r="BRH78" s="16"/>
      <c r="BRI78" s="16"/>
      <c r="BRJ78" s="16"/>
      <c r="BRK78" s="16"/>
      <c r="BRL78" s="16"/>
      <c r="BRM78" s="16"/>
      <c r="BRN78" s="16"/>
      <c r="BRO78" s="16"/>
      <c r="BRP78" s="16"/>
      <c r="BRQ78" s="16"/>
      <c r="BRR78" s="16"/>
      <c r="BRS78" s="16"/>
      <c r="BRT78" s="16"/>
      <c r="BRU78" s="16"/>
      <c r="BRV78" s="16"/>
      <c r="BRW78" s="16"/>
      <c r="BRX78" s="16"/>
      <c r="BRY78" s="16"/>
      <c r="BRZ78" s="16"/>
      <c r="BSA78" s="16"/>
      <c r="BSB78" s="16"/>
      <c r="BSC78" s="16"/>
      <c r="BSD78" s="16"/>
      <c r="BSE78" s="16"/>
      <c r="BSF78" s="16"/>
      <c r="BSG78" s="16"/>
      <c r="BSH78" s="16"/>
      <c r="BSI78" s="16"/>
      <c r="BSJ78" s="16"/>
      <c r="BSK78" s="16"/>
      <c r="BSL78" s="16"/>
      <c r="BSM78" s="16"/>
      <c r="BSN78" s="16"/>
      <c r="BSO78" s="16"/>
      <c r="BSP78" s="16"/>
      <c r="BSQ78" s="16"/>
      <c r="BSR78" s="16"/>
      <c r="BSS78" s="16"/>
      <c r="BST78" s="16"/>
      <c r="BSU78" s="16"/>
      <c r="BSV78" s="16"/>
      <c r="BSW78" s="16"/>
      <c r="BSX78" s="16"/>
      <c r="BSY78" s="16"/>
      <c r="BSZ78" s="16"/>
      <c r="BTA78" s="16"/>
      <c r="BTB78" s="16"/>
      <c r="BTC78" s="16"/>
      <c r="BTD78" s="16"/>
      <c r="BTE78" s="16"/>
      <c r="BTF78" s="16"/>
      <c r="BTG78" s="16"/>
      <c r="BTH78" s="16"/>
    </row>
    <row r="79" spans="1:1880" s="296" customFormat="1" ht="225" customHeight="1" x14ac:dyDescent="0.3">
      <c r="A79" s="65">
        <v>577</v>
      </c>
      <c r="B79" s="255"/>
      <c r="C79" s="255" t="s">
        <v>193</v>
      </c>
      <c r="D79" s="538" t="s">
        <v>964</v>
      </c>
      <c r="E79" s="364"/>
      <c r="F79" s="125"/>
      <c r="G79" s="365" t="str">
        <f>IF(F79="Yes","In this cell - Please include the name of the plan, a brief description of the benefit and the population group that received the benefits."," ")</f>
        <v xml:space="preserve"> </v>
      </c>
      <c r="H79" s="15"/>
      <c r="I79" s="295"/>
      <c r="J79"/>
      <c r="K79" s="16"/>
      <c r="L79"/>
      <c r="M79" s="16"/>
      <c r="N79" s="127"/>
      <c r="O79" s="16"/>
      <c r="P79" s="16"/>
      <c r="Q79" s="16"/>
      <c r="R79" s="16"/>
      <c r="S79" s="16"/>
      <c r="T79" s="16"/>
      <c r="U79" s="16"/>
      <c r="V79" s="16"/>
      <c r="W79" s="16"/>
      <c r="X79" s="16"/>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6"/>
      <c r="IU79" s="16"/>
      <c r="IV79" s="16"/>
      <c r="IW79" s="16"/>
      <c r="IX79" s="16"/>
      <c r="IY79" s="16"/>
      <c r="IZ79" s="16"/>
      <c r="JA79" s="16"/>
      <c r="JB79" s="16"/>
      <c r="JC79" s="16"/>
      <c r="JD79" s="16"/>
      <c r="JE79" s="16"/>
      <c r="JF79" s="16"/>
      <c r="JG79" s="16"/>
      <c r="JH79" s="16"/>
      <c r="JI79" s="16"/>
      <c r="JJ79" s="16"/>
      <c r="JK79" s="16"/>
      <c r="JL79" s="16"/>
      <c r="JM79" s="16"/>
      <c r="JN79" s="16"/>
      <c r="JO79" s="16"/>
      <c r="JP79" s="16"/>
      <c r="JQ79" s="16"/>
      <c r="JR79" s="16"/>
      <c r="JS79" s="16"/>
      <c r="JT79" s="16"/>
      <c r="JU79" s="16"/>
      <c r="JV79" s="16"/>
      <c r="JW79" s="16"/>
      <c r="JX79" s="16"/>
      <c r="JY79" s="16"/>
      <c r="JZ79" s="16"/>
      <c r="KA79" s="16"/>
      <c r="KB79" s="16"/>
      <c r="KC79" s="16"/>
      <c r="KD79" s="16"/>
      <c r="KE79" s="16"/>
      <c r="KF79" s="16"/>
      <c r="KG79" s="16"/>
      <c r="KH79" s="16"/>
      <c r="KI79" s="16"/>
      <c r="KJ79" s="16"/>
      <c r="KK79" s="16"/>
      <c r="KL79" s="16"/>
      <c r="KM79" s="16"/>
      <c r="KN79" s="16"/>
      <c r="KO79" s="16"/>
      <c r="KP79" s="16"/>
      <c r="KQ79" s="16"/>
      <c r="KR79" s="16"/>
      <c r="KS79" s="16"/>
      <c r="KT79" s="16"/>
      <c r="KU79" s="16"/>
      <c r="KV79" s="16"/>
      <c r="KW79" s="16"/>
      <c r="KX79" s="16"/>
      <c r="KY79" s="16"/>
      <c r="KZ79" s="16"/>
      <c r="LA79" s="16"/>
      <c r="LB79" s="16"/>
      <c r="LC79" s="16"/>
      <c r="LD79" s="16"/>
      <c r="LE79" s="16"/>
      <c r="LF79" s="16"/>
      <c r="LG79" s="16"/>
      <c r="LH79" s="16"/>
      <c r="LI79" s="16"/>
      <c r="LJ79" s="16"/>
      <c r="LK79" s="16"/>
      <c r="LL79" s="16"/>
      <c r="LM79" s="16"/>
      <c r="LN79" s="16"/>
      <c r="LO79" s="16"/>
      <c r="LP79" s="16"/>
      <c r="LQ79" s="16"/>
      <c r="LR79" s="16"/>
      <c r="LS79" s="16"/>
      <c r="LT79" s="16"/>
      <c r="LU79" s="16"/>
      <c r="LV79" s="16"/>
      <c r="LW79" s="16"/>
      <c r="LX79" s="16"/>
      <c r="LY79" s="16"/>
      <c r="LZ79" s="16"/>
      <c r="MA79" s="16"/>
      <c r="MB79" s="16"/>
      <c r="MC79" s="16"/>
      <c r="MD79" s="16"/>
      <c r="ME79" s="16"/>
      <c r="MF79" s="16"/>
      <c r="MG79" s="16"/>
      <c r="MH79" s="16"/>
      <c r="MI79" s="16"/>
      <c r="MJ79" s="16"/>
      <c r="MK79" s="16"/>
      <c r="ML79" s="16"/>
      <c r="MM79" s="16"/>
      <c r="MN79" s="16"/>
      <c r="MO79" s="16"/>
      <c r="MP79" s="16"/>
      <c r="MQ79" s="16"/>
      <c r="MR79" s="16"/>
      <c r="MS79" s="16"/>
      <c r="MT79" s="16"/>
      <c r="MU79" s="16"/>
      <c r="MV79" s="16"/>
      <c r="MW79" s="16"/>
      <c r="MX79" s="16"/>
      <c r="MY79" s="16"/>
      <c r="MZ79" s="16"/>
      <c r="NA79" s="16"/>
      <c r="NB79" s="16"/>
      <c r="NC79" s="16"/>
      <c r="ND79" s="16"/>
      <c r="NE79" s="16"/>
      <c r="NF79" s="16"/>
      <c r="NG79" s="16"/>
      <c r="NH79" s="16"/>
      <c r="NI79" s="16"/>
      <c r="NJ79" s="16"/>
      <c r="NK79" s="16"/>
      <c r="NL79" s="16"/>
      <c r="NM79" s="16"/>
      <c r="NN79" s="16"/>
      <c r="NO79" s="16"/>
      <c r="NP79" s="16"/>
      <c r="NQ79" s="16"/>
      <c r="NR79" s="16"/>
      <c r="NS79" s="16"/>
      <c r="NT79" s="16"/>
      <c r="NU79" s="16"/>
      <c r="NV79" s="16"/>
      <c r="NW79" s="16"/>
      <c r="NX79" s="16"/>
      <c r="NY79" s="16"/>
      <c r="NZ79" s="16"/>
      <c r="OA79" s="16"/>
      <c r="OB79" s="16"/>
      <c r="OC79" s="16"/>
      <c r="OD79" s="16"/>
      <c r="OE79" s="16"/>
      <c r="OF79" s="16"/>
      <c r="OG79" s="16"/>
      <c r="OH79" s="16"/>
      <c r="OI79" s="16"/>
      <c r="OJ79" s="16"/>
      <c r="OK79" s="16"/>
      <c r="OL79" s="16"/>
      <c r="OM79" s="16"/>
      <c r="ON79" s="16"/>
      <c r="OO79" s="16"/>
      <c r="OP79" s="16"/>
      <c r="OQ79" s="16"/>
      <c r="OR79" s="16"/>
      <c r="OS79" s="16"/>
      <c r="OT79" s="16"/>
      <c r="OU79" s="16"/>
      <c r="OV79" s="16"/>
      <c r="OW79" s="16"/>
      <c r="OX79" s="16"/>
      <c r="OY79" s="16"/>
      <c r="OZ79" s="16"/>
      <c r="PA79" s="16"/>
      <c r="PB79" s="16"/>
      <c r="PC79" s="16"/>
      <c r="PD79" s="16"/>
      <c r="PE79" s="16"/>
      <c r="PF79" s="16"/>
      <c r="PG79" s="16"/>
      <c r="PH79" s="16"/>
      <c r="PI79" s="16"/>
      <c r="PJ79" s="16"/>
      <c r="PK79" s="16"/>
      <c r="PL79" s="16"/>
      <c r="PM79" s="16"/>
      <c r="PN79" s="16"/>
      <c r="PO79" s="16"/>
      <c r="PP79" s="16"/>
      <c r="PQ79" s="16"/>
      <c r="PR79" s="16"/>
      <c r="PS79" s="16"/>
      <c r="PT79" s="16"/>
      <c r="PU79" s="16"/>
      <c r="PV79" s="16"/>
      <c r="PW79" s="16"/>
      <c r="PX79" s="16"/>
      <c r="PY79" s="16"/>
      <c r="PZ79" s="16"/>
      <c r="QA79" s="16"/>
      <c r="QB79" s="16"/>
      <c r="QC79" s="16"/>
      <c r="QD79" s="16"/>
      <c r="QE79" s="16"/>
      <c r="QF79" s="16"/>
      <c r="QG79" s="16"/>
      <c r="QH79" s="16"/>
      <c r="QI79" s="16"/>
      <c r="QJ79" s="16"/>
      <c r="QK79" s="16"/>
      <c r="QL79" s="16"/>
      <c r="QM79" s="16"/>
      <c r="QN79" s="16"/>
      <c r="QO79" s="16"/>
      <c r="QP79" s="16"/>
      <c r="QQ79" s="16"/>
      <c r="QR79" s="16"/>
      <c r="QS79" s="16"/>
      <c r="QT79" s="16"/>
      <c r="QU79" s="16"/>
      <c r="QV79" s="16"/>
      <c r="QW79" s="16"/>
      <c r="QX79" s="16"/>
      <c r="QY79" s="16"/>
      <c r="QZ79" s="16"/>
      <c r="RA79" s="16"/>
      <c r="RB79" s="16"/>
      <c r="RC79" s="16"/>
      <c r="RD79" s="16"/>
      <c r="RE79" s="16"/>
      <c r="RF79" s="16"/>
      <c r="RG79" s="16"/>
      <c r="RH79" s="16"/>
      <c r="RI79" s="16"/>
      <c r="RJ79" s="16"/>
      <c r="RK79" s="16"/>
      <c r="RL79" s="16"/>
      <c r="RM79" s="16"/>
      <c r="RN79" s="16"/>
      <c r="RO79" s="16"/>
      <c r="RP79" s="16"/>
      <c r="RQ79" s="16"/>
      <c r="RR79" s="16"/>
      <c r="RS79" s="16"/>
      <c r="RT79" s="16"/>
      <c r="RU79" s="16"/>
      <c r="RV79" s="16"/>
      <c r="RW79" s="16"/>
      <c r="RX79" s="16"/>
      <c r="RY79" s="16"/>
      <c r="RZ79" s="16"/>
      <c r="SA79" s="16"/>
      <c r="SB79" s="16"/>
      <c r="SC79" s="16"/>
      <c r="SD79" s="16"/>
      <c r="SE79" s="16"/>
      <c r="SF79" s="16"/>
      <c r="SG79" s="16"/>
      <c r="SH79" s="16"/>
      <c r="SI79" s="16"/>
      <c r="SJ79" s="16"/>
      <c r="SK79" s="16"/>
      <c r="SL79" s="16"/>
      <c r="SM79" s="16"/>
      <c r="SN79" s="16"/>
      <c r="SO79" s="16"/>
      <c r="SP79" s="16"/>
      <c r="SQ79" s="16"/>
      <c r="SR79" s="16"/>
      <c r="SS79" s="16"/>
      <c r="ST79" s="16"/>
      <c r="SU79" s="16"/>
      <c r="SV79" s="16"/>
      <c r="SW79" s="16"/>
      <c r="SX79" s="16"/>
      <c r="SY79" s="16"/>
      <c r="SZ79" s="16"/>
      <c r="TA79" s="16"/>
      <c r="TB79" s="16"/>
      <c r="TC79" s="16"/>
      <c r="TD79" s="16"/>
      <c r="TE79" s="16"/>
      <c r="TF79" s="16"/>
      <c r="TG79" s="16"/>
      <c r="TH79" s="16"/>
      <c r="TI79" s="16"/>
      <c r="TJ79" s="16"/>
      <c r="TK79" s="16"/>
      <c r="TL79" s="16"/>
      <c r="TM79" s="16"/>
      <c r="TN79" s="16"/>
      <c r="TO79" s="16"/>
      <c r="TP79" s="16"/>
      <c r="TQ79" s="16"/>
      <c r="TR79" s="16"/>
      <c r="TS79" s="16"/>
      <c r="TT79" s="16"/>
      <c r="TU79" s="16"/>
      <c r="TV79" s="16"/>
      <c r="TW79" s="16"/>
      <c r="TX79" s="16"/>
      <c r="TY79" s="16"/>
      <c r="TZ79" s="16"/>
      <c r="UA79" s="16"/>
      <c r="UB79" s="16"/>
      <c r="UC79" s="16"/>
      <c r="UD79" s="16"/>
      <c r="UE79" s="16"/>
      <c r="UF79" s="16"/>
      <c r="UG79" s="16"/>
      <c r="UH79" s="16"/>
      <c r="UI79" s="16"/>
      <c r="UJ79" s="16"/>
      <c r="UK79" s="16"/>
      <c r="UL79" s="16"/>
      <c r="UM79" s="16"/>
      <c r="UN79" s="16"/>
      <c r="UO79" s="16"/>
      <c r="UP79" s="16"/>
      <c r="UQ79" s="16"/>
      <c r="UR79" s="16"/>
      <c r="US79" s="16"/>
      <c r="UT79" s="16"/>
      <c r="UU79" s="16"/>
      <c r="UV79" s="16"/>
      <c r="UW79" s="16"/>
      <c r="UX79" s="16"/>
      <c r="UY79" s="16"/>
      <c r="UZ79" s="16"/>
      <c r="VA79" s="16"/>
      <c r="VB79" s="16"/>
      <c r="VC79" s="16"/>
      <c r="VD79" s="16"/>
      <c r="VE79" s="16"/>
      <c r="VF79" s="16"/>
      <c r="VG79" s="16"/>
      <c r="VH79" s="16"/>
      <c r="VI79" s="16"/>
      <c r="VJ79" s="16"/>
      <c r="VK79" s="16"/>
      <c r="VL79" s="16"/>
      <c r="VM79" s="16"/>
      <c r="VN79" s="16"/>
      <c r="VO79" s="16"/>
      <c r="VP79" s="16"/>
      <c r="VQ79" s="16"/>
      <c r="VR79" s="16"/>
      <c r="VS79" s="16"/>
      <c r="VT79" s="16"/>
      <c r="VU79" s="16"/>
      <c r="VV79" s="16"/>
      <c r="VW79" s="16"/>
      <c r="VX79" s="16"/>
      <c r="VY79" s="16"/>
      <c r="VZ79" s="16"/>
      <c r="WA79" s="16"/>
      <c r="WB79" s="16"/>
      <c r="WC79" s="16"/>
      <c r="WD79" s="16"/>
      <c r="WE79" s="16"/>
      <c r="WF79" s="16"/>
      <c r="WG79" s="16"/>
      <c r="WH79" s="16"/>
      <c r="WI79" s="16"/>
      <c r="WJ79" s="16"/>
      <c r="WK79" s="16"/>
      <c r="WL79" s="16"/>
      <c r="WM79" s="16"/>
      <c r="WN79" s="16"/>
      <c r="WO79" s="16"/>
      <c r="WP79" s="16"/>
      <c r="WQ79" s="16"/>
      <c r="WR79" s="16"/>
      <c r="WS79" s="16"/>
      <c r="WT79" s="16"/>
      <c r="WU79" s="16"/>
      <c r="WV79" s="16"/>
      <c r="WW79" s="16"/>
      <c r="WX79" s="16"/>
      <c r="WY79" s="16"/>
      <c r="WZ79" s="16"/>
      <c r="XA79" s="16"/>
      <c r="XB79" s="16"/>
      <c r="XC79" s="16"/>
      <c r="XD79" s="16"/>
      <c r="XE79" s="16"/>
      <c r="XF79" s="16"/>
      <c r="XG79" s="16"/>
      <c r="XH79" s="16"/>
      <c r="XI79" s="16"/>
      <c r="XJ79" s="16"/>
      <c r="XK79" s="16"/>
      <c r="XL79" s="16"/>
      <c r="XM79" s="16"/>
      <c r="XN79" s="16"/>
      <c r="XO79" s="16"/>
      <c r="XP79" s="16"/>
      <c r="XQ79" s="16"/>
      <c r="XR79" s="16"/>
      <c r="XS79" s="16"/>
      <c r="XT79" s="16"/>
      <c r="XU79" s="16"/>
      <c r="XV79" s="16"/>
      <c r="XW79" s="16"/>
      <c r="XX79" s="16"/>
      <c r="XY79" s="16"/>
      <c r="XZ79" s="16"/>
      <c r="YA79" s="16"/>
      <c r="YB79" s="16"/>
      <c r="YC79" s="16"/>
      <c r="YD79" s="16"/>
      <c r="YE79" s="16"/>
      <c r="YF79" s="16"/>
      <c r="YG79" s="16"/>
      <c r="YH79" s="16"/>
      <c r="YI79" s="16"/>
      <c r="YJ79" s="16"/>
      <c r="YK79" s="16"/>
      <c r="YL79" s="16"/>
      <c r="YM79" s="16"/>
      <c r="YN79" s="16"/>
      <c r="YO79" s="16"/>
      <c r="YP79" s="16"/>
      <c r="YQ79" s="16"/>
      <c r="YR79" s="16"/>
      <c r="YS79" s="16"/>
      <c r="YT79" s="16"/>
      <c r="YU79" s="16"/>
      <c r="YV79" s="16"/>
      <c r="YW79" s="16"/>
      <c r="YX79" s="16"/>
      <c r="YY79" s="16"/>
      <c r="YZ79" s="16"/>
      <c r="ZA79" s="16"/>
      <c r="ZB79" s="16"/>
      <c r="ZC79" s="16"/>
      <c r="ZD79" s="16"/>
      <c r="ZE79" s="16"/>
      <c r="ZF79" s="16"/>
      <c r="ZG79" s="16"/>
      <c r="ZH79" s="16"/>
      <c r="ZI79" s="16"/>
      <c r="ZJ79" s="16"/>
      <c r="ZK79" s="16"/>
      <c r="ZL79" s="16"/>
      <c r="ZM79" s="16"/>
      <c r="ZN79" s="16"/>
      <c r="ZO79" s="16"/>
      <c r="ZP79" s="16"/>
      <c r="ZQ79" s="16"/>
      <c r="ZR79" s="16"/>
      <c r="ZS79" s="16"/>
      <c r="ZT79" s="16"/>
      <c r="ZU79" s="16"/>
      <c r="ZV79" s="16"/>
      <c r="ZW79" s="16"/>
      <c r="ZX79" s="16"/>
      <c r="ZY79" s="16"/>
      <c r="ZZ79" s="16"/>
      <c r="AAA79" s="16"/>
      <c r="AAB79" s="16"/>
      <c r="AAC79" s="16"/>
      <c r="AAD79" s="16"/>
      <c r="AAE79" s="16"/>
      <c r="AAF79" s="16"/>
      <c r="AAG79" s="16"/>
      <c r="AAH79" s="16"/>
      <c r="AAI79" s="16"/>
      <c r="AAJ79" s="16"/>
      <c r="AAK79" s="16"/>
      <c r="AAL79" s="16"/>
      <c r="AAM79" s="16"/>
      <c r="AAN79" s="16"/>
      <c r="AAO79" s="16"/>
      <c r="AAP79" s="16"/>
      <c r="AAQ79" s="16"/>
      <c r="AAR79" s="16"/>
      <c r="AAS79" s="16"/>
      <c r="AAT79" s="16"/>
      <c r="AAU79" s="16"/>
      <c r="AAV79" s="16"/>
      <c r="AAW79" s="16"/>
      <c r="AAX79" s="16"/>
      <c r="AAY79" s="16"/>
      <c r="AAZ79" s="16"/>
      <c r="ABA79" s="16"/>
      <c r="ABB79" s="16"/>
      <c r="ABC79" s="16"/>
      <c r="ABD79" s="16"/>
      <c r="ABE79" s="16"/>
      <c r="ABF79" s="16"/>
      <c r="ABG79" s="16"/>
      <c r="ABH79" s="16"/>
      <c r="ABI79" s="16"/>
      <c r="ABJ79" s="16"/>
      <c r="ABK79" s="16"/>
      <c r="ABL79" s="16"/>
      <c r="ABM79" s="16"/>
      <c r="ABN79" s="16"/>
      <c r="ABO79" s="16"/>
      <c r="ABP79" s="16"/>
      <c r="ABQ79" s="16"/>
      <c r="ABR79" s="16"/>
      <c r="ABS79" s="16"/>
      <c r="ABT79" s="16"/>
      <c r="ABU79" s="16"/>
      <c r="ABV79" s="16"/>
      <c r="ABW79" s="16"/>
      <c r="ABX79" s="16"/>
      <c r="ABY79" s="16"/>
      <c r="ABZ79" s="16"/>
      <c r="ACA79" s="16"/>
      <c r="ACB79" s="16"/>
      <c r="ACC79" s="16"/>
      <c r="ACD79" s="16"/>
      <c r="ACE79" s="16"/>
      <c r="ACF79" s="16"/>
      <c r="ACG79" s="16"/>
      <c r="ACH79" s="16"/>
      <c r="ACI79" s="16"/>
      <c r="ACJ79" s="16"/>
      <c r="ACK79" s="16"/>
      <c r="ACL79" s="16"/>
      <c r="ACM79" s="16"/>
      <c r="ACN79" s="16"/>
      <c r="ACO79" s="16"/>
      <c r="ACP79" s="16"/>
      <c r="ACQ79" s="16"/>
      <c r="ACR79" s="16"/>
      <c r="ACS79" s="16"/>
      <c r="ACT79" s="16"/>
      <c r="ACU79" s="16"/>
      <c r="ACV79" s="16"/>
      <c r="ACW79" s="16"/>
      <c r="ACX79" s="16"/>
      <c r="ACY79" s="16"/>
      <c r="ACZ79" s="16"/>
      <c r="ADA79" s="16"/>
      <c r="ADB79" s="16"/>
      <c r="ADC79" s="16"/>
      <c r="ADD79" s="16"/>
      <c r="ADE79" s="16"/>
      <c r="ADF79" s="16"/>
      <c r="ADG79" s="16"/>
      <c r="ADH79" s="16"/>
      <c r="ADI79" s="16"/>
      <c r="ADJ79" s="16"/>
      <c r="ADK79" s="16"/>
      <c r="ADL79" s="16"/>
      <c r="ADM79" s="16"/>
      <c r="ADN79" s="16"/>
      <c r="ADO79" s="16"/>
      <c r="ADP79" s="16"/>
      <c r="ADQ79" s="16"/>
      <c r="ADR79" s="16"/>
      <c r="ADS79" s="16"/>
      <c r="ADT79" s="16"/>
      <c r="ADU79" s="16"/>
      <c r="ADV79" s="16"/>
      <c r="ADW79" s="16"/>
      <c r="ADX79" s="16"/>
      <c r="ADY79" s="16"/>
      <c r="ADZ79" s="16"/>
      <c r="AEA79" s="16"/>
      <c r="AEB79" s="16"/>
      <c r="AEC79" s="16"/>
      <c r="AED79" s="16"/>
      <c r="AEE79" s="16"/>
      <c r="AEF79" s="16"/>
      <c r="AEG79" s="16"/>
      <c r="AEH79" s="16"/>
      <c r="AEI79" s="16"/>
      <c r="AEJ79" s="16"/>
      <c r="AEK79" s="16"/>
      <c r="AEL79" s="16"/>
      <c r="AEM79" s="16"/>
      <c r="AEN79" s="16"/>
      <c r="AEO79" s="16"/>
      <c r="AEP79" s="16"/>
      <c r="AEQ79" s="16"/>
      <c r="AER79" s="16"/>
      <c r="AES79" s="16"/>
      <c r="AET79" s="16"/>
      <c r="AEU79" s="16"/>
      <c r="AEV79" s="16"/>
      <c r="AEW79" s="16"/>
      <c r="AEX79" s="16"/>
      <c r="AEY79" s="16"/>
      <c r="AEZ79" s="16"/>
      <c r="AFA79" s="16"/>
      <c r="AFB79" s="16"/>
      <c r="AFC79" s="16"/>
      <c r="AFD79" s="16"/>
      <c r="AFE79" s="16"/>
      <c r="AFF79" s="16"/>
      <c r="AFG79" s="16"/>
      <c r="AFH79" s="16"/>
      <c r="AFI79" s="16"/>
      <c r="AFJ79" s="16"/>
      <c r="AFK79" s="16"/>
      <c r="AFL79" s="16"/>
      <c r="AFM79" s="16"/>
      <c r="AFN79" s="16"/>
      <c r="AFO79" s="16"/>
      <c r="AFP79" s="16"/>
      <c r="AFQ79" s="16"/>
      <c r="AFR79" s="16"/>
      <c r="AFS79" s="16"/>
      <c r="AFT79" s="16"/>
      <c r="AFU79" s="16"/>
      <c r="AFV79" s="16"/>
      <c r="AFW79" s="16"/>
      <c r="AFX79" s="16"/>
      <c r="AFY79" s="16"/>
      <c r="AFZ79" s="16"/>
      <c r="AGA79" s="16"/>
      <c r="AGB79" s="16"/>
      <c r="AGC79" s="16"/>
      <c r="AGD79" s="16"/>
      <c r="AGE79" s="16"/>
      <c r="AGF79" s="16"/>
      <c r="AGG79" s="16"/>
      <c r="AGH79" s="16"/>
      <c r="AGI79" s="16"/>
      <c r="AGJ79" s="16"/>
      <c r="AGK79" s="16"/>
      <c r="AGL79" s="16"/>
      <c r="AGM79" s="16"/>
      <c r="AGN79" s="16"/>
      <c r="AGO79" s="16"/>
      <c r="AGP79" s="16"/>
      <c r="AGQ79" s="16"/>
      <c r="AGR79" s="16"/>
      <c r="AGS79" s="16"/>
      <c r="AGT79" s="16"/>
      <c r="AGU79" s="16"/>
      <c r="AGV79" s="16"/>
      <c r="AGW79" s="16"/>
      <c r="AGX79" s="16"/>
      <c r="AGY79" s="16"/>
      <c r="AGZ79" s="16"/>
      <c r="AHA79" s="16"/>
      <c r="AHB79" s="16"/>
      <c r="AHC79" s="16"/>
      <c r="AHD79" s="16"/>
      <c r="AHE79" s="16"/>
      <c r="AHF79" s="16"/>
      <c r="AHG79" s="16"/>
      <c r="AHH79" s="16"/>
      <c r="AHI79" s="16"/>
      <c r="AHJ79" s="16"/>
      <c r="AHK79" s="16"/>
      <c r="AHL79" s="16"/>
      <c r="AHM79" s="16"/>
      <c r="AHN79" s="16"/>
      <c r="AHO79" s="16"/>
      <c r="AHP79" s="16"/>
      <c r="AHQ79" s="16"/>
      <c r="AHR79" s="16"/>
      <c r="AHS79" s="16"/>
      <c r="AHT79" s="16"/>
      <c r="AHU79" s="16"/>
      <c r="AHV79" s="16"/>
      <c r="AHW79" s="16"/>
      <c r="AHX79" s="16"/>
      <c r="AHY79" s="16"/>
      <c r="AHZ79" s="16"/>
      <c r="AIA79" s="16"/>
      <c r="AIB79" s="16"/>
      <c r="AIC79" s="16"/>
      <c r="AID79" s="16"/>
      <c r="AIE79" s="16"/>
      <c r="AIF79" s="16"/>
      <c r="AIG79" s="16"/>
      <c r="AIH79" s="16"/>
      <c r="AII79" s="16"/>
      <c r="AIJ79" s="16"/>
      <c r="AIK79" s="16"/>
      <c r="AIL79" s="16"/>
      <c r="AIM79" s="16"/>
      <c r="AIN79" s="16"/>
      <c r="AIO79" s="16"/>
      <c r="AIP79" s="16"/>
      <c r="AIQ79" s="16"/>
      <c r="AIR79" s="16"/>
      <c r="AIS79" s="16"/>
      <c r="AIT79" s="16"/>
      <c r="AIU79" s="16"/>
      <c r="AIV79" s="16"/>
      <c r="AIW79" s="16"/>
      <c r="AIX79" s="16"/>
      <c r="AIY79" s="16"/>
      <c r="AIZ79" s="16"/>
      <c r="AJA79" s="16"/>
      <c r="AJB79" s="16"/>
      <c r="AJC79" s="16"/>
      <c r="AJD79" s="16"/>
      <c r="AJE79" s="16"/>
      <c r="AJF79" s="16"/>
      <c r="AJG79" s="16"/>
      <c r="AJH79" s="16"/>
      <c r="AJI79" s="16"/>
      <c r="AJJ79" s="16"/>
      <c r="AJK79" s="16"/>
      <c r="AJL79" s="16"/>
      <c r="AJM79" s="16"/>
      <c r="AJN79" s="16"/>
      <c r="AJO79" s="16"/>
      <c r="AJP79" s="16"/>
      <c r="AJQ79" s="16"/>
      <c r="AJR79" s="16"/>
      <c r="AJS79" s="16"/>
      <c r="AJT79" s="16"/>
      <c r="AJU79" s="16"/>
      <c r="AJV79" s="16"/>
      <c r="AJW79" s="16"/>
      <c r="AJX79" s="16"/>
      <c r="AJY79" s="16"/>
      <c r="AJZ79" s="16"/>
      <c r="AKA79" s="16"/>
      <c r="AKB79" s="16"/>
      <c r="AKC79" s="16"/>
      <c r="AKD79" s="16"/>
      <c r="AKE79" s="16"/>
      <c r="AKF79" s="16"/>
      <c r="AKG79" s="16"/>
      <c r="AKH79" s="16"/>
      <c r="AKI79" s="16"/>
      <c r="AKJ79" s="16"/>
      <c r="AKK79" s="16"/>
      <c r="AKL79" s="16"/>
      <c r="AKM79" s="16"/>
      <c r="AKN79" s="16"/>
      <c r="AKO79" s="16"/>
      <c r="AKP79" s="16"/>
      <c r="AKQ79" s="16"/>
      <c r="AKR79" s="16"/>
      <c r="AKS79" s="16"/>
      <c r="AKT79" s="16"/>
      <c r="AKU79" s="16"/>
      <c r="AKV79" s="16"/>
      <c r="AKW79" s="16"/>
      <c r="AKX79" s="16"/>
      <c r="AKY79" s="16"/>
      <c r="AKZ79" s="16"/>
      <c r="ALA79" s="16"/>
      <c r="ALB79" s="16"/>
      <c r="ALC79" s="16"/>
      <c r="ALD79" s="16"/>
      <c r="ALE79" s="16"/>
      <c r="ALF79" s="16"/>
      <c r="ALG79" s="16"/>
      <c r="ALH79" s="16"/>
      <c r="ALI79" s="16"/>
      <c r="ALJ79" s="16"/>
      <c r="ALK79" s="16"/>
      <c r="ALL79" s="16"/>
      <c r="ALM79" s="16"/>
      <c r="ALN79" s="16"/>
      <c r="ALO79" s="16"/>
      <c r="ALP79" s="16"/>
      <c r="ALQ79" s="16"/>
      <c r="ALR79" s="16"/>
      <c r="ALS79" s="16"/>
      <c r="ALT79" s="16"/>
      <c r="ALU79" s="16"/>
      <c r="ALV79" s="16"/>
      <c r="ALW79" s="16"/>
      <c r="ALX79" s="16"/>
      <c r="ALY79" s="16"/>
      <c r="ALZ79" s="16"/>
      <c r="AMA79" s="16"/>
      <c r="AMB79" s="16"/>
      <c r="AMC79" s="16"/>
      <c r="AMD79" s="16"/>
      <c r="AME79" s="16"/>
      <c r="AMF79" s="16"/>
      <c r="AMG79" s="16"/>
      <c r="AMH79" s="16"/>
      <c r="AMI79" s="16"/>
      <c r="AMJ79" s="16"/>
      <c r="AMK79" s="16"/>
      <c r="AML79" s="16"/>
      <c r="AMM79" s="16"/>
      <c r="AMN79" s="16"/>
      <c r="AMO79" s="16"/>
      <c r="AMP79" s="16"/>
      <c r="AMQ79" s="16"/>
      <c r="AMR79" s="16"/>
      <c r="AMS79" s="16"/>
      <c r="AMT79" s="16"/>
      <c r="AMU79" s="16"/>
      <c r="AMV79" s="16"/>
      <c r="AMW79" s="16"/>
      <c r="AMX79" s="16"/>
      <c r="AMY79" s="16"/>
      <c r="AMZ79" s="16"/>
      <c r="ANA79" s="16"/>
      <c r="ANB79" s="16"/>
      <c r="ANC79" s="16"/>
      <c r="AND79" s="16"/>
      <c r="ANE79" s="16"/>
      <c r="ANF79" s="16"/>
      <c r="ANG79" s="16"/>
      <c r="ANH79" s="16"/>
      <c r="ANI79" s="16"/>
      <c r="ANJ79" s="16"/>
      <c r="ANK79" s="16"/>
      <c r="ANL79" s="16"/>
      <c r="ANM79" s="16"/>
      <c r="ANN79" s="16"/>
      <c r="ANO79" s="16"/>
      <c r="ANP79" s="16"/>
      <c r="ANQ79" s="16"/>
      <c r="ANR79" s="16"/>
      <c r="ANS79" s="16"/>
      <c r="ANT79" s="16"/>
      <c r="ANU79" s="16"/>
      <c r="ANV79" s="16"/>
      <c r="ANW79" s="16"/>
      <c r="ANX79" s="16"/>
      <c r="ANY79" s="16"/>
      <c r="ANZ79" s="16"/>
      <c r="AOA79" s="16"/>
      <c r="AOB79" s="16"/>
      <c r="AOC79" s="16"/>
      <c r="AOD79" s="16"/>
      <c r="AOE79" s="16"/>
      <c r="AOF79" s="16"/>
      <c r="AOG79" s="16"/>
      <c r="AOH79" s="16"/>
      <c r="AOI79" s="16"/>
      <c r="AOJ79" s="16"/>
      <c r="AOK79" s="16"/>
      <c r="AOL79" s="16"/>
      <c r="AOM79" s="16"/>
      <c r="AON79" s="16"/>
      <c r="AOO79" s="16"/>
      <c r="AOP79" s="16"/>
      <c r="AOQ79" s="16"/>
      <c r="AOR79" s="16"/>
      <c r="AOS79" s="16"/>
      <c r="AOT79" s="16"/>
      <c r="AOU79" s="16"/>
      <c r="AOV79" s="16"/>
      <c r="AOW79" s="16"/>
      <c r="AOX79" s="16"/>
      <c r="AOY79" s="16"/>
      <c r="AOZ79" s="16"/>
      <c r="APA79" s="16"/>
      <c r="APB79" s="16"/>
      <c r="APC79" s="16"/>
      <c r="APD79" s="16"/>
      <c r="APE79" s="16"/>
      <c r="APF79" s="16"/>
      <c r="APG79" s="16"/>
      <c r="APH79" s="16"/>
      <c r="API79" s="16"/>
      <c r="APJ79" s="16"/>
      <c r="APK79" s="16"/>
      <c r="APL79" s="16"/>
      <c r="APM79" s="16"/>
      <c r="APN79" s="16"/>
      <c r="APO79" s="16"/>
      <c r="APP79" s="16"/>
      <c r="APQ79" s="16"/>
      <c r="APR79" s="16"/>
      <c r="APS79" s="16"/>
      <c r="APT79" s="16"/>
      <c r="APU79" s="16"/>
      <c r="APV79" s="16"/>
      <c r="APW79" s="16"/>
      <c r="APX79" s="16"/>
      <c r="APY79" s="16"/>
      <c r="APZ79" s="16"/>
      <c r="AQA79" s="16"/>
      <c r="AQB79" s="16"/>
      <c r="AQC79" s="16"/>
      <c r="AQD79" s="16"/>
      <c r="AQE79" s="16"/>
      <c r="AQF79" s="16"/>
      <c r="AQG79" s="16"/>
      <c r="AQH79" s="16"/>
      <c r="AQI79" s="16"/>
      <c r="AQJ79" s="16"/>
      <c r="AQK79" s="16"/>
      <c r="AQL79" s="16"/>
      <c r="AQM79" s="16"/>
      <c r="AQN79" s="16"/>
      <c r="AQO79" s="16"/>
      <c r="AQP79" s="16"/>
      <c r="AQQ79" s="16"/>
      <c r="AQR79" s="16"/>
      <c r="AQS79" s="16"/>
      <c r="AQT79" s="16"/>
      <c r="AQU79" s="16"/>
      <c r="AQV79" s="16"/>
      <c r="AQW79" s="16"/>
      <c r="AQX79" s="16"/>
      <c r="AQY79" s="16"/>
      <c r="AQZ79" s="16"/>
      <c r="ARA79" s="16"/>
      <c r="ARB79" s="16"/>
      <c r="ARC79" s="16"/>
      <c r="ARD79" s="16"/>
      <c r="ARE79" s="16"/>
      <c r="ARF79" s="16"/>
      <c r="ARG79" s="16"/>
      <c r="ARH79" s="16"/>
      <c r="ARI79" s="16"/>
      <c r="ARJ79" s="16"/>
      <c r="ARK79" s="16"/>
      <c r="ARL79" s="16"/>
      <c r="ARM79" s="16"/>
      <c r="ARN79" s="16"/>
      <c r="ARO79" s="16"/>
      <c r="ARP79" s="16"/>
      <c r="ARQ79" s="16"/>
      <c r="ARR79" s="16"/>
      <c r="ARS79" s="16"/>
      <c r="ART79" s="16"/>
      <c r="ARU79" s="16"/>
      <c r="ARV79" s="16"/>
      <c r="ARW79" s="16"/>
      <c r="ARX79" s="16"/>
      <c r="ARY79" s="16"/>
      <c r="ARZ79" s="16"/>
      <c r="ASA79" s="16"/>
      <c r="ASB79" s="16"/>
      <c r="ASC79" s="16"/>
      <c r="ASD79" s="16"/>
      <c r="ASE79" s="16"/>
      <c r="ASF79" s="16"/>
      <c r="ASG79" s="16"/>
      <c r="ASH79" s="16"/>
      <c r="ASI79" s="16"/>
      <c r="ASJ79" s="16"/>
      <c r="ASK79" s="16"/>
      <c r="ASL79" s="16"/>
      <c r="ASM79" s="16"/>
      <c r="ASN79" s="16"/>
      <c r="ASO79" s="16"/>
      <c r="ASP79" s="16"/>
      <c r="ASQ79" s="16"/>
      <c r="ASR79" s="16"/>
      <c r="ASS79" s="16"/>
      <c r="AST79" s="16"/>
      <c r="ASU79" s="16"/>
      <c r="ASV79" s="16"/>
      <c r="ASW79" s="16"/>
      <c r="ASX79" s="16"/>
      <c r="ASY79" s="16"/>
      <c r="ASZ79" s="16"/>
      <c r="ATA79" s="16"/>
      <c r="ATB79" s="16"/>
      <c r="ATC79" s="16"/>
      <c r="ATD79" s="16"/>
      <c r="ATE79" s="16"/>
      <c r="ATF79" s="16"/>
      <c r="ATG79" s="16"/>
      <c r="ATH79" s="16"/>
      <c r="ATI79" s="16"/>
      <c r="ATJ79" s="16"/>
      <c r="ATK79" s="16"/>
      <c r="ATL79" s="16"/>
      <c r="ATM79" s="16"/>
      <c r="ATN79" s="16"/>
      <c r="ATO79" s="16"/>
      <c r="ATP79" s="16"/>
      <c r="ATQ79" s="16"/>
      <c r="ATR79" s="16"/>
      <c r="ATS79" s="16"/>
      <c r="ATT79" s="16"/>
      <c r="ATU79" s="16"/>
      <c r="ATV79" s="16"/>
      <c r="ATW79" s="16"/>
      <c r="ATX79" s="16"/>
      <c r="ATY79" s="16"/>
      <c r="ATZ79" s="16"/>
      <c r="AUA79" s="16"/>
      <c r="AUB79" s="16"/>
      <c r="AUC79" s="16"/>
      <c r="AUD79" s="16"/>
      <c r="AUE79" s="16"/>
      <c r="AUF79" s="16"/>
      <c r="AUG79" s="16"/>
      <c r="AUH79" s="16"/>
      <c r="AUI79" s="16"/>
      <c r="AUJ79" s="16"/>
      <c r="AUK79" s="16"/>
      <c r="AUL79" s="16"/>
      <c r="AUM79" s="16"/>
      <c r="AUN79" s="16"/>
      <c r="AUO79" s="16"/>
      <c r="AUP79" s="16"/>
      <c r="AUQ79" s="16"/>
      <c r="AUR79" s="16"/>
      <c r="AUS79" s="16"/>
      <c r="AUT79" s="16"/>
      <c r="AUU79" s="16"/>
      <c r="AUV79" s="16"/>
      <c r="AUW79" s="16"/>
      <c r="AUX79" s="16"/>
      <c r="AUY79" s="16"/>
      <c r="AUZ79" s="16"/>
      <c r="AVA79" s="16"/>
      <c r="AVB79" s="16"/>
      <c r="AVC79" s="16"/>
      <c r="AVD79" s="16"/>
      <c r="AVE79" s="16"/>
      <c r="AVF79" s="16"/>
      <c r="AVG79" s="16"/>
      <c r="AVH79" s="16"/>
      <c r="AVI79" s="16"/>
      <c r="AVJ79" s="16"/>
      <c r="AVK79" s="16"/>
      <c r="AVL79" s="16"/>
      <c r="AVM79" s="16"/>
      <c r="AVN79" s="16"/>
      <c r="AVO79" s="16"/>
      <c r="AVP79" s="16"/>
      <c r="AVQ79" s="16"/>
      <c r="AVR79" s="16"/>
      <c r="AVS79" s="16"/>
      <c r="AVT79" s="16"/>
      <c r="AVU79" s="16"/>
      <c r="AVV79" s="16"/>
      <c r="AVW79" s="16"/>
      <c r="AVX79" s="16"/>
      <c r="AVY79" s="16"/>
      <c r="AVZ79" s="16"/>
      <c r="AWA79" s="16"/>
      <c r="AWB79" s="16"/>
      <c r="AWC79" s="16"/>
      <c r="AWD79" s="16"/>
      <c r="AWE79" s="16"/>
      <c r="AWF79" s="16"/>
      <c r="AWG79" s="16"/>
      <c r="AWH79" s="16"/>
      <c r="AWI79" s="16"/>
      <c r="AWJ79" s="16"/>
      <c r="AWK79" s="16"/>
      <c r="AWL79" s="16"/>
      <c r="AWM79" s="16"/>
      <c r="AWN79" s="16"/>
      <c r="AWO79" s="16"/>
      <c r="AWP79" s="16"/>
      <c r="AWQ79" s="16"/>
      <c r="AWR79" s="16"/>
      <c r="AWS79" s="16"/>
      <c r="AWT79" s="16"/>
      <c r="AWU79" s="16"/>
      <c r="AWV79" s="16"/>
      <c r="AWW79" s="16"/>
      <c r="AWX79" s="16"/>
      <c r="AWY79" s="16"/>
      <c r="AWZ79" s="16"/>
      <c r="AXA79" s="16"/>
      <c r="AXB79" s="16"/>
      <c r="AXC79" s="16"/>
      <c r="AXD79" s="16"/>
      <c r="AXE79" s="16"/>
      <c r="AXF79" s="16"/>
      <c r="AXG79" s="16"/>
      <c r="AXH79" s="16"/>
      <c r="AXI79" s="16"/>
      <c r="AXJ79" s="16"/>
      <c r="AXK79" s="16"/>
      <c r="AXL79" s="16"/>
      <c r="AXM79" s="16"/>
      <c r="AXN79" s="16"/>
      <c r="AXO79" s="16"/>
      <c r="AXP79" s="16"/>
      <c r="AXQ79" s="16"/>
      <c r="AXR79" s="16"/>
      <c r="AXS79" s="16"/>
      <c r="AXT79" s="16"/>
      <c r="AXU79" s="16"/>
      <c r="AXV79" s="16"/>
      <c r="AXW79" s="16"/>
      <c r="AXX79" s="16"/>
      <c r="AXY79" s="16"/>
      <c r="AXZ79" s="16"/>
      <c r="AYA79" s="16"/>
      <c r="AYB79" s="16"/>
      <c r="AYC79" s="16"/>
      <c r="AYD79" s="16"/>
      <c r="AYE79" s="16"/>
      <c r="AYF79" s="16"/>
      <c r="AYG79" s="16"/>
      <c r="AYH79" s="16"/>
      <c r="AYI79" s="16"/>
      <c r="AYJ79" s="16"/>
      <c r="AYK79" s="16"/>
      <c r="AYL79" s="16"/>
      <c r="AYM79" s="16"/>
      <c r="AYN79" s="16"/>
      <c r="AYO79" s="16"/>
      <c r="AYP79" s="16"/>
      <c r="AYQ79" s="16"/>
      <c r="AYR79" s="16"/>
      <c r="AYS79" s="16"/>
      <c r="AYT79" s="16"/>
      <c r="AYU79" s="16"/>
      <c r="AYV79" s="16"/>
      <c r="AYW79" s="16"/>
      <c r="AYX79" s="16"/>
      <c r="AYY79" s="16"/>
      <c r="AYZ79" s="16"/>
      <c r="AZA79" s="16"/>
      <c r="AZB79" s="16"/>
      <c r="AZC79" s="16"/>
      <c r="AZD79" s="16"/>
      <c r="AZE79" s="16"/>
      <c r="AZF79" s="16"/>
      <c r="AZG79" s="16"/>
      <c r="AZH79" s="16"/>
      <c r="AZI79" s="16"/>
      <c r="AZJ79" s="16"/>
      <c r="AZK79" s="16"/>
      <c r="AZL79" s="16"/>
      <c r="AZM79" s="16"/>
      <c r="AZN79" s="16"/>
      <c r="AZO79" s="16"/>
      <c r="AZP79" s="16"/>
      <c r="AZQ79" s="16"/>
      <c r="AZR79" s="16"/>
      <c r="AZS79" s="16"/>
      <c r="AZT79" s="16"/>
      <c r="AZU79" s="16"/>
      <c r="AZV79" s="16"/>
      <c r="AZW79" s="16"/>
      <c r="AZX79" s="16"/>
      <c r="AZY79" s="16"/>
      <c r="AZZ79" s="16"/>
      <c r="BAA79" s="16"/>
      <c r="BAB79" s="16"/>
      <c r="BAC79" s="16"/>
      <c r="BAD79" s="16"/>
      <c r="BAE79" s="16"/>
      <c r="BAF79" s="16"/>
      <c r="BAG79" s="16"/>
      <c r="BAH79" s="16"/>
      <c r="BAI79" s="16"/>
      <c r="BAJ79" s="16"/>
      <c r="BAK79" s="16"/>
      <c r="BAL79" s="16"/>
      <c r="BAM79" s="16"/>
      <c r="BAN79" s="16"/>
      <c r="BAO79" s="16"/>
      <c r="BAP79" s="16"/>
      <c r="BAQ79" s="16"/>
      <c r="BAR79" s="16"/>
      <c r="BAS79" s="16"/>
      <c r="BAT79" s="16"/>
      <c r="BAU79" s="16"/>
      <c r="BAV79" s="16"/>
      <c r="BAW79" s="16"/>
      <c r="BAX79" s="16"/>
      <c r="BAY79" s="16"/>
      <c r="BAZ79" s="16"/>
      <c r="BBA79" s="16"/>
      <c r="BBB79" s="16"/>
      <c r="BBC79" s="16"/>
      <c r="BBD79" s="16"/>
      <c r="BBE79" s="16"/>
      <c r="BBF79" s="16"/>
      <c r="BBG79" s="16"/>
      <c r="BBH79" s="16"/>
      <c r="BBI79" s="16"/>
      <c r="BBJ79" s="16"/>
      <c r="BBK79" s="16"/>
      <c r="BBL79" s="16"/>
      <c r="BBM79" s="16"/>
      <c r="BBN79" s="16"/>
      <c r="BBO79" s="16"/>
      <c r="BBP79" s="16"/>
      <c r="BBQ79" s="16"/>
      <c r="BBR79" s="16"/>
      <c r="BBS79" s="16"/>
      <c r="BBT79" s="16"/>
      <c r="BBU79" s="16"/>
      <c r="BBV79" s="16"/>
      <c r="BBW79" s="16"/>
      <c r="BBX79" s="16"/>
      <c r="BBY79" s="16"/>
      <c r="BBZ79" s="16"/>
      <c r="BCA79" s="16"/>
      <c r="BCB79" s="16"/>
      <c r="BCC79" s="16"/>
      <c r="BCD79" s="16"/>
      <c r="BCE79" s="16"/>
      <c r="BCF79" s="16"/>
      <c r="BCG79" s="16"/>
      <c r="BCH79" s="16"/>
      <c r="BCI79" s="16"/>
      <c r="BCJ79" s="16"/>
      <c r="BCK79" s="16"/>
      <c r="BCL79" s="16"/>
      <c r="BCM79" s="16"/>
      <c r="BCN79" s="16"/>
      <c r="BCO79" s="16"/>
      <c r="BCP79" s="16"/>
      <c r="BCQ79" s="16"/>
      <c r="BCR79" s="16"/>
      <c r="BCS79" s="16"/>
      <c r="BCT79" s="16"/>
      <c r="BCU79" s="16"/>
      <c r="BCV79" s="16"/>
      <c r="BCW79" s="16"/>
      <c r="BCX79" s="16"/>
      <c r="BCY79" s="16"/>
      <c r="BCZ79" s="16"/>
      <c r="BDA79" s="16"/>
      <c r="BDB79" s="16"/>
      <c r="BDC79" s="16"/>
      <c r="BDD79" s="16"/>
      <c r="BDE79" s="16"/>
      <c r="BDF79" s="16"/>
      <c r="BDG79" s="16"/>
      <c r="BDH79" s="16"/>
      <c r="BDI79" s="16"/>
      <c r="BDJ79" s="16"/>
      <c r="BDK79" s="16"/>
      <c r="BDL79" s="16"/>
      <c r="BDM79" s="16"/>
      <c r="BDN79" s="16"/>
      <c r="BDO79" s="16"/>
      <c r="BDP79" s="16"/>
      <c r="BDQ79" s="16"/>
      <c r="BDR79" s="16"/>
      <c r="BDS79" s="16"/>
      <c r="BDT79" s="16"/>
      <c r="BDU79" s="16"/>
      <c r="BDV79" s="16"/>
      <c r="BDW79" s="16"/>
      <c r="BDX79" s="16"/>
      <c r="BDY79" s="16"/>
      <c r="BDZ79" s="16"/>
      <c r="BEA79" s="16"/>
      <c r="BEB79" s="16"/>
      <c r="BEC79" s="16"/>
      <c r="BED79" s="16"/>
      <c r="BEE79" s="16"/>
      <c r="BEF79" s="16"/>
      <c r="BEG79" s="16"/>
      <c r="BEH79" s="16"/>
      <c r="BEI79" s="16"/>
      <c r="BEJ79" s="16"/>
      <c r="BEK79" s="16"/>
      <c r="BEL79" s="16"/>
      <c r="BEM79" s="16"/>
      <c r="BEN79" s="16"/>
      <c r="BEO79" s="16"/>
      <c r="BEP79" s="16"/>
      <c r="BEQ79" s="16"/>
      <c r="BER79" s="16"/>
      <c r="BES79" s="16"/>
      <c r="BET79" s="16"/>
      <c r="BEU79" s="16"/>
      <c r="BEV79" s="16"/>
      <c r="BEW79" s="16"/>
      <c r="BEX79" s="16"/>
      <c r="BEY79" s="16"/>
      <c r="BEZ79" s="16"/>
      <c r="BFA79" s="16"/>
      <c r="BFB79" s="16"/>
      <c r="BFC79" s="16"/>
      <c r="BFD79" s="16"/>
      <c r="BFE79" s="16"/>
      <c r="BFF79" s="16"/>
      <c r="BFG79" s="16"/>
      <c r="BFH79" s="16"/>
      <c r="BFI79" s="16"/>
      <c r="BFJ79" s="16"/>
      <c r="BFK79" s="16"/>
      <c r="BFL79" s="16"/>
      <c r="BFM79" s="16"/>
      <c r="BFN79" s="16"/>
      <c r="BFO79" s="16"/>
      <c r="BFP79" s="16"/>
      <c r="BFQ79" s="16"/>
      <c r="BFR79" s="16"/>
      <c r="BFS79" s="16"/>
      <c r="BFT79" s="16"/>
      <c r="BFU79" s="16"/>
      <c r="BFV79" s="16"/>
      <c r="BFW79" s="16"/>
      <c r="BFX79" s="16"/>
      <c r="BFY79" s="16"/>
      <c r="BFZ79" s="16"/>
      <c r="BGA79" s="16"/>
      <c r="BGB79" s="16"/>
      <c r="BGC79" s="16"/>
      <c r="BGD79" s="16"/>
      <c r="BGE79" s="16"/>
      <c r="BGF79" s="16"/>
      <c r="BGG79" s="16"/>
      <c r="BGH79" s="16"/>
      <c r="BGI79" s="16"/>
      <c r="BGJ79" s="16"/>
      <c r="BGK79" s="16"/>
      <c r="BGL79" s="16"/>
      <c r="BGM79" s="16"/>
      <c r="BGN79" s="16"/>
      <c r="BGO79" s="16"/>
      <c r="BGP79" s="16"/>
      <c r="BGQ79" s="16"/>
      <c r="BGR79" s="16"/>
      <c r="BGS79" s="16"/>
      <c r="BGT79" s="16"/>
      <c r="BGU79" s="16"/>
      <c r="BGV79" s="16"/>
      <c r="BGW79" s="16"/>
      <c r="BGX79" s="16"/>
      <c r="BGY79" s="16"/>
      <c r="BGZ79" s="16"/>
      <c r="BHA79" s="16"/>
      <c r="BHB79" s="16"/>
      <c r="BHC79" s="16"/>
      <c r="BHD79" s="16"/>
      <c r="BHE79" s="16"/>
      <c r="BHF79" s="16"/>
      <c r="BHG79" s="16"/>
      <c r="BHH79" s="16"/>
      <c r="BHI79" s="16"/>
      <c r="BHJ79" s="16"/>
      <c r="BHK79" s="16"/>
      <c r="BHL79" s="16"/>
      <c r="BHM79" s="16"/>
      <c r="BHN79" s="16"/>
      <c r="BHO79" s="16"/>
      <c r="BHP79" s="16"/>
      <c r="BHQ79" s="16"/>
      <c r="BHR79" s="16"/>
      <c r="BHS79" s="16"/>
      <c r="BHT79" s="16"/>
      <c r="BHU79" s="16"/>
      <c r="BHV79" s="16"/>
      <c r="BHW79" s="16"/>
      <c r="BHX79" s="16"/>
      <c r="BHY79" s="16"/>
      <c r="BHZ79" s="16"/>
      <c r="BIA79" s="16"/>
      <c r="BIB79" s="16"/>
      <c r="BIC79" s="16"/>
      <c r="BID79" s="16"/>
      <c r="BIE79" s="16"/>
      <c r="BIF79" s="16"/>
      <c r="BIG79" s="16"/>
      <c r="BIH79" s="16"/>
      <c r="BII79" s="16"/>
      <c r="BIJ79" s="16"/>
      <c r="BIK79" s="16"/>
      <c r="BIL79" s="16"/>
      <c r="BIM79" s="16"/>
      <c r="BIN79" s="16"/>
      <c r="BIO79" s="16"/>
      <c r="BIP79" s="16"/>
      <c r="BIQ79" s="16"/>
      <c r="BIR79" s="16"/>
      <c r="BIS79" s="16"/>
      <c r="BIT79" s="16"/>
      <c r="BIU79" s="16"/>
      <c r="BIV79" s="16"/>
      <c r="BIW79" s="16"/>
      <c r="BIX79" s="16"/>
      <c r="BIY79" s="16"/>
      <c r="BIZ79" s="16"/>
      <c r="BJA79" s="16"/>
      <c r="BJB79" s="16"/>
      <c r="BJC79" s="16"/>
      <c r="BJD79" s="16"/>
      <c r="BJE79" s="16"/>
      <c r="BJF79" s="16"/>
      <c r="BJG79" s="16"/>
      <c r="BJH79" s="16"/>
      <c r="BJI79" s="16"/>
      <c r="BJJ79" s="16"/>
      <c r="BJK79" s="16"/>
      <c r="BJL79" s="16"/>
      <c r="BJM79" s="16"/>
      <c r="BJN79" s="16"/>
      <c r="BJO79" s="16"/>
      <c r="BJP79" s="16"/>
      <c r="BJQ79" s="16"/>
      <c r="BJR79" s="16"/>
      <c r="BJS79" s="16"/>
      <c r="BJT79" s="16"/>
      <c r="BJU79" s="16"/>
      <c r="BJV79" s="16"/>
      <c r="BJW79" s="16"/>
      <c r="BJX79" s="16"/>
      <c r="BJY79" s="16"/>
      <c r="BJZ79" s="16"/>
      <c r="BKA79" s="16"/>
      <c r="BKB79" s="16"/>
      <c r="BKC79" s="16"/>
      <c r="BKD79" s="16"/>
      <c r="BKE79" s="16"/>
      <c r="BKF79" s="16"/>
      <c r="BKG79" s="16"/>
      <c r="BKH79" s="16"/>
      <c r="BKI79" s="16"/>
      <c r="BKJ79" s="16"/>
      <c r="BKK79" s="16"/>
      <c r="BKL79" s="16"/>
      <c r="BKM79" s="16"/>
      <c r="BKN79" s="16"/>
      <c r="BKO79" s="16"/>
      <c r="BKP79" s="16"/>
      <c r="BKQ79" s="16"/>
      <c r="BKR79" s="16"/>
      <c r="BKS79" s="16"/>
      <c r="BKT79" s="16"/>
      <c r="BKU79" s="16"/>
      <c r="BKV79" s="16"/>
      <c r="BKW79" s="16"/>
      <c r="BKX79" s="16"/>
      <c r="BKY79" s="16"/>
      <c r="BKZ79" s="16"/>
      <c r="BLA79" s="16"/>
      <c r="BLB79" s="16"/>
      <c r="BLC79" s="16"/>
      <c r="BLD79" s="16"/>
      <c r="BLE79" s="16"/>
      <c r="BLF79" s="16"/>
      <c r="BLG79" s="16"/>
      <c r="BLH79" s="16"/>
      <c r="BLI79" s="16"/>
      <c r="BLJ79" s="16"/>
      <c r="BLK79" s="16"/>
      <c r="BLL79" s="16"/>
      <c r="BLM79" s="16"/>
      <c r="BLN79" s="16"/>
      <c r="BLO79" s="16"/>
      <c r="BLP79" s="16"/>
      <c r="BLQ79" s="16"/>
      <c r="BLR79" s="16"/>
      <c r="BLS79" s="16"/>
      <c r="BLT79" s="16"/>
      <c r="BLU79" s="16"/>
      <c r="BLV79" s="16"/>
      <c r="BLW79" s="16"/>
      <c r="BLX79" s="16"/>
      <c r="BLY79" s="16"/>
      <c r="BLZ79" s="16"/>
      <c r="BMA79" s="16"/>
      <c r="BMB79" s="16"/>
      <c r="BMC79" s="16"/>
      <c r="BMD79" s="16"/>
      <c r="BME79" s="16"/>
      <c r="BMF79" s="16"/>
      <c r="BMG79" s="16"/>
      <c r="BMH79" s="16"/>
      <c r="BMI79" s="16"/>
      <c r="BMJ79" s="16"/>
      <c r="BMK79" s="16"/>
      <c r="BML79" s="16"/>
      <c r="BMM79" s="16"/>
      <c r="BMN79" s="16"/>
      <c r="BMO79" s="16"/>
      <c r="BMP79" s="16"/>
      <c r="BMQ79" s="16"/>
      <c r="BMR79" s="16"/>
      <c r="BMS79" s="16"/>
      <c r="BMT79" s="16"/>
      <c r="BMU79" s="16"/>
      <c r="BMV79" s="16"/>
      <c r="BMW79" s="16"/>
      <c r="BMX79" s="16"/>
      <c r="BMY79" s="16"/>
      <c r="BMZ79" s="16"/>
      <c r="BNA79" s="16"/>
      <c r="BNB79" s="16"/>
      <c r="BNC79" s="16"/>
      <c r="BND79" s="16"/>
      <c r="BNE79" s="16"/>
      <c r="BNF79" s="16"/>
      <c r="BNG79" s="16"/>
      <c r="BNH79" s="16"/>
      <c r="BNI79" s="16"/>
      <c r="BNJ79" s="16"/>
      <c r="BNK79" s="16"/>
      <c r="BNL79" s="16"/>
      <c r="BNM79" s="16"/>
      <c r="BNN79" s="16"/>
      <c r="BNO79" s="16"/>
      <c r="BNP79" s="16"/>
      <c r="BNQ79" s="16"/>
      <c r="BNR79" s="16"/>
      <c r="BNS79" s="16"/>
      <c r="BNT79" s="16"/>
      <c r="BNU79" s="16"/>
      <c r="BNV79" s="16"/>
      <c r="BNW79" s="16"/>
      <c r="BNX79" s="16"/>
      <c r="BNY79" s="16"/>
      <c r="BNZ79" s="16"/>
      <c r="BOA79" s="16"/>
      <c r="BOB79" s="16"/>
      <c r="BOC79" s="16"/>
      <c r="BOD79" s="16"/>
      <c r="BOE79" s="16"/>
      <c r="BOF79" s="16"/>
      <c r="BOG79" s="16"/>
      <c r="BOH79" s="16"/>
      <c r="BOI79" s="16"/>
      <c r="BOJ79" s="16"/>
      <c r="BOK79" s="16"/>
      <c r="BOL79" s="16"/>
      <c r="BOM79" s="16"/>
      <c r="BON79" s="16"/>
      <c r="BOO79" s="16"/>
      <c r="BOP79" s="16"/>
      <c r="BOQ79" s="16"/>
      <c r="BOR79" s="16"/>
      <c r="BOS79" s="16"/>
      <c r="BOT79" s="16"/>
      <c r="BOU79" s="16"/>
      <c r="BOV79" s="16"/>
      <c r="BOW79" s="16"/>
      <c r="BOX79" s="16"/>
      <c r="BOY79" s="16"/>
      <c r="BOZ79" s="16"/>
      <c r="BPA79" s="16"/>
      <c r="BPB79" s="16"/>
      <c r="BPC79" s="16"/>
      <c r="BPD79" s="16"/>
      <c r="BPE79" s="16"/>
      <c r="BPF79" s="16"/>
      <c r="BPG79" s="16"/>
      <c r="BPH79" s="16"/>
      <c r="BPI79" s="16"/>
      <c r="BPJ79" s="16"/>
      <c r="BPK79" s="16"/>
      <c r="BPL79" s="16"/>
      <c r="BPM79" s="16"/>
      <c r="BPN79" s="16"/>
      <c r="BPO79" s="16"/>
      <c r="BPP79" s="16"/>
      <c r="BPQ79" s="16"/>
      <c r="BPR79" s="16"/>
      <c r="BPS79" s="16"/>
      <c r="BPT79" s="16"/>
      <c r="BPU79" s="16"/>
      <c r="BPV79" s="16"/>
      <c r="BPW79" s="16"/>
      <c r="BPX79" s="16"/>
      <c r="BPY79" s="16"/>
      <c r="BPZ79" s="16"/>
      <c r="BQA79" s="16"/>
      <c r="BQB79" s="16"/>
      <c r="BQC79" s="16"/>
      <c r="BQD79" s="16"/>
      <c r="BQE79" s="16"/>
      <c r="BQF79" s="16"/>
      <c r="BQG79" s="16"/>
      <c r="BQH79" s="16"/>
      <c r="BQI79" s="16"/>
      <c r="BQJ79" s="16"/>
      <c r="BQK79" s="16"/>
      <c r="BQL79" s="16"/>
      <c r="BQM79" s="16"/>
      <c r="BQN79" s="16"/>
      <c r="BQO79" s="16"/>
      <c r="BQP79" s="16"/>
      <c r="BQQ79" s="16"/>
      <c r="BQR79" s="16"/>
      <c r="BQS79" s="16"/>
      <c r="BQT79" s="16"/>
      <c r="BQU79" s="16"/>
      <c r="BQV79" s="16"/>
      <c r="BQW79" s="16"/>
      <c r="BQX79" s="16"/>
      <c r="BQY79" s="16"/>
      <c r="BQZ79" s="16"/>
      <c r="BRA79" s="16"/>
      <c r="BRB79" s="16"/>
      <c r="BRC79" s="16"/>
      <c r="BRD79" s="16"/>
      <c r="BRE79" s="16"/>
      <c r="BRF79" s="16"/>
      <c r="BRG79" s="16"/>
      <c r="BRH79" s="16"/>
      <c r="BRI79" s="16"/>
      <c r="BRJ79" s="16"/>
      <c r="BRK79" s="16"/>
      <c r="BRL79" s="16"/>
      <c r="BRM79" s="16"/>
      <c r="BRN79" s="16"/>
      <c r="BRO79" s="16"/>
      <c r="BRP79" s="16"/>
      <c r="BRQ79" s="16"/>
      <c r="BRR79" s="16"/>
      <c r="BRS79" s="16"/>
      <c r="BRT79" s="16"/>
      <c r="BRU79" s="16"/>
      <c r="BRV79" s="16"/>
      <c r="BRW79" s="16"/>
      <c r="BRX79" s="16"/>
      <c r="BRY79" s="16"/>
      <c r="BRZ79" s="16"/>
      <c r="BSA79" s="16"/>
      <c r="BSB79" s="16"/>
      <c r="BSC79" s="16"/>
      <c r="BSD79" s="16"/>
      <c r="BSE79" s="16"/>
      <c r="BSF79" s="16"/>
      <c r="BSG79" s="16"/>
      <c r="BSH79" s="16"/>
      <c r="BSI79" s="16"/>
      <c r="BSJ79" s="16"/>
      <c r="BSK79" s="16"/>
      <c r="BSL79" s="16"/>
      <c r="BSM79" s="16"/>
      <c r="BSN79" s="16"/>
      <c r="BSO79" s="16"/>
      <c r="BSP79" s="16"/>
      <c r="BSQ79" s="16"/>
      <c r="BSR79" s="16"/>
      <c r="BSS79" s="16"/>
      <c r="BST79" s="16"/>
      <c r="BSU79" s="16"/>
      <c r="BSV79" s="16"/>
      <c r="BSW79" s="16"/>
      <c r="BSX79" s="16"/>
      <c r="BSY79" s="16"/>
      <c r="BSZ79" s="16"/>
      <c r="BTA79" s="16"/>
      <c r="BTB79" s="16"/>
      <c r="BTC79" s="16"/>
      <c r="BTD79" s="16"/>
      <c r="BTE79" s="16"/>
      <c r="BTF79" s="16"/>
      <c r="BTG79" s="16"/>
      <c r="BTH79" s="16"/>
    </row>
    <row r="80" spans="1:1880" ht="35.25" customHeight="1" x14ac:dyDescent="0.3">
      <c r="A80" s="65"/>
      <c r="B80" s="329" t="s">
        <v>3</v>
      </c>
      <c r="C80" s="610"/>
      <c r="D80" s="316"/>
      <c r="E80" s="560"/>
      <c r="F80" s="333"/>
      <c r="G80" s="318"/>
      <c r="H80" s="15"/>
      <c r="I80" s="49"/>
      <c r="J80"/>
    </row>
    <row r="81" spans="1:122" ht="176.25" customHeight="1" x14ac:dyDescent="0.3">
      <c r="A81" s="65">
        <v>547</v>
      </c>
      <c r="B81" s="255"/>
      <c r="C81" s="255" t="s">
        <v>81</v>
      </c>
      <c r="D81" s="146" t="s">
        <v>965</v>
      </c>
      <c r="E81" s="254" t="e">
        <f>INDEX('PY1 Data(H)'!$A$1:$CZ$258,MATCH('Unit Data from Audit Worksheet'!$A81,'PY1 Data(H)'!$A$1:$A$258,0),MATCH('Unit Data from Audit Worksheet'!$D$2,'PY1 Data(H)'!$A$1:$CZ$1,0))</f>
        <v>#N/A</v>
      </c>
      <c r="F81" s="291"/>
      <c r="G81" s="297" t="str">
        <f>IF(F81&lt;1,"Please answer this question","")</f>
        <v>Please answer this question</v>
      </c>
      <c r="H81" s="284"/>
      <c r="I81" s="285"/>
      <c r="J81"/>
    </row>
    <row r="82" spans="1:122" s="16" customFormat="1" ht="221.25" customHeight="1" x14ac:dyDescent="0.3">
      <c r="A82" s="130">
        <v>659</v>
      </c>
      <c r="B82" s="606" t="s">
        <v>23</v>
      </c>
      <c r="C82" s="606" t="s">
        <v>230</v>
      </c>
      <c r="D82" s="132" t="s">
        <v>356</v>
      </c>
      <c r="E82" s="254" t="e">
        <f>INDEX('PY1 Data(H)'!$A$1:$CZ$258,MATCH('Unit Data from Audit Worksheet'!$A82,'PY1 Data(H)'!$A$1:$A$258,0),MATCH('Unit Data from Audit Worksheet'!$D$2,'PY1 Data(H)'!$A$1:$CZ$1,0))</f>
        <v>#N/A</v>
      </c>
      <c r="F82" s="126">
        <v>0</v>
      </c>
      <c r="G82" s="298" t="s">
        <v>357</v>
      </c>
      <c r="H82" s="581" t="str">
        <f>IF(F82&lt;1,"Please answer this question if applicable","")</f>
        <v>Please answer this question if applicable</v>
      </c>
      <c r="I82" s="171"/>
      <c r="J82"/>
      <c r="L82"/>
      <c r="N82" s="127"/>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row>
    <row r="83" spans="1:122" ht="65.25" customHeight="1" x14ac:dyDescent="0.3">
      <c r="A83" s="130">
        <v>660</v>
      </c>
      <c r="B83" s="606" t="s">
        <v>23</v>
      </c>
      <c r="C83" s="606" t="s">
        <v>230</v>
      </c>
      <c r="D83" s="132" t="s">
        <v>358</v>
      </c>
      <c r="E83" s="254" t="e">
        <f>INDEX('PY1 Data(H)'!$A$1:$CZ$258,MATCH('Unit Data from Audit Worksheet'!$A83,'PY1 Data(H)'!$A$1:$A$258,0),MATCH('Unit Data from Audit Worksheet'!$D$2,'PY1 Data(H)'!$A$1:$CZ$1,0))</f>
        <v>#N/A</v>
      </c>
      <c r="F83" s="126">
        <v>0</v>
      </c>
      <c r="G83" s="298" t="str">
        <f>IF(F83&lt;1,"Please answer this question if applicable","")</f>
        <v>Please answer this question if applicable</v>
      </c>
      <c r="H83" s="283"/>
      <c r="I83" s="15"/>
      <c r="J83"/>
    </row>
    <row r="84" spans="1:122" ht="94.5" customHeight="1" x14ac:dyDescent="0.3">
      <c r="A84" s="130">
        <v>661</v>
      </c>
      <c r="B84" s="606" t="s">
        <v>23</v>
      </c>
      <c r="C84" s="606" t="s">
        <v>232</v>
      </c>
      <c r="D84" s="539" t="s">
        <v>359</v>
      </c>
      <c r="E84" s="254" t="e">
        <f>INDEX('PY1 Data(H)'!$A$1:$CZ$258,MATCH('Unit Data from Audit Worksheet'!$A84,'PY1 Data(H)'!$A$1:$A$258,0),MATCH('Unit Data from Audit Worksheet'!$D$2,'PY1 Data(H)'!$A$1:$CZ$1,0))</f>
        <v>#N/A</v>
      </c>
      <c r="F84" s="121">
        <v>0</v>
      </c>
      <c r="G84" s="298" t="str">
        <f>IF((F84&lt;1),"Please answer this question if applicable ",IF(F83=H83,"","Please review percentage"))</f>
        <v xml:space="preserve">Please answer this question if applicable </v>
      </c>
      <c r="H84" s="299">
        <f>ROUND(IFERROR((F83/F82)*100,0),1)</f>
        <v>0</v>
      </c>
      <c r="I84" s="299"/>
      <c r="J84"/>
    </row>
    <row r="85" spans="1:122" ht="111.75" customHeight="1" x14ac:dyDescent="0.3">
      <c r="A85" s="65"/>
      <c r="B85" s="255"/>
      <c r="C85" s="255"/>
      <c r="D85" s="540" t="s">
        <v>4</v>
      </c>
      <c r="E85" s="332"/>
      <c r="F85" s="480"/>
      <c r="G85" s="298"/>
      <c r="H85" s="299"/>
      <c r="I85" s="300"/>
      <c r="J85"/>
    </row>
    <row r="86" spans="1:122" ht="32.25" customHeight="1" x14ac:dyDescent="0.3">
      <c r="A86" s="65"/>
      <c r="B86" s="329" t="s">
        <v>5</v>
      </c>
      <c r="C86" s="610"/>
      <c r="D86" s="316"/>
      <c r="E86" s="333"/>
      <c r="F86" s="564"/>
      <c r="G86" s="318"/>
      <c r="H86" s="15"/>
      <c r="I86" s="49"/>
      <c r="J86"/>
    </row>
    <row r="87" spans="1:122" ht="68.25" customHeight="1" x14ac:dyDescent="0.3">
      <c r="A87" s="65">
        <v>6</v>
      </c>
      <c r="B87" s="3" t="s">
        <v>21</v>
      </c>
      <c r="C87" s="3" t="s">
        <v>82</v>
      </c>
      <c r="D87" s="263" t="s">
        <v>392</v>
      </c>
      <c r="E87" s="254" t="e">
        <f>INDEX('PY1 Data(H)'!$A$1:$CZ$258,MATCH('Unit Data from Audit Worksheet'!$A87,'PY1 Data(H)'!$A$1:$A$258,0),MATCH('Unit Data from Audit Worksheet'!$D$2,'PY1 Data(H)'!$A$1:$CZ$1,0))</f>
        <v>#N/A</v>
      </c>
      <c r="F87" s="126">
        <v>0</v>
      </c>
      <c r="G87" s="283">
        <f>IF(F87&lt;0,"Error: Enter as positive.",)</f>
        <v>0</v>
      </c>
      <c r="H87" s="15"/>
      <c r="I87" s="49"/>
      <c r="J87"/>
    </row>
    <row r="88" spans="1:122" ht="123.75" customHeight="1" x14ac:dyDescent="0.3">
      <c r="A88" s="565"/>
      <c r="B88" s="681" t="s">
        <v>303</v>
      </c>
      <c r="C88" s="681"/>
      <c r="D88" s="681"/>
      <c r="E88" s="566"/>
      <c r="F88" s="566"/>
      <c r="G88" s="339"/>
      <c r="H88" s="15"/>
      <c r="I88" s="65"/>
      <c r="J88"/>
      <c r="M88" s="16" t="s">
        <v>306</v>
      </c>
    </row>
    <row r="89" spans="1:122" ht="63" customHeight="1" x14ac:dyDescent="0.3">
      <c r="A89" s="130">
        <v>947</v>
      </c>
      <c r="B89" s="132"/>
      <c r="C89" s="132"/>
      <c r="D89" s="539" t="s">
        <v>276</v>
      </c>
      <c r="E89" s="404"/>
      <c r="F89" s="567"/>
      <c r="G89" s="297" t="str">
        <f>IF(ISBLANK(F89),"Please do not leave blank","")</f>
        <v>Please do not leave blank</v>
      </c>
      <c r="H89" s="15"/>
      <c r="I89" s="127"/>
      <c r="J89"/>
      <c r="K89" s="127"/>
      <c r="M89" s="127"/>
      <c r="O89" s="127"/>
    </row>
    <row r="90" spans="1:122" ht="65.25" customHeight="1" x14ac:dyDescent="0.3">
      <c r="A90" s="130">
        <v>948</v>
      </c>
      <c r="B90" s="132"/>
      <c r="C90" s="132"/>
      <c r="D90" s="539" t="s">
        <v>277</v>
      </c>
      <c r="E90" s="404"/>
      <c r="F90" s="567"/>
      <c r="G90" s="297" t="str">
        <f t="shared" ref="G90:G96" si="2">IF(ISBLANK(F90),"Please do not leave blank","")</f>
        <v>Please do not leave blank</v>
      </c>
      <c r="H90" s="15"/>
      <c r="I90" s="127"/>
      <c r="J90"/>
      <c r="K90" s="127"/>
      <c r="M90" s="127"/>
      <c r="O90" s="127"/>
    </row>
    <row r="91" spans="1:122" ht="76.5" customHeight="1" x14ac:dyDescent="0.3">
      <c r="A91" s="130">
        <v>949</v>
      </c>
      <c r="B91" s="132"/>
      <c r="C91" s="132"/>
      <c r="D91" s="539" t="s">
        <v>278</v>
      </c>
      <c r="E91" s="404"/>
      <c r="F91" s="567"/>
      <c r="G91" s="297" t="str">
        <f t="shared" si="2"/>
        <v>Please do not leave blank</v>
      </c>
      <c r="H91" s="15"/>
      <c r="I91" s="127"/>
      <c r="J91"/>
      <c r="K91" s="127"/>
      <c r="M91" s="127"/>
      <c r="O91" s="127"/>
    </row>
    <row r="92" spans="1:122" ht="60" customHeight="1" x14ac:dyDescent="0.3">
      <c r="A92" s="130">
        <v>950</v>
      </c>
      <c r="B92" s="132"/>
      <c r="C92" s="132"/>
      <c r="D92" s="539" t="s">
        <v>265</v>
      </c>
      <c r="E92" s="404"/>
      <c r="F92" s="567"/>
      <c r="G92" s="297" t="str">
        <f t="shared" si="2"/>
        <v>Please do not leave blank</v>
      </c>
      <c r="H92" s="15"/>
      <c r="I92" s="127"/>
      <c r="J92"/>
      <c r="K92" s="127"/>
      <c r="M92" s="127"/>
      <c r="O92" s="127"/>
    </row>
    <row r="93" spans="1:122" ht="68.400000000000006" customHeight="1" x14ac:dyDescent="0.3">
      <c r="A93" s="130">
        <v>952</v>
      </c>
      <c r="B93" s="132"/>
      <c r="C93" s="132"/>
      <c r="D93" s="129" t="s">
        <v>966</v>
      </c>
      <c r="E93" s="404"/>
      <c r="F93" s="568"/>
      <c r="G93" s="297" t="s">
        <v>395</v>
      </c>
      <c r="H93" s="15"/>
      <c r="I93" s="301"/>
      <c r="J93"/>
      <c r="K93" s="127"/>
      <c r="M93" s="127"/>
      <c r="O93" s="127"/>
    </row>
    <row r="94" spans="1:122" ht="93" customHeight="1" x14ac:dyDescent="0.3">
      <c r="A94" s="130">
        <v>954</v>
      </c>
      <c r="B94" s="132"/>
      <c r="C94" s="132"/>
      <c r="D94" s="129" t="s">
        <v>266</v>
      </c>
      <c r="E94" s="404"/>
      <c r="F94" s="567"/>
      <c r="G94" s="297" t="str">
        <f t="shared" si="2"/>
        <v>Please do not leave blank</v>
      </c>
      <c r="H94" s="15"/>
      <c r="I94" s="127"/>
      <c r="J94"/>
      <c r="K94" s="127"/>
      <c r="M94" s="127"/>
      <c r="O94" s="127"/>
    </row>
    <row r="95" spans="1:122" ht="98.25" customHeight="1" x14ac:dyDescent="0.3">
      <c r="A95" s="130">
        <v>956</v>
      </c>
      <c r="B95" s="132"/>
      <c r="C95" s="132"/>
      <c r="D95" s="129" t="s">
        <v>267</v>
      </c>
      <c r="E95" s="404"/>
      <c r="F95" s="567"/>
      <c r="G95" s="297" t="str">
        <f t="shared" si="2"/>
        <v>Please do not leave blank</v>
      </c>
      <c r="H95" s="15"/>
      <c r="I95" s="127"/>
      <c r="J95"/>
      <c r="K95" s="127"/>
      <c r="M95" s="127"/>
      <c r="O95" s="127"/>
    </row>
    <row r="96" spans="1:122" ht="218.25" customHeight="1" x14ac:dyDescent="0.3">
      <c r="A96" s="130">
        <v>958</v>
      </c>
      <c r="B96" s="132"/>
      <c r="C96" s="132"/>
      <c r="D96" s="673" t="s">
        <v>1009</v>
      </c>
      <c r="E96" s="404"/>
      <c r="F96" s="567"/>
      <c r="G96" s="297" t="str">
        <f t="shared" si="2"/>
        <v>Please do not leave blank</v>
      </c>
      <c r="H96" s="15"/>
      <c r="I96" s="127"/>
      <c r="J96"/>
      <c r="K96" s="127"/>
      <c r="M96" s="127"/>
      <c r="O96" s="127"/>
    </row>
    <row r="97" spans="1:15" ht="15" thickBot="1" x14ac:dyDescent="0.35">
      <c r="A97" s="65"/>
      <c r="B97" s="330"/>
      <c r="C97" s="542"/>
      <c r="D97" s="543" t="s">
        <v>269</v>
      </c>
      <c r="E97" s="541"/>
      <c r="F97" s="544"/>
      <c r="G97" s="334"/>
      <c r="H97" s="335"/>
      <c r="I97" s="127"/>
      <c r="J97"/>
      <c r="K97" s="127"/>
      <c r="M97" s="127"/>
      <c r="O97" s="127"/>
    </row>
    <row r="98" spans="1:15" ht="15" thickBot="1" x14ac:dyDescent="0.35">
      <c r="A98" s="183"/>
      <c r="B98" s="678" t="s">
        <v>304</v>
      </c>
      <c r="C98" s="679"/>
      <c r="D98" s="679"/>
      <c r="E98" s="680"/>
      <c r="F98" s="574"/>
      <c r="G98" s="297"/>
      <c r="H98" s="15"/>
      <c r="I98" s="65"/>
      <c r="J98"/>
    </row>
    <row r="99" spans="1:15" ht="75.75" customHeight="1" x14ac:dyDescent="0.3">
      <c r="A99" s="183"/>
      <c r="B99" s="682" t="s">
        <v>305</v>
      </c>
      <c r="C99" s="682"/>
      <c r="D99" s="682"/>
      <c r="E99" s="682"/>
      <c r="F99" s="574"/>
      <c r="G99" s="297"/>
      <c r="H99" s="15"/>
      <c r="I99" s="65"/>
      <c r="J99"/>
    </row>
    <row r="100" spans="1:15" ht="15" thickBot="1" x14ac:dyDescent="0.35">
      <c r="A100" s="569"/>
      <c r="B100" s="575"/>
      <c r="C100" s="575"/>
      <c r="D100" s="576"/>
      <c r="E100" s="534"/>
      <c r="F100" s="574"/>
      <c r="G100" s="297"/>
      <c r="H100" s="15"/>
      <c r="I100" s="65"/>
      <c r="J100"/>
    </row>
    <row r="101" spans="1:15" ht="15" thickBot="1" x14ac:dyDescent="0.35">
      <c r="A101" s="183"/>
      <c r="B101" s="577" t="s">
        <v>257</v>
      </c>
      <c r="C101" s="578" t="s">
        <v>258</v>
      </c>
      <c r="D101" s="579"/>
      <c r="E101" s="580"/>
      <c r="F101" s="545"/>
      <c r="G101" s="297"/>
      <c r="H101" s="15"/>
      <c r="I101" s="65"/>
      <c r="J101"/>
    </row>
    <row r="102" spans="1:15" ht="44.25" customHeight="1" thickBot="1" x14ac:dyDescent="0.35">
      <c r="A102" s="183"/>
      <c r="B102" s="546" t="s">
        <v>280</v>
      </c>
      <c r="C102" s="547"/>
      <c r="D102" s="548"/>
      <c r="E102" s="549"/>
      <c r="F102" s="550"/>
      <c r="G102" s="297"/>
      <c r="H102" s="15"/>
      <c r="I102" s="65"/>
      <c r="J102"/>
    </row>
    <row r="103" spans="1:15" ht="44.25" customHeight="1" thickBot="1" x14ac:dyDescent="0.35">
      <c r="A103" s="183"/>
      <c r="B103" s="546"/>
      <c r="C103" s="551"/>
      <c r="D103" s="552" t="s">
        <v>295</v>
      </c>
      <c r="E103" s="553"/>
      <c r="F103" s="554"/>
      <c r="G103" s="302"/>
      <c r="H103" s="15"/>
      <c r="I103" s="65"/>
    </row>
    <row r="104" spans="1:15" ht="32.4" customHeight="1" thickBot="1" x14ac:dyDescent="0.35">
      <c r="A104" s="183">
        <v>960</v>
      </c>
      <c r="B104" s="689" t="s">
        <v>281</v>
      </c>
      <c r="C104" s="690"/>
      <c r="D104" s="570"/>
      <c r="E104" s="555" t="str">
        <f>IF(ISBLANK($D104),"&lt;&lt;&lt;&lt;&lt;&lt;&lt;&lt;&lt;&lt;&lt;&lt;&lt;&lt;&lt;","")</f>
        <v>&lt;&lt;&lt;&lt;&lt;&lt;&lt;&lt;&lt;&lt;&lt;&lt;&lt;&lt;&lt;</v>
      </c>
      <c r="F104" s="556" t="str">
        <f>IF(ISBLANK($D104),"Required","")</f>
        <v>Required</v>
      </c>
      <c r="G104" s="340"/>
      <c r="H104" s="284"/>
      <c r="I104" s="65"/>
    </row>
    <row r="105" spans="1:15" ht="32.4" customHeight="1" thickBot="1" x14ac:dyDescent="0.35">
      <c r="A105" s="183">
        <v>962</v>
      </c>
      <c r="B105" s="687" t="s">
        <v>259</v>
      </c>
      <c r="C105" s="688"/>
      <c r="D105" s="570"/>
      <c r="E105" s="555" t="str">
        <f>IF(ISBLANK($D105),"&lt;&lt;&lt;&lt;&lt;&lt;&lt;&lt;&lt;&lt;&lt;&lt;&lt;&lt;&lt;","")</f>
        <v>&lt;&lt;&lt;&lt;&lt;&lt;&lt;&lt;&lt;&lt;&lt;&lt;&lt;&lt;&lt;</v>
      </c>
      <c r="F105" s="556" t="str">
        <f>IF(ISBLANK($D105),"Required","")</f>
        <v>Required</v>
      </c>
      <c r="H105" s="15"/>
      <c r="I105" s="65"/>
    </row>
    <row r="106" spans="1:15" ht="32.4" customHeight="1" thickBot="1" x14ac:dyDescent="0.35">
      <c r="A106" s="183">
        <v>964</v>
      </c>
      <c r="B106" s="687" t="s">
        <v>260</v>
      </c>
      <c r="C106" s="688"/>
      <c r="D106" s="571"/>
      <c r="E106" s="555" t="str">
        <f>IF(ISBLANK($D106),"&lt;&lt;&lt;&lt;&lt;&lt;&lt;&lt;&lt;&lt;&lt;&lt;&lt;&lt;&lt;","")</f>
        <v>&lt;&lt;&lt;&lt;&lt;&lt;&lt;&lt;&lt;&lt;&lt;&lt;&lt;&lt;&lt;</v>
      </c>
      <c r="F106" s="556" t="str">
        <f>IF(ISBLANK($D106),"Required","")</f>
        <v>Required</v>
      </c>
      <c r="H106" s="15"/>
      <c r="I106" s="168"/>
    </row>
    <row r="107" spans="1:15" ht="32.4" customHeight="1" thickBot="1" x14ac:dyDescent="0.35">
      <c r="A107" s="479">
        <v>966</v>
      </c>
      <c r="B107" s="683" t="s">
        <v>967</v>
      </c>
      <c r="C107" s="684"/>
      <c r="D107" s="572"/>
      <c r="E107" s="555" t="str">
        <f>IF(ISBLANK($D107),"&lt;&lt;&lt;&lt;&lt;&lt;&lt;&lt;&lt;&lt;&lt;&lt;&lt;&lt;&lt;","")</f>
        <v>&lt;&lt;&lt;&lt;&lt;&lt;&lt;&lt;&lt;&lt;&lt;&lt;&lt;&lt;&lt;</v>
      </c>
      <c r="F107" s="556" t="str">
        <f>IF(ISBLANK($D107),"Required","")</f>
        <v>Required</v>
      </c>
      <c r="G107"/>
      <c r="H107" s="15"/>
      <c r="I107" s="65"/>
    </row>
    <row r="108" spans="1:15" ht="32.4" customHeight="1" thickBot="1" x14ac:dyDescent="0.35">
      <c r="A108" s="479"/>
      <c r="B108" s="683" t="s">
        <v>970</v>
      </c>
      <c r="C108" s="684"/>
      <c r="D108" s="570"/>
      <c r="E108" s="557"/>
      <c r="F108" s="556"/>
      <c r="G108"/>
      <c r="H108" s="15"/>
      <c r="I108" s="65"/>
    </row>
    <row r="109" spans="1:15" ht="32.4" customHeight="1" thickBot="1" x14ac:dyDescent="0.35">
      <c r="A109" s="183">
        <v>968</v>
      </c>
      <c r="B109" s="685" t="s">
        <v>262</v>
      </c>
      <c r="C109" s="686"/>
      <c r="D109" s="573"/>
      <c r="E109" s="558" t="str">
        <f>IF(ISBLANK($D109),"&lt;&lt;&lt;&lt;&lt;&lt;&lt;&lt;&lt;&lt;&lt;&lt;&lt;&lt;&lt;","")</f>
        <v>&lt;&lt;&lt;&lt;&lt;&lt;&lt;&lt;&lt;&lt;&lt;&lt;&lt;&lt;&lt;</v>
      </c>
      <c r="F109" s="556" t="str">
        <f>IF(ISBLANK($D109),"Required","")</f>
        <v>Required</v>
      </c>
      <c r="H109" s="15"/>
      <c r="I109" s="65"/>
    </row>
    <row r="110" spans="1:15" x14ac:dyDescent="0.3">
      <c r="A110" s="65"/>
      <c r="B110" s="336"/>
      <c r="C110" s="336"/>
      <c r="D110" s="341" t="s">
        <v>14</v>
      </c>
      <c r="E110" s="337"/>
      <c r="F110" s="337"/>
      <c r="G110" s="337"/>
      <c r="H110" s="338"/>
      <c r="I110" s="65"/>
    </row>
    <row r="111" spans="1:15" x14ac:dyDescent="0.3">
      <c r="A111" s="65"/>
      <c r="B111" s="255"/>
      <c r="C111" s="255"/>
      <c r="D111" s="100"/>
      <c r="E111" s="128"/>
      <c r="F111" s="303"/>
      <c r="G111" s="303"/>
      <c r="H111" s="15"/>
      <c r="I111" s="65"/>
    </row>
    <row r="112" spans="1:15" x14ac:dyDescent="0.3">
      <c r="A112" s="65"/>
      <c r="B112" s="255"/>
      <c r="C112" s="255"/>
      <c r="D112" s="17"/>
      <c r="E112" s="254"/>
      <c r="F112" s="303"/>
      <c r="G112" s="303"/>
      <c r="H112" s="15"/>
      <c r="I112" s="65"/>
    </row>
    <row r="113" spans="1:9" x14ac:dyDescent="0.3">
      <c r="A113" s="363">
        <f>SUBTOTAL(109,A7:A109)</f>
        <v>40270</v>
      </c>
      <c r="E113" s="383"/>
    </row>
    <row r="114" spans="1:9" x14ac:dyDescent="0.3">
      <c r="A114" s="65"/>
      <c r="B114" s="315"/>
      <c r="C114" s="315"/>
      <c r="D114" s="304"/>
      <c r="E114" s="178"/>
      <c r="F114" s="16"/>
      <c r="G114" s="305"/>
      <c r="H114" s="15"/>
      <c r="I114" s="65"/>
    </row>
    <row r="115" spans="1:9" x14ac:dyDescent="0.3">
      <c r="A115" s="183"/>
      <c r="B115" s="183"/>
      <c r="C115" s="183"/>
      <c r="D115" s="304"/>
      <c r="E115" s="178"/>
      <c r="F115" s="127"/>
      <c r="G115" s="305"/>
      <c r="H115" s="15"/>
      <c r="I115" s="65"/>
    </row>
    <row r="116" spans="1:9" x14ac:dyDescent="0.3">
      <c r="A116" s="183"/>
      <c r="B116" s="183"/>
      <c r="C116" s="183"/>
      <c r="D116" s="306"/>
      <c r="E116" s="178"/>
      <c r="F116" s="127"/>
      <c r="G116" s="305"/>
      <c r="H116" s="15"/>
      <c r="I116" s="65"/>
    </row>
    <row r="117" spans="1:9" x14ac:dyDescent="0.3">
      <c r="A117" s="183"/>
      <c r="B117" s="183"/>
      <c r="C117" s="183"/>
      <c r="D117" s="306"/>
      <c r="E117" s="178"/>
      <c r="F117" s="127"/>
      <c r="G117" s="305"/>
      <c r="H117" s="15"/>
      <c r="I117" s="65"/>
    </row>
    <row r="118" spans="1:9" x14ac:dyDescent="0.3">
      <c r="A118" s="183"/>
      <c r="B118" s="183"/>
      <c r="C118" s="183"/>
      <c r="D118" s="306"/>
      <c r="E118" s="178"/>
      <c r="F118" s="127"/>
      <c r="G118" s="305"/>
      <c r="H118" s="15"/>
      <c r="I118" s="65"/>
    </row>
    <row r="119" spans="1:9" x14ac:dyDescent="0.3">
      <c r="A119" s="183"/>
      <c r="B119" s="183"/>
      <c r="C119" s="183"/>
      <c r="D119" s="306"/>
      <c r="E119" s="178"/>
      <c r="F119" s="127"/>
      <c r="G119" s="305"/>
      <c r="H119" s="15"/>
      <c r="I119" s="65"/>
    </row>
    <row r="120" spans="1:9" x14ac:dyDescent="0.3">
      <c r="A120" s="183"/>
      <c r="D120" s="211"/>
      <c r="E120" s="178"/>
      <c r="F120" s="127"/>
      <c r="H120" s="15"/>
      <c r="I120" s="65"/>
    </row>
    <row r="121" spans="1:9" x14ac:dyDescent="0.3">
      <c r="D121" s="211"/>
      <c r="E121" s="179"/>
      <c r="F121" s="127"/>
      <c r="H121" s="15"/>
      <c r="I121" s="65"/>
    </row>
    <row r="122" spans="1:9" x14ac:dyDescent="0.3">
      <c r="D122" s="211"/>
      <c r="E122" s="178"/>
      <c r="F122" s="127"/>
      <c r="H122" s="15"/>
      <c r="I122" s="65"/>
    </row>
    <row r="123" spans="1:9" x14ac:dyDescent="0.3">
      <c r="D123" s="211"/>
      <c r="E123" s="128"/>
      <c r="F123" s="127"/>
      <c r="I123" s="65"/>
    </row>
    <row r="124" spans="1:9" x14ac:dyDescent="0.3">
      <c r="E124" s="177"/>
      <c r="F124" s="127"/>
      <c r="G124" s="308"/>
      <c r="I124" s="65"/>
    </row>
    <row r="125" spans="1:9" x14ac:dyDescent="0.3">
      <c r="E125" s="128"/>
      <c r="F125" s="127"/>
      <c r="I125" s="65"/>
    </row>
    <row r="126" spans="1:9" x14ac:dyDescent="0.3">
      <c r="E126" s="128"/>
      <c r="F126" s="127"/>
      <c r="I126" s="65"/>
    </row>
    <row r="127" spans="1:9" x14ac:dyDescent="0.3">
      <c r="E127" s="128"/>
      <c r="F127" s="127"/>
      <c r="I127" s="65"/>
    </row>
    <row r="128" spans="1:9" x14ac:dyDescent="0.3">
      <c r="I128" s="65"/>
    </row>
    <row r="129" spans="9:11" x14ac:dyDescent="0.3">
      <c r="I129" s="65"/>
    </row>
    <row r="130" spans="9:11" x14ac:dyDescent="0.3">
      <c r="I130" s="65"/>
    </row>
    <row r="131" spans="9:11" x14ac:dyDescent="0.3">
      <c r="I131" s="65"/>
    </row>
    <row r="132" spans="9:11" x14ac:dyDescent="0.3">
      <c r="I132" s="65"/>
    </row>
    <row r="133" spans="9:11" x14ac:dyDescent="0.3">
      <c r="I133" s="65"/>
    </row>
    <row r="134" spans="9:11" x14ac:dyDescent="0.3">
      <c r="I134" s="65"/>
    </row>
    <row r="135" spans="9:11" x14ac:dyDescent="0.3">
      <c r="I135" s="127"/>
    </row>
    <row r="136" spans="9:11" x14ac:dyDescent="0.3">
      <c r="I136" s="127"/>
      <c r="K136" s="128"/>
    </row>
    <row r="137" spans="9:11" x14ac:dyDescent="0.3">
      <c r="I137" s="127"/>
      <c r="K137" s="128"/>
    </row>
    <row r="138" spans="9:11" x14ac:dyDescent="0.3">
      <c r="I138" s="127"/>
      <c r="K138" s="128"/>
    </row>
    <row r="139" spans="9:11" x14ac:dyDescent="0.3">
      <c r="I139" s="127"/>
      <c r="K139" s="128"/>
    </row>
    <row r="140" spans="9:11" x14ac:dyDescent="0.3">
      <c r="I140" s="127"/>
      <c r="K140" s="128"/>
    </row>
    <row r="141" spans="9:11" x14ac:dyDescent="0.3">
      <c r="I141" s="127"/>
      <c r="K141" s="128"/>
    </row>
    <row r="142" spans="9:11" x14ac:dyDescent="0.3">
      <c r="I142" s="65"/>
      <c r="K142" s="128"/>
    </row>
    <row r="143" spans="9:11" x14ac:dyDescent="0.3">
      <c r="I143" s="65"/>
      <c r="J143" s="128"/>
      <c r="K143" s="128"/>
    </row>
    <row r="144" spans="9:11" x14ac:dyDescent="0.3">
      <c r="I144" s="65"/>
      <c r="J144" s="128"/>
      <c r="K144" s="128"/>
    </row>
    <row r="145" spans="9:11" x14ac:dyDescent="0.3">
      <c r="I145" s="65"/>
      <c r="J145" s="128"/>
      <c r="K145" s="128"/>
    </row>
    <row r="146" spans="9:11" x14ac:dyDescent="0.3">
      <c r="I146" s="65"/>
      <c r="J146" s="128"/>
      <c r="K146" s="128"/>
    </row>
    <row r="147" spans="9:11" x14ac:dyDescent="0.3">
      <c r="I147" s="65"/>
      <c r="J147" s="128"/>
      <c r="K147" s="128"/>
    </row>
    <row r="148" spans="9:11" x14ac:dyDescent="0.3">
      <c r="I148" s="65"/>
      <c r="J148" s="128"/>
      <c r="K148" s="128"/>
    </row>
    <row r="149" spans="9:11" x14ac:dyDescent="0.3">
      <c r="I149" s="65"/>
      <c r="J149" s="128"/>
      <c r="K149" s="128"/>
    </row>
    <row r="150" spans="9:11" x14ac:dyDescent="0.3">
      <c r="I150" s="65"/>
      <c r="J150" s="128"/>
      <c r="K150" s="128"/>
    </row>
    <row r="151" spans="9:11" x14ac:dyDescent="0.3">
      <c r="I151" s="127"/>
      <c r="J151" s="128"/>
      <c r="K151" s="128"/>
    </row>
    <row r="152" spans="9:11" x14ac:dyDescent="0.3">
      <c r="I152" s="127"/>
      <c r="J152" s="128"/>
      <c r="K152" s="128"/>
    </row>
    <row r="153" spans="9:11" x14ac:dyDescent="0.3">
      <c r="I153" s="127"/>
      <c r="J153" s="128"/>
      <c r="K153" s="128"/>
    </row>
    <row r="154" spans="9:11" x14ac:dyDescent="0.3">
      <c r="I154" s="127"/>
      <c r="J154" s="128"/>
      <c r="K154" s="128"/>
    </row>
    <row r="155" spans="9:11" x14ac:dyDescent="0.3">
      <c r="I155" s="127"/>
      <c r="J155" s="128"/>
      <c r="K155" s="128"/>
    </row>
    <row r="156" spans="9:11" x14ac:dyDescent="0.3">
      <c r="I156" s="127"/>
      <c r="J156" s="128"/>
      <c r="K156" s="128"/>
    </row>
    <row r="157" spans="9:11" x14ac:dyDescent="0.3">
      <c r="I157" s="127"/>
      <c r="J157" s="128"/>
      <c r="K157" s="128"/>
    </row>
    <row r="158" spans="9:11" x14ac:dyDescent="0.3">
      <c r="I158" s="127"/>
      <c r="J158" s="128"/>
      <c r="K158" s="128"/>
    </row>
    <row r="159" spans="9:11" x14ac:dyDescent="0.3">
      <c r="I159" s="127"/>
      <c r="J159" s="128"/>
      <c r="K159" s="128"/>
    </row>
    <row r="160" spans="9:11" x14ac:dyDescent="0.3">
      <c r="I160" s="127"/>
      <c r="J160" s="128"/>
      <c r="K160" s="128"/>
    </row>
    <row r="161" spans="9:11" x14ac:dyDescent="0.3">
      <c r="I161" s="127"/>
      <c r="J161" s="128"/>
      <c r="K161" s="128"/>
    </row>
    <row r="162" spans="9:11" x14ac:dyDescent="0.3">
      <c r="I162" s="127"/>
      <c r="J162" s="128"/>
      <c r="K162" s="128"/>
    </row>
    <row r="163" spans="9:11" x14ac:dyDescent="0.3">
      <c r="I163" s="127"/>
      <c r="J163" s="128"/>
      <c r="K163" s="128"/>
    </row>
    <row r="164" spans="9:11" x14ac:dyDescent="0.3">
      <c r="I164" s="127"/>
      <c r="J164" s="128"/>
      <c r="K164" s="128"/>
    </row>
    <row r="165" spans="9:11" x14ac:dyDescent="0.3">
      <c r="I165" s="127"/>
      <c r="J165" s="128"/>
      <c r="K165" s="128"/>
    </row>
    <row r="166" spans="9:11" x14ac:dyDescent="0.3">
      <c r="I166" s="127"/>
      <c r="J166" s="128"/>
      <c r="K166" s="128"/>
    </row>
    <row r="167" spans="9:11" x14ac:dyDescent="0.3">
      <c r="I167" s="127"/>
      <c r="J167" s="128"/>
      <c r="K167" s="128"/>
    </row>
    <row r="168" spans="9:11" x14ac:dyDescent="0.3">
      <c r="I168" s="127"/>
      <c r="J168" s="128"/>
      <c r="K168" s="128"/>
    </row>
    <row r="169" spans="9:11" x14ac:dyDescent="0.3">
      <c r="I169" s="127"/>
      <c r="J169" s="128"/>
      <c r="K169" s="128"/>
    </row>
    <row r="170" spans="9:11" x14ac:dyDescent="0.3">
      <c r="I170" s="127"/>
      <c r="J170" s="128"/>
      <c r="K170" s="128"/>
    </row>
    <row r="171" spans="9:11" x14ac:dyDescent="0.3">
      <c r="I171" s="127"/>
      <c r="J171" s="128"/>
      <c r="K171" s="128"/>
    </row>
    <row r="172" spans="9:11" x14ac:dyDescent="0.3">
      <c r="I172" s="127"/>
      <c r="J172" s="128"/>
      <c r="K172" s="128"/>
    </row>
    <row r="173" spans="9:11" x14ac:dyDescent="0.3">
      <c r="I173" s="127"/>
      <c r="J173" s="128"/>
      <c r="K173" s="128"/>
    </row>
    <row r="174" spans="9:11" x14ac:dyDescent="0.3">
      <c r="I174" s="127"/>
      <c r="J174" s="128"/>
      <c r="K174" s="128"/>
    </row>
    <row r="175" spans="9:11" x14ac:dyDescent="0.3">
      <c r="I175" s="127"/>
      <c r="J175" s="128"/>
      <c r="K175" s="128"/>
    </row>
    <row r="176" spans="9:11" x14ac:dyDescent="0.3">
      <c r="I176" s="127"/>
      <c r="J176" s="128"/>
      <c r="K176" s="128"/>
    </row>
    <row r="177" spans="9:11" x14ac:dyDescent="0.3">
      <c r="I177" s="127"/>
      <c r="J177" s="128"/>
      <c r="K177" s="128"/>
    </row>
    <row r="178" spans="9:11" x14ac:dyDescent="0.3">
      <c r="I178" s="127"/>
      <c r="J178" s="128"/>
      <c r="K178" s="128"/>
    </row>
    <row r="179" spans="9:11" x14ac:dyDescent="0.3">
      <c r="I179" s="127"/>
      <c r="J179" s="128"/>
      <c r="K179" s="128"/>
    </row>
    <row r="180" spans="9:11" x14ac:dyDescent="0.3">
      <c r="I180" s="127"/>
      <c r="J180" s="128"/>
      <c r="K180" s="128"/>
    </row>
    <row r="181" spans="9:11" x14ac:dyDescent="0.3">
      <c r="I181" s="127"/>
      <c r="J181" s="128"/>
      <c r="K181" s="128"/>
    </row>
    <row r="182" spans="9:11" x14ac:dyDescent="0.3">
      <c r="I182" s="127"/>
      <c r="J182" s="128"/>
      <c r="K182" s="128"/>
    </row>
    <row r="183" spans="9:11" x14ac:dyDescent="0.3">
      <c r="I183" s="127"/>
      <c r="J183" s="128"/>
      <c r="K183" s="128"/>
    </row>
    <row r="184" spans="9:11" x14ac:dyDescent="0.3">
      <c r="I184" s="127"/>
      <c r="J184" s="128"/>
      <c r="K184" s="128"/>
    </row>
    <row r="185" spans="9:11" x14ac:dyDescent="0.3">
      <c r="I185" s="127"/>
      <c r="J185" s="128"/>
      <c r="K185" s="128"/>
    </row>
    <row r="186" spans="9:11" x14ac:dyDescent="0.3">
      <c r="I186" s="127"/>
      <c r="J186" s="128"/>
      <c r="K186" s="128"/>
    </row>
    <row r="187" spans="9:11" x14ac:dyDescent="0.3">
      <c r="I187" s="127"/>
      <c r="J187" s="128"/>
      <c r="K187" s="128"/>
    </row>
    <row r="188" spans="9:11" x14ac:dyDescent="0.3">
      <c r="I188" s="127"/>
      <c r="J188" s="128"/>
      <c r="K188" s="128"/>
    </row>
    <row r="189" spans="9:11" x14ac:dyDescent="0.3">
      <c r="I189" s="127"/>
      <c r="J189" s="128"/>
      <c r="K189" s="128"/>
    </row>
    <row r="190" spans="9:11" x14ac:dyDescent="0.3">
      <c r="I190" s="127"/>
      <c r="J190" s="128"/>
      <c r="K190" s="128"/>
    </row>
    <row r="191" spans="9:11" x14ac:dyDescent="0.3">
      <c r="I191" s="127"/>
      <c r="J191" s="128"/>
      <c r="K191" s="128"/>
    </row>
    <row r="192" spans="9:11" x14ac:dyDescent="0.3">
      <c r="I192" s="127"/>
      <c r="J192" s="128"/>
      <c r="K192" s="128"/>
    </row>
    <row r="193" spans="9:11" x14ac:dyDescent="0.3">
      <c r="I193" s="127"/>
      <c r="J193" s="128"/>
      <c r="K193" s="128"/>
    </row>
    <row r="194" spans="9:11" x14ac:dyDescent="0.3">
      <c r="I194" s="127"/>
      <c r="J194" s="128"/>
      <c r="K194" s="128"/>
    </row>
    <row r="195" spans="9:11" x14ac:dyDescent="0.3">
      <c r="I195" s="127"/>
      <c r="J195" s="128"/>
      <c r="K195" s="128"/>
    </row>
    <row r="196" spans="9:11" x14ac:dyDescent="0.3">
      <c r="I196" s="127"/>
      <c r="J196" s="128"/>
      <c r="K196" s="128"/>
    </row>
    <row r="197" spans="9:11" x14ac:dyDescent="0.3">
      <c r="I197" s="127"/>
      <c r="J197" s="128"/>
      <c r="K197" s="128"/>
    </row>
    <row r="198" spans="9:11" x14ac:dyDescent="0.3">
      <c r="I198" s="127"/>
      <c r="J198" s="128"/>
      <c r="K198" s="128"/>
    </row>
    <row r="199" spans="9:11" x14ac:dyDescent="0.3">
      <c r="I199" s="127"/>
      <c r="J199" s="128"/>
      <c r="K199" s="128"/>
    </row>
    <row r="200" spans="9:11" x14ac:dyDescent="0.3">
      <c r="I200" s="127"/>
      <c r="J200" s="128"/>
      <c r="K200" s="128"/>
    </row>
    <row r="201" spans="9:11" x14ac:dyDescent="0.3">
      <c r="I201" s="127"/>
      <c r="J201" s="128"/>
      <c r="K201" s="128"/>
    </row>
    <row r="202" spans="9:11" x14ac:dyDescent="0.3">
      <c r="I202" s="127"/>
      <c r="J202" s="128"/>
      <c r="K202" s="128"/>
    </row>
    <row r="203" spans="9:11" x14ac:dyDescent="0.3">
      <c r="I203" s="127"/>
      <c r="J203" s="128"/>
      <c r="K203" s="128"/>
    </row>
    <row r="204" spans="9:11" x14ac:dyDescent="0.3">
      <c r="I204" s="127"/>
      <c r="J204" s="128"/>
      <c r="K204" s="128"/>
    </row>
    <row r="205" spans="9:11" x14ac:dyDescent="0.3">
      <c r="I205" s="127"/>
      <c r="J205" s="128"/>
    </row>
    <row r="206" spans="9:11" x14ac:dyDescent="0.3">
      <c r="I206" s="127"/>
      <c r="J206" s="128"/>
    </row>
    <row r="207" spans="9:11" x14ac:dyDescent="0.3">
      <c r="I207" s="127"/>
      <c r="J207" s="128"/>
    </row>
    <row r="208" spans="9:11" x14ac:dyDescent="0.3">
      <c r="I208" s="127"/>
      <c r="J208" s="128"/>
    </row>
    <row r="209" spans="9:10" x14ac:dyDescent="0.3">
      <c r="I209" s="127"/>
      <c r="J209" s="128"/>
    </row>
    <row r="210" spans="9:10" x14ac:dyDescent="0.3">
      <c r="I210" s="127"/>
      <c r="J210" s="128"/>
    </row>
    <row r="211" spans="9:10" x14ac:dyDescent="0.3">
      <c r="I211" s="127"/>
      <c r="J211" s="128"/>
    </row>
    <row r="212" spans="9:10" x14ac:dyDescent="0.3">
      <c r="I212" s="127"/>
    </row>
    <row r="213" spans="9:10" x14ac:dyDescent="0.3">
      <c r="I213" s="127"/>
    </row>
    <row r="214" spans="9:10" x14ac:dyDescent="0.3">
      <c r="I214" s="127"/>
    </row>
    <row r="215" spans="9:10" x14ac:dyDescent="0.3">
      <c r="I215" s="127"/>
    </row>
    <row r="216" spans="9:10" x14ac:dyDescent="0.3">
      <c r="I216" s="127"/>
    </row>
    <row r="217" spans="9:10" x14ac:dyDescent="0.3">
      <c r="I217" s="127"/>
    </row>
    <row r="218" spans="9:10" x14ac:dyDescent="0.3">
      <c r="I218" s="127"/>
    </row>
    <row r="219" spans="9:10" x14ac:dyDescent="0.3">
      <c r="I219" s="127"/>
    </row>
    <row r="220" spans="9:10" x14ac:dyDescent="0.3">
      <c r="I220" s="65"/>
    </row>
    <row r="221" spans="9:10" x14ac:dyDescent="0.3">
      <c r="I221" s="65"/>
    </row>
    <row r="222" spans="9:10" x14ac:dyDescent="0.3">
      <c r="I222" s="65"/>
    </row>
    <row r="223" spans="9:10" x14ac:dyDescent="0.3">
      <c r="I223" s="65"/>
    </row>
    <row r="224" spans="9:10" x14ac:dyDescent="0.3">
      <c r="I224" s="65"/>
    </row>
    <row r="225" spans="9:9" x14ac:dyDescent="0.3">
      <c r="I225" s="65"/>
    </row>
    <row r="226" spans="9:9" x14ac:dyDescent="0.3">
      <c r="I226" s="65"/>
    </row>
    <row r="227" spans="9:9" x14ac:dyDescent="0.3">
      <c r="I227" s="65"/>
    </row>
    <row r="228" spans="9:9" x14ac:dyDescent="0.3">
      <c r="I228" s="65"/>
    </row>
    <row r="229" spans="9:9" x14ac:dyDescent="0.3">
      <c r="I229" s="65"/>
    </row>
  </sheetData>
  <sheetProtection algorithmName="SHA-512" hashValue="nO4FioK6iytUWCAAp6IkyLhwyFNDUpVPA7+fln4hISp4hGLLHY7z67T3YQPF7xfmAItelIXiOdzjiY/Nt/8B9A==" saltValue="IdCOeolIkXenuHZ1lR1psA==" spinCount="100000" sheet="1" formatCells="0"/>
  <dataConsolidate link="1"/>
  <mergeCells count="11">
    <mergeCell ref="B107:C107"/>
    <mergeCell ref="B109:C109"/>
    <mergeCell ref="B106:C106"/>
    <mergeCell ref="B104:C104"/>
    <mergeCell ref="B105:C105"/>
    <mergeCell ref="B108:C108"/>
    <mergeCell ref="E2:G2"/>
    <mergeCell ref="B2:C2"/>
    <mergeCell ref="B98:E98"/>
    <mergeCell ref="B88:D88"/>
    <mergeCell ref="B99:E99"/>
  </mergeCells>
  <phoneticPr fontId="54" type="noConversion"/>
  <conditionalFormatting sqref="H64:H74">
    <cfRule type="cellIs" dxfId="25" priority="107" stopIfTrue="1" operator="notEqual">
      <formula>0</formula>
    </cfRule>
  </conditionalFormatting>
  <conditionalFormatting sqref="H23">
    <cfRule type="cellIs" dxfId="24" priority="103" stopIfTrue="1" operator="notEqual">
      <formula>0</formula>
    </cfRule>
  </conditionalFormatting>
  <conditionalFormatting sqref="H36:H37">
    <cfRule type="cellIs" dxfId="23" priority="102" stopIfTrue="1" operator="notEqual">
      <formula>0</formula>
    </cfRule>
  </conditionalFormatting>
  <conditionalFormatting sqref="H53">
    <cfRule type="cellIs" dxfId="22" priority="101" stopIfTrue="1" operator="notEqual">
      <formula>0</formula>
    </cfRule>
  </conditionalFormatting>
  <conditionalFormatting sqref="G85">
    <cfRule type="cellIs" priority="68" stopIfTrue="1" operator="equal">
      <formula>";;;"</formula>
    </cfRule>
  </conditionalFormatting>
  <conditionalFormatting sqref="G85">
    <cfRule type="cellIs" dxfId="21" priority="67" stopIfTrue="1" operator="equal">
      <formula>0</formula>
    </cfRule>
  </conditionalFormatting>
  <conditionalFormatting sqref="G84">
    <cfRule type="cellIs" priority="65" stopIfTrue="1" operator="equal">
      <formula>";;;"</formula>
    </cfRule>
  </conditionalFormatting>
  <conditionalFormatting sqref="G84">
    <cfRule type="cellIs" dxfId="20" priority="64" stopIfTrue="1" operator="equal">
      <formula>0</formula>
    </cfRule>
  </conditionalFormatting>
  <conditionalFormatting sqref="G84">
    <cfRule type="cellIs" dxfId="19" priority="63" stopIfTrue="1" operator="equal">
      <formula>0</formula>
    </cfRule>
  </conditionalFormatting>
  <conditionalFormatting sqref="G83">
    <cfRule type="cellIs" priority="53" stopIfTrue="1" operator="equal">
      <formula>";;;"</formula>
    </cfRule>
  </conditionalFormatting>
  <conditionalFormatting sqref="G83">
    <cfRule type="cellIs" dxfId="18" priority="52" stopIfTrue="1" operator="equal">
      <formula>0</formula>
    </cfRule>
  </conditionalFormatting>
  <conditionalFormatting sqref="G83">
    <cfRule type="cellIs" dxfId="17" priority="51" stopIfTrue="1" operator="equal">
      <formula>0</formula>
    </cfRule>
  </conditionalFormatting>
  <conditionalFormatting sqref="G82">
    <cfRule type="cellIs" priority="3" stopIfTrue="1" operator="equal">
      <formula>";;;"</formula>
    </cfRule>
  </conditionalFormatting>
  <conditionalFormatting sqref="G82">
    <cfRule type="cellIs" dxfId="16" priority="2" stopIfTrue="1" operator="equal">
      <formula>0</formula>
    </cfRule>
  </conditionalFormatting>
  <conditionalFormatting sqref="G82">
    <cfRule type="cellIs" dxfId="15" priority="1" stopIfTrue="1" operator="equal">
      <formula>0</formula>
    </cfRule>
  </conditionalFormatting>
  <dataValidations xWindow="829" yWindow="690" count="9">
    <dataValidation type="list" allowBlank="1" showInputMessage="1" showErrorMessage="1" sqref="F94:F96 F92" xr:uid="{9CC5535C-800A-4D03-A86E-273A5BC3EBB6}">
      <formula1>$M$1:$M$2</formula1>
    </dataValidation>
    <dataValidation type="list" allowBlank="1" showErrorMessage="1" prompt="Please select your answer from the drop down list." sqref="F79" xr:uid="{FCE57F22-20D9-4CFA-AFE5-1751E216D3C1}">
      <formula1>$O$1:$O$2</formula1>
    </dataValidation>
    <dataValidation type="list" allowBlank="1" showErrorMessage="1" prompt="Please select your answer from the drop down list box." sqref="F81" xr:uid="{2CD3BDAD-30EF-425F-BB01-D3FF43CDAA81}">
      <formula1>$O$1:$O$4</formula1>
    </dataValidation>
    <dataValidation type="list" allowBlank="1" showInputMessage="1" showErrorMessage="1" sqref="F91"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6 F39:F40 F25:F26 F19:F23 F28:F37 F42:F54 F56:F66 F68:F74" xr:uid="{B5815DCD-160E-4CA9-A461-76D5F396E4F1}">
      <formula1>ISNUMBER(F19)</formula1>
    </dataValidation>
    <dataValidation type="custom" allowBlank="1" showErrorMessage="1" error="Please enter a numeric value.  If this data is not applicable to your unit of government, the cell should be populated with zero." sqref="F87 F82:F84" xr:uid="{6656F482-2030-43E8-B669-24F0F4187CE8}">
      <formula1>ISNUMBER(F82)</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80"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8" xr:uid="{2B8A4F99-9CD2-4D02-A062-E988EF3799E5}">
      <formula1>ISNUMBER(F7)</formula1>
    </dataValidation>
    <dataValidation type="custom" allowBlank="1" showErrorMessage="1" error="Please enter a numeric value.  If this data is not applicable to your unit of government the cell should be populated with zero." sqref="F78" xr:uid="{CB641EB2-3894-4A74-BBEC-CDF7A3E8D5D8}">
      <formula1>ISNUMBER(F78)</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2"/>
  <sheetViews>
    <sheetView zoomScaleNormal="100" workbookViewId="0">
      <selection activeCell="C9" sqref="C9"/>
    </sheetView>
  </sheetViews>
  <sheetFormatPr defaultRowHeight="14.4" x14ac:dyDescent="0.3"/>
  <cols>
    <col min="1" max="1" width="7.6640625" style="98" customWidth="1"/>
    <col min="2" max="2" width="103.109375" customWidth="1"/>
    <col min="3" max="3" width="19" customWidth="1"/>
    <col min="4" max="4" width="50.33203125" style="343" customWidth="1"/>
    <col min="5" max="5" width="13.5546875" customWidth="1"/>
    <col min="8" max="9" width="8.88671875" style="462"/>
    <col min="10" max="10" width="1.6640625" style="462" customWidth="1"/>
    <col min="11" max="12" width="8.88671875" style="462" hidden="1" customWidth="1"/>
    <col min="13" max="13" width="13" style="462" customWidth="1"/>
  </cols>
  <sheetData>
    <row r="1" spans="1:13" s="120" customFormat="1" ht="15" thickBot="1" x14ac:dyDescent="0.35">
      <c r="A1" s="98"/>
      <c r="D1" s="343"/>
      <c r="E1"/>
      <c r="F1"/>
      <c r="G1"/>
      <c r="H1" s="462"/>
      <c r="I1" s="462"/>
      <c r="J1" s="462"/>
      <c r="K1" s="462"/>
      <c r="L1" s="462"/>
      <c r="M1" s="462"/>
    </row>
    <row r="2" spans="1:13" ht="66" customHeight="1" thickBot="1" x14ac:dyDescent="0.35">
      <c r="A2" s="691" t="s">
        <v>705</v>
      </c>
      <c r="B2" s="692"/>
      <c r="C2" s="692"/>
      <c r="D2" s="692"/>
    </row>
    <row r="3" spans="1:13" s="395" customFormat="1" ht="15" customHeight="1" thickBot="1" x14ac:dyDescent="0.35">
      <c r="A3" s="448"/>
      <c r="D3" s="449"/>
      <c r="E3"/>
      <c r="F3"/>
      <c r="G3"/>
      <c r="H3" s="461"/>
      <c r="I3" s="461"/>
      <c r="J3" s="461"/>
      <c r="K3" s="461"/>
      <c r="L3" s="461"/>
      <c r="M3" s="461"/>
    </row>
    <row r="4" spans="1:13" ht="34.950000000000003" customHeight="1" thickBot="1" x14ac:dyDescent="0.35">
      <c r="A4" s="693" t="s">
        <v>706</v>
      </c>
      <c r="B4" s="694"/>
      <c r="C4" s="694"/>
      <c r="D4" s="694"/>
    </row>
    <row r="5" spans="1:13" s="395" customFormat="1" ht="13.2" customHeight="1" thickBot="1" x14ac:dyDescent="0.35">
      <c r="A5" s="450"/>
      <c r="B5" s="451"/>
      <c r="C5" s="451"/>
      <c r="D5" s="460"/>
      <c r="E5"/>
      <c r="F5"/>
      <c r="G5"/>
      <c r="H5" s="461"/>
      <c r="I5" s="461"/>
      <c r="J5" s="461"/>
      <c r="K5" s="461"/>
      <c r="L5" s="461"/>
      <c r="M5" s="461"/>
    </row>
    <row r="6" spans="1:13" ht="28.95" customHeight="1" thickBot="1" x14ac:dyDescent="0.35">
      <c r="A6" s="695" t="s">
        <v>409</v>
      </c>
      <c r="B6" s="696"/>
      <c r="C6" s="696"/>
      <c r="D6" s="696"/>
    </row>
    <row r="7" spans="1:13" s="395" customFormat="1" ht="28.95" customHeight="1" x14ac:dyDescent="0.3">
      <c r="A7" s="483"/>
      <c r="B7" s="484"/>
      <c r="C7" s="484"/>
      <c r="D7" s="484"/>
      <c r="E7"/>
      <c r="F7"/>
      <c r="G7"/>
      <c r="H7" s="461"/>
      <c r="I7" s="461"/>
      <c r="J7" s="461"/>
      <c r="K7" s="461"/>
      <c r="L7" s="461"/>
      <c r="M7" s="461"/>
    </row>
    <row r="8" spans="1:13" ht="35.4" customHeight="1" x14ac:dyDescent="0.3">
      <c r="A8" s="494" t="s">
        <v>399</v>
      </c>
      <c r="B8" s="493"/>
      <c r="C8" s="493"/>
      <c r="D8" s="492"/>
    </row>
    <row r="9" spans="1:13" s="370" customFormat="1" ht="40.200000000000003" customHeight="1" x14ac:dyDescent="0.3">
      <c r="A9" s="489">
        <v>906</v>
      </c>
      <c r="B9" s="490" t="s">
        <v>307</v>
      </c>
      <c r="C9" s="619"/>
      <c r="D9" s="530" t="str">
        <f t="shared" ref="D9:D25" si="0">IF(C9="","This Question must be answered before uploading, the report will not be processed if left blank","")</f>
        <v>This Question must be answered before uploading, the report will not be processed if left blank</v>
      </c>
      <c r="E9"/>
      <c r="F9"/>
      <c r="G9"/>
      <c r="H9" s="463"/>
      <c r="I9" s="463"/>
      <c r="J9" s="463"/>
      <c r="K9" s="463"/>
      <c r="L9" s="463"/>
      <c r="M9" s="463"/>
    </row>
    <row r="10" spans="1:13" ht="40.200000000000003" customHeight="1" x14ac:dyDescent="0.3">
      <c r="A10" s="489">
        <v>907</v>
      </c>
      <c r="B10" s="490" t="s">
        <v>700</v>
      </c>
      <c r="C10" s="619"/>
      <c r="D10" s="530" t="str">
        <f t="shared" si="0"/>
        <v>This Question must be answered before uploading, the report will not be processed if left blank</v>
      </c>
      <c r="H10" s="463"/>
      <c r="I10" s="463"/>
      <c r="J10" s="463"/>
      <c r="K10" s="463"/>
      <c r="L10" s="463"/>
    </row>
    <row r="11" spans="1:13" ht="44.4" customHeight="1" x14ac:dyDescent="0.3">
      <c r="A11" s="455">
        <v>1058</v>
      </c>
      <c r="B11" s="456" t="s">
        <v>699</v>
      </c>
      <c r="C11" s="619"/>
      <c r="D11" s="530" t="str">
        <f t="shared" si="0"/>
        <v>This Question must be answered before uploading, the report will not be processed if left blank</v>
      </c>
    </row>
    <row r="12" spans="1:13" ht="40.200000000000003" customHeight="1" x14ac:dyDescent="0.3">
      <c r="A12" s="455">
        <v>1059</v>
      </c>
      <c r="B12" s="458" t="s">
        <v>968</v>
      </c>
      <c r="C12" s="619"/>
      <c r="D12" s="530" t="str">
        <f t="shared" si="0"/>
        <v>This Question must be answered before uploading, the report will not be processed if left blank</v>
      </c>
      <c r="H12" s="463"/>
      <c r="I12" s="463"/>
      <c r="J12" s="463"/>
      <c r="K12" s="463"/>
      <c r="L12" s="463"/>
    </row>
    <row r="13" spans="1:13" ht="40.200000000000003" customHeight="1" x14ac:dyDescent="0.3">
      <c r="A13" s="489">
        <v>951</v>
      </c>
      <c r="B13" s="490" t="s">
        <v>701</v>
      </c>
      <c r="C13" s="619"/>
      <c r="D13" s="530" t="str">
        <f t="shared" si="0"/>
        <v>This Question must be answered before uploading, the report will not be processed if left blank</v>
      </c>
      <c r="H13" s="463"/>
      <c r="I13" s="463"/>
      <c r="J13" s="463"/>
      <c r="K13" s="463"/>
      <c r="L13" s="463"/>
    </row>
    <row r="14" spans="1:13" ht="40.200000000000003" customHeight="1" x14ac:dyDescent="0.3">
      <c r="A14" s="489">
        <v>953</v>
      </c>
      <c r="B14" s="490" t="s">
        <v>702</v>
      </c>
      <c r="C14" s="619"/>
      <c r="D14" s="530" t="str">
        <f t="shared" si="0"/>
        <v>This Question must be answered before uploading, the report will not be processed if left blank</v>
      </c>
      <c r="H14" s="463"/>
      <c r="I14" s="463"/>
      <c r="J14" s="463"/>
      <c r="K14" s="463"/>
      <c r="L14" s="463"/>
    </row>
    <row r="15" spans="1:13" ht="40.200000000000003" customHeight="1" x14ac:dyDescent="0.3">
      <c r="A15" s="489">
        <v>955</v>
      </c>
      <c r="B15" s="490" t="s">
        <v>1011</v>
      </c>
      <c r="C15" s="619"/>
      <c r="D15" s="530" t="str">
        <f t="shared" si="0"/>
        <v>This Question must be answered before uploading, the report will not be processed if left blank</v>
      </c>
      <c r="H15" s="463"/>
      <c r="I15" s="463"/>
      <c r="J15" s="463"/>
      <c r="K15" s="463"/>
      <c r="L15" s="463"/>
    </row>
    <row r="16" spans="1:13" ht="40.200000000000003" customHeight="1" x14ac:dyDescent="0.3">
      <c r="A16" s="489">
        <v>957</v>
      </c>
      <c r="B16" s="490" t="s">
        <v>1012</v>
      </c>
      <c r="C16" s="619"/>
      <c r="D16" s="530" t="str">
        <f>IF(C16="","This Question must be answered before uploading, the report will not be processed if left blank","")</f>
        <v>This Question must be answered before uploading, the report will not be processed if left blank</v>
      </c>
      <c r="H16" s="463"/>
      <c r="I16" s="463"/>
      <c r="J16" s="463"/>
      <c r="K16" s="463"/>
      <c r="L16" s="463"/>
    </row>
    <row r="17" spans="1:13" s="120" customFormat="1" ht="125.4" customHeight="1" x14ac:dyDescent="0.3">
      <c r="A17" s="489">
        <v>973</v>
      </c>
      <c r="B17" s="527" t="s">
        <v>1013</v>
      </c>
      <c r="C17" s="620"/>
      <c r="D17" s="530" t="str">
        <f>IF(C16="","This Question must be answered before uploading, the report will not be processed if left blank","")</f>
        <v>This Question must be answered before uploading, the report will not be processed if left blank</v>
      </c>
      <c r="E17"/>
      <c r="F17"/>
      <c r="G17"/>
      <c r="H17" s="463"/>
      <c r="I17" s="463"/>
      <c r="J17" s="463"/>
      <c r="K17" s="463"/>
      <c r="L17" s="463"/>
      <c r="M17" s="462"/>
    </row>
    <row r="18" spans="1:13" s="120" customFormat="1" ht="46.2" customHeight="1" x14ac:dyDescent="0.3">
      <c r="A18" s="489">
        <v>959</v>
      </c>
      <c r="B18" s="490" t="s">
        <v>346</v>
      </c>
      <c r="C18" s="619"/>
      <c r="D18" s="530" t="str">
        <f t="shared" si="0"/>
        <v>This Question must be answered before uploading, the report will not be processed if left blank</v>
      </c>
      <c r="E18"/>
      <c r="F18"/>
      <c r="G18"/>
      <c r="H18" s="463"/>
      <c r="I18" s="463"/>
      <c r="J18" s="463"/>
      <c r="K18" s="463"/>
      <c r="L18" s="463"/>
      <c r="M18" s="462"/>
    </row>
    <row r="19" spans="1:13" ht="67.2" customHeight="1" x14ac:dyDescent="0.3">
      <c r="A19" s="489">
        <v>974</v>
      </c>
      <c r="B19" s="490" t="s">
        <v>348</v>
      </c>
      <c r="C19" s="619"/>
      <c r="D19" s="530" t="str">
        <f t="shared" si="0"/>
        <v>This Question must be answered before uploading, the report will not be processed if left blank</v>
      </c>
      <c r="H19" s="463"/>
      <c r="I19" s="463"/>
      <c r="J19" s="463"/>
      <c r="K19" s="463"/>
      <c r="L19" s="463"/>
    </row>
    <row r="20" spans="1:13" ht="40.200000000000003" customHeight="1" x14ac:dyDescent="0.3">
      <c r="A20" s="489" t="s">
        <v>331</v>
      </c>
      <c r="B20" s="490" t="s">
        <v>308</v>
      </c>
      <c r="C20" s="619"/>
      <c r="D20" s="530" t="str">
        <f t="shared" si="0"/>
        <v>This Question must be answered before uploading, the report will not be processed if left blank</v>
      </c>
      <c r="H20" s="463"/>
      <c r="I20" s="463"/>
      <c r="J20" s="463"/>
      <c r="K20" s="463"/>
      <c r="L20" s="463"/>
    </row>
    <row r="21" spans="1:13" ht="40.200000000000003" customHeight="1" x14ac:dyDescent="0.3">
      <c r="A21" s="489" t="s">
        <v>332</v>
      </c>
      <c r="B21" s="490" t="s">
        <v>309</v>
      </c>
      <c r="C21" s="619"/>
      <c r="D21" s="530" t="str">
        <f t="shared" si="0"/>
        <v>This Question must be answered before uploading, the report will not be processed if left blank</v>
      </c>
      <c r="H21" s="463"/>
      <c r="I21" s="463"/>
      <c r="J21" s="463"/>
      <c r="K21" s="463"/>
      <c r="L21" s="463"/>
    </row>
    <row r="22" spans="1:13" ht="40.200000000000003" customHeight="1" x14ac:dyDescent="0.3">
      <c r="A22" s="489" t="s">
        <v>333</v>
      </c>
      <c r="B22" s="490" t="s">
        <v>310</v>
      </c>
      <c r="C22" s="619"/>
      <c r="D22" s="530" t="str">
        <f t="shared" si="0"/>
        <v>This Question must be answered before uploading, the report will not be processed if left blank</v>
      </c>
      <c r="H22" s="463"/>
      <c r="I22" s="463"/>
      <c r="J22" s="463"/>
      <c r="K22" s="463"/>
      <c r="L22" s="463"/>
    </row>
    <row r="23" spans="1:13" ht="40.200000000000003" customHeight="1" x14ac:dyDescent="0.3">
      <c r="A23" s="489">
        <v>979</v>
      </c>
      <c r="B23" s="490" t="s">
        <v>406</v>
      </c>
      <c r="C23" s="619"/>
      <c r="D23" s="530" t="str">
        <f t="shared" si="0"/>
        <v>This Question must be answered before uploading, the report will not be processed if left blank</v>
      </c>
      <c r="H23" s="463"/>
      <c r="I23" s="463"/>
      <c r="J23" s="463"/>
      <c r="K23" s="463"/>
      <c r="L23" s="463"/>
    </row>
    <row r="24" spans="1:13" ht="49.95" customHeight="1" x14ac:dyDescent="0.3">
      <c r="A24" s="489">
        <v>980</v>
      </c>
      <c r="B24" s="490" t="s">
        <v>969</v>
      </c>
      <c r="C24" s="621"/>
      <c r="D24" s="530" t="str">
        <f t="shared" si="0"/>
        <v>This Question must be answered before uploading, the report will not be processed if left blank</v>
      </c>
      <c r="H24"/>
      <c r="I24"/>
      <c r="J24"/>
      <c r="K24"/>
      <c r="L24"/>
      <c r="M24"/>
    </row>
    <row r="25" spans="1:13" ht="40.200000000000003" customHeight="1" x14ac:dyDescent="0.3">
      <c r="A25" s="489">
        <v>975</v>
      </c>
      <c r="B25" s="490" t="s">
        <v>323</v>
      </c>
      <c r="C25" s="619"/>
      <c r="D25" s="530" t="str">
        <f t="shared" si="0"/>
        <v>This Question must be answered before uploading, the report will not be processed if left blank</v>
      </c>
      <c r="H25" s="463"/>
      <c r="I25" s="463"/>
      <c r="J25" s="463"/>
      <c r="K25" s="463"/>
      <c r="L25" s="463"/>
    </row>
    <row r="26" spans="1:13" x14ac:dyDescent="0.3">
      <c r="A26" s="452"/>
      <c r="B26" s="453"/>
      <c r="C26" s="454"/>
      <c r="D26" s="495"/>
    </row>
    <row r="27" spans="1:13" s="120" customFormat="1" ht="40.200000000000003" customHeight="1" x14ac:dyDescent="0.3">
      <c r="A27" s="491" t="s">
        <v>334</v>
      </c>
      <c r="B27" s="530" t="str">
        <f>IF(D27="","This Question must be answered before uploading, the report will not be processed if left blank","")</f>
        <v>This Question must be answered before uploading, the report will not be processed if left blank</v>
      </c>
      <c r="C27" s="496" t="s">
        <v>311</v>
      </c>
      <c r="D27" s="622"/>
      <c r="E27"/>
      <c r="F27"/>
      <c r="G27"/>
      <c r="H27" s="462"/>
      <c r="I27" s="462"/>
      <c r="J27" s="462"/>
      <c r="K27" s="462"/>
      <c r="L27" s="462"/>
      <c r="M27" s="462"/>
    </row>
    <row r="28" spans="1:13" ht="14.4" customHeight="1" x14ac:dyDescent="0.3">
      <c r="A28" s="394"/>
      <c r="B28" s="449"/>
      <c r="C28" s="395"/>
      <c r="D28" s="492"/>
    </row>
    <row r="29" spans="1:13" ht="40.200000000000003" customHeight="1" x14ac:dyDescent="0.3">
      <c r="A29" s="491" t="s">
        <v>335</v>
      </c>
      <c r="B29" s="530" t="str">
        <f>IF(D29="","This Question must be answered before uploading, the report will not be processed if left blank","")</f>
        <v>This Question must be answered before uploading, the report will not be processed if left blank</v>
      </c>
      <c r="C29" s="496" t="s">
        <v>312</v>
      </c>
      <c r="D29" s="622"/>
    </row>
    <row r="30" spans="1:13" ht="14.4" customHeight="1" x14ac:dyDescent="0.3">
      <c r="A30" s="394"/>
      <c r="B30" s="449"/>
      <c r="C30" s="395"/>
      <c r="D30" s="492"/>
    </row>
    <row r="31" spans="1:13" s="120" customFormat="1" ht="40.200000000000003" customHeight="1" x14ac:dyDescent="0.3">
      <c r="A31" s="491" t="s">
        <v>408</v>
      </c>
      <c r="B31" s="530" t="str">
        <f>IF(D31="","This Question must be answered before uploading, the report will not be processed if left blank","")</f>
        <v>This Question must be answered before uploading, the report will not be processed if left blank</v>
      </c>
      <c r="C31" s="496" t="s">
        <v>703</v>
      </c>
      <c r="D31" s="582"/>
      <c r="E31"/>
      <c r="F31"/>
      <c r="G31"/>
      <c r="H31" s="462"/>
      <c r="I31" s="462"/>
      <c r="J31" s="462"/>
      <c r="K31" s="462"/>
      <c r="L31" s="462"/>
      <c r="M31" s="462"/>
    </row>
    <row r="35" spans="1:4" x14ac:dyDescent="0.3">
      <c r="A35" s="98">
        <f>SUM(A9:A34)</f>
        <v>13586</v>
      </c>
      <c r="B35" s="395" t="s">
        <v>313</v>
      </c>
      <c r="C35" s="497">
        <v>1.1000000000000001</v>
      </c>
      <c r="D35" s="343" t="s">
        <v>233</v>
      </c>
    </row>
    <row r="36" spans="1:4" x14ac:dyDescent="0.3">
      <c r="B36" s="395" t="s">
        <v>314</v>
      </c>
      <c r="C36" s="623">
        <v>44853</v>
      </c>
    </row>
    <row r="37" spans="1:4" x14ac:dyDescent="0.3">
      <c r="B37" s="395"/>
      <c r="C37" s="449"/>
    </row>
    <row r="42" spans="1:4" x14ac:dyDescent="0.3">
      <c r="B42" s="395"/>
      <c r="C42" s="449"/>
    </row>
  </sheetData>
  <sheetProtection algorithmName="SHA-512" hashValue="DXhXP4ynqHV9NxgvjgV2/GL4xLSAoz3bmDBFPSH/XEw8LfVR4xB0NPRfAZFrpFiIUzM7oJpVXbD+JwFCwv6M2A==" saltValue="HQbNWcXorB+gMUadSY8OWw==" spinCount="100000" sheet="1" objects="1" scenarios="1"/>
  <mergeCells count="3">
    <mergeCell ref="A2:D2"/>
    <mergeCell ref="A4:D4"/>
    <mergeCell ref="A6:D6"/>
  </mergeCells>
  <conditionalFormatting sqref="D31">
    <cfRule type="expression" dxfId="14" priority="1">
      <formula>$T31</formula>
    </cfRule>
  </conditionalFormatting>
  <dataValidations count="9">
    <dataValidation type="list" allowBlank="1" showInputMessage="1" showErrorMessage="1" prompt="Please select Yes or No from the drop down list" sqref="C14 C25 C11:C12 C20:C23"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list" allowBlank="1" showInputMessage="1" showErrorMessage="1" prompt="Please select Yes, No or N/A from the drop down list" sqref="C18:C19" xr:uid="{1338E819-A8A7-4AB4-965C-9AAE0E62C78A}">
      <formula1>"Yes, No, N/A"</formula1>
    </dataValidation>
    <dataValidation type="date" operator="greaterThan" showInputMessage="1" showErrorMessage="1" promptTitle="MM/DD/YYYY" prompt="This cannot be blank" sqref="C24" xr:uid="{F2F609DE-2DD8-4C56-AEA4-B39EA636E384}">
      <formula1>44742</formula1>
    </dataValidation>
    <dataValidation type="list" allowBlank="1" showInputMessage="1" showErrorMessage="1" prompt="Please select Yes or No from the drop down list" sqref="C24" xr:uid="{B4C96C02-4742-4E38-B12A-360ABBD230F0}">
      <formula1>"Yes,No"</formula1>
    </dataValidation>
    <dataValidation type="list" allowBlank="1" showInputMessage="1" showErrorMessage="1" sqref="C24" xr:uid="{C1CF9E65-608C-4B9B-B8C1-8E5A300F6B99}">
      <formula1>"Yes, No"</formula1>
    </dataValidation>
    <dataValidation type="list" allowBlank="1" showInputMessage="1" showErrorMessage="1" sqref="C24" xr:uid="{2F6B1B33-D794-41C2-9ACB-1601D80589F6}">
      <formula1>"Yes,No"</formula1>
    </dataValidation>
    <dataValidation type="date" operator="greaterThan" allowBlank="1" showInputMessage="1" showErrorMessage="1" sqref="D31"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66"/>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L89" sqref="L89"/>
    </sheetView>
  </sheetViews>
  <sheetFormatPr defaultColWidth="9.109375" defaultRowHeight="14.4" x14ac:dyDescent="0.3"/>
  <cols>
    <col min="1" max="1" width="8.88671875" style="2" customWidth="1"/>
    <col min="2" max="2" width="17.5546875" style="30" bestFit="1" customWidth="1"/>
    <col min="3" max="3" width="36.6640625" style="246" customWidth="1"/>
    <col min="4" max="4" width="20.88671875" style="2" bestFit="1" customWidth="1"/>
    <col min="5" max="5" width="17.5546875" style="2" customWidth="1"/>
    <col min="6" max="6" width="22.6640625" style="2" customWidth="1"/>
    <col min="7" max="7" width="17.44140625" style="181" customWidth="1"/>
    <col min="8" max="8" width="9.6640625" style="2" customWidth="1"/>
    <col min="9" max="9" width="1" style="209" customWidth="1"/>
    <col min="10" max="10" width="18.109375" style="4" customWidth="1"/>
    <col min="11" max="11" width="36.88671875" style="7" customWidth="1"/>
    <col min="12" max="12" width="23.44140625" style="253" customWidth="1"/>
    <col min="13" max="13" width="8.44140625" customWidth="1"/>
    <col min="14" max="14" width="18.109375" style="2" customWidth="1"/>
    <col min="15" max="15" width="17.88671875" style="2" customWidth="1"/>
    <col min="16" max="16" width="9.109375" style="128" customWidth="1"/>
    <col min="17" max="17" width="10.33203125" style="183"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7" t="s">
        <v>270</v>
      </c>
      <c r="D1" s="11">
        <f>L47-(L36+L37-L40-L41-L74)-L44</f>
        <v>0</v>
      </c>
      <c r="I1" s="182"/>
      <c r="J1" s="26"/>
      <c r="K1" s="12" t="s">
        <v>15</v>
      </c>
      <c r="L1" s="36"/>
      <c r="S1" s="2">
        <v>100</v>
      </c>
      <c r="T1" s="2">
        <v>1</v>
      </c>
    </row>
    <row r="2" spans="1:28" ht="44.4" x14ac:dyDescent="0.4">
      <c r="C2" s="44" t="str">
        <f>'Unit Data from Audit Worksheet'!D2</f>
        <v>Select Unit Name from Drop Down List</v>
      </c>
      <c r="D2" s="88">
        <v>2022</v>
      </c>
      <c r="E2" s="10">
        <v>2022</v>
      </c>
      <c r="F2" s="10"/>
      <c r="G2" s="40"/>
      <c r="H2" s="10"/>
      <c r="I2" s="182"/>
      <c r="J2" s="23" t="s">
        <v>11</v>
      </c>
      <c r="K2" s="6" t="s">
        <v>10</v>
      </c>
      <c r="L2" s="39" t="s">
        <v>6</v>
      </c>
      <c r="S2" s="2">
        <v>200</v>
      </c>
      <c r="T2" s="2">
        <v>2</v>
      </c>
      <c r="X2" s="210" t="s">
        <v>428</v>
      </c>
      <c r="Y2" s="210" t="s">
        <v>427</v>
      </c>
    </row>
    <row r="3" spans="1:28" ht="31.2" x14ac:dyDescent="0.3">
      <c r="A3" s="184" t="s">
        <v>11</v>
      </c>
      <c r="B3" s="185"/>
      <c r="C3" s="25" t="s">
        <v>1</v>
      </c>
      <c r="D3" s="13" t="s">
        <v>12</v>
      </c>
      <c r="E3" s="13" t="s">
        <v>13</v>
      </c>
      <c r="F3" s="14" t="s">
        <v>16</v>
      </c>
      <c r="G3" s="45" t="s">
        <v>204</v>
      </c>
      <c r="H3" s="14" t="s">
        <v>231</v>
      </c>
      <c r="I3" s="182"/>
      <c r="J3" s="186"/>
      <c r="K3" s="89"/>
      <c r="L3" s="187"/>
      <c r="O3" s="2" t="s">
        <v>184</v>
      </c>
      <c r="Q3" s="54" t="s">
        <v>205</v>
      </c>
      <c r="S3" s="2">
        <v>300</v>
      </c>
      <c r="T3" s="2">
        <v>3</v>
      </c>
      <c r="Y3" s="2" t="s">
        <v>350</v>
      </c>
    </row>
    <row r="4" spans="1:28" ht="18" x14ac:dyDescent="0.35">
      <c r="A4" s="188"/>
      <c r="B4" s="189"/>
      <c r="C4" s="28"/>
      <c r="D4" s="5"/>
      <c r="E4" s="5"/>
      <c r="F4" s="5"/>
      <c r="G4" s="41"/>
      <c r="H4" s="5"/>
      <c r="I4" s="182"/>
      <c r="J4" s="24">
        <v>999</v>
      </c>
      <c r="K4" s="9" t="s">
        <v>181</v>
      </c>
      <c r="L4" s="604" t="e">
        <f>'Unit Data from Audit Worksheet'!D3</f>
        <v>#N/A</v>
      </c>
      <c r="S4" s="2">
        <v>400</v>
      </c>
      <c r="T4" s="2">
        <v>4</v>
      </c>
      <c r="X4" s="190"/>
      <c r="Y4" s="190"/>
    </row>
    <row r="5" spans="1:28" ht="57" customHeight="1" x14ac:dyDescent="0.3">
      <c r="A5" s="583">
        <f>'Unit Data from Audit Worksheet'!A7</f>
        <v>333</v>
      </c>
      <c r="B5" s="32" t="str">
        <f>'Unit Data from Audit Worksheet'!C7</f>
        <v>Net Position-Governmental Activities</v>
      </c>
      <c r="C5" s="191" t="str">
        <f>'Unit Data from Audit Worksheet'!D7</f>
        <v xml:space="preserve"> All unrestricted Cash and investments.  
Exclude: restricted cash 
                   cash held by a third party. </v>
      </c>
      <c r="D5" s="87"/>
      <c r="E5" s="92">
        <f>'Unit Data from Audit Worksheet'!F7</f>
        <v>0</v>
      </c>
      <c r="F5" s="156">
        <f>IF(L5&lt;0,"Error: Number is normally positive.",)</f>
        <v>0</v>
      </c>
      <c r="G5" s="42"/>
      <c r="H5" s="155">
        <f>'Unit Data from Audit Worksheet'!I7</f>
        <v>0</v>
      </c>
      <c r="I5" s="20"/>
      <c r="J5" s="22">
        <v>333</v>
      </c>
      <c r="K5" s="29" t="s">
        <v>84</v>
      </c>
      <c r="L5" s="192">
        <f>IF(D5="",E5,D5)</f>
        <v>0</v>
      </c>
      <c r="P5" s="134"/>
      <c r="X5" s="385">
        <v>333</v>
      </c>
      <c r="Y5" s="190">
        <v>333</v>
      </c>
      <c r="AA5" s="2">
        <f>A5-J5</f>
        <v>0</v>
      </c>
      <c r="AB5" s="190">
        <f>E5-L5</f>
        <v>0</v>
      </c>
    </row>
    <row r="6" spans="1:28" ht="39.75" customHeight="1" x14ac:dyDescent="0.3">
      <c r="A6" s="147">
        <f>'Unit Data from Audit Worksheet'!A8</f>
        <v>500</v>
      </c>
      <c r="B6" s="157" t="str">
        <f>'Unit Data from Audit Worksheet'!C8</f>
        <v>Net Position-Governmental Activities</v>
      </c>
      <c r="C6" s="144" t="str">
        <f>'Unit Data from Audit Worksheet'!D8</f>
        <v xml:space="preserve"> All restricted Cash and investments</v>
      </c>
      <c r="D6" s="87"/>
      <c r="E6" s="162">
        <f>'Unit Data from Audit Worksheet'!F8</f>
        <v>0</v>
      </c>
      <c r="F6" s="156">
        <f>IF(L6&lt;0,"Error: Number is normally positive.",)</f>
        <v>0</v>
      </c>
      <c r="G6" s="158"/>
      <c r="H6" s="155">
        <f>'Unit Data from Audit Worksheet'!I8</f>
        <v>0</v>
      </c>
      <c r="I6" s="20"/>
      <c r="J6" s="154">
        <v>500</v>
      </c>
      <c r="K6" s="153" t="s">
        <v>83</v>
      </c>
      <c r="L6" s="192">
        <f>IF(D6="",E6,D6)</f>
        <v>0</v>
      </c>
      <c r="P6" s="135"/>
      <c r="X6" s="385">
        <v>500</v>
      </c>
      <c r="Y6" s="190">
        <v>500</v>
      </c>
      <c r="AA6" s="264">
        <f t="shared" ref="AA6:AA48" si="0">A6-J6</f>
        <v>0</v>
      </c>
      <c r="AB6" s="190">
        <f t="shared" ref="AB6:AB47" si="1">E6-L6</f>
        <v>0</v>
      </c>
    </row>
    <row r="7" spans="1:28" ht="43.5" customHeight="1" x14ac:dyDescent="0.3">
      <c r="A7" s="147">
        <f>'Unit Data from Audit Worksheet'!A9</f>
        <v>385</v>
      </c>
      <c r="B7" s="157" t="str">
        <f>'Unit Data from Audit Worksheet'!C9</f>
        <v>Net Position-Governmental Activities</v>
      </c>
      <c r="C7" s="144" t="str">
        <f>'Unit Data from Audit Worksheet'!D9</f>
        <v>Total Assets and deferred outflows</v>
      </c>
      <c r="D7" s="87"/>
      <c r="E7" s="162">
        <f>'Unit Data from Audit Worksheet'!F9</f>
        <v>0</v>
      </c>
      <c r="F7" s="82">
        <f>IF((L5+L6)&gt;L7,"Error: Please review accts (333 + 500) &gt; 385",)</f>
        <v>0</v>
      </c>
      <c r="G7" s="158" t="str">
        <f>IF(Q7=1," Included in error count"," ")</f>
        <v xml:space="preserve"> </v>
      </c>
      <c r="H7" s="155">
        <f>'Unit Data from Audit Worksheet'!I9</f>
        <v>0</v>
      </c>
      <c r="I7" s="20"/>
      <c r="J7" s="46">
        <v>385</v>
      </c>
      <c r="K7" s="47" t="s">
        <v>44</v>
      </c>
      <c r="L7" s="193">
        <f>IF(D7="",E7,D7)+IF(D9="",E9,D9)</f>
        <v>0</v>
      </c>
      <c r="N7" s="48" t="s">
        <v>194</v>
      </c>
      <c r="P7" s="135"/>
      <c r="X7" s="385">
        <v>385</v>
      </c>
      <c r="Y7" s="190">
        <v>385</v>
      </c>
      <c r="AA7" s="264">
        <f t="shared" si="0"/>
        <v>0</v>
      </c>
      <c r="AB7" s="190">
        <f t="shared" si="1"/>
        <v>0</v>
      </c>
    </row>
    <row r="8" spans="1:28" ht="90.75" customHeight="1" x14ac:dyDescent="0.3">
      <c r="A8" s="147">
        <f>'Unit Data from Audit Worksheet'!A10</f>
        <v>575</v>
      </c>
      <c r="B8" s="157" t="str">
        <f>'Unit Data from Audit Worksheet'!C10</f>
        <v>Net Position-Governmental Activities</v>
      </c>
      <c r="C8" s="144" t="str">
        <f>'Unit Data from Audit Worksheet'!D10</f>
        <v>Record any positive Internal balances on the net position statements that appear in the Asset Section of the Net Position Statement</v>
      </c>
      <c r="D8" s="87"/>
      <c r="E8" s="162">
        <f>'Unit Data from Audit Worksheet'!F10</f>
        <v>0</v>
      </c>
      <c r="F8" s="156">
        <f>IF(L8&lt;0,"Error: Number is normally positive.",)</f>
        <v>0</v>
      </c>
      <c r="G8" s="158"/>
      <c r="H8" s="155">
        <f>'Unit Data from Audit Worksheet'!I10</f>
        <v>0</v>
      </c>
      <c r="I8" s="20"/>
      <c r="J8" s="154">
        <v>575</v>
      </c>
      <c r="K8" s="159" t="s">
        <v>196</v>
      </c>
      <c r="L8" s="192">
        <f>IF(D8="",E8,D8)</f>
        <v>0</v>
      </c>
      <c r="N8" s="37"/>
      <c r="P8" s="135"/>
      <c r="X8" s="385">
        <v>575</v>
      </c>
      <c r="Y8" s="190">
        <v>575</v>
      </c>
      <c r="AA8" s="264">
        <f t="shared" si="0"/>
        <v>0</v>
      </c>
      <c r="AB8" s="190">
        <f t="shared" si="1"/>
        <v>0</v>
      </c>
    </row>
    <row r="9" spans="1:28" ht="103.5" customHeight="1" x14ac:dyDescent="0.3">
      <c r="A9" s="147">
        <f>'Unit Data from Audit Worksheet'!A11</f>
        <v>576</v>
      </c>
      <c r="B9" s="157" t="str">
        <f>'Unit Data from Audit Worksheet'!C11</f>
        <v>Net Position-Governmental Activities</v>
      </c>
      <c r="C9" s="194" t="str">
        <f>'Unit Data from Audit Worksheet'!D11</f>
        <v>Record any negative Internal balances on the net position statements that appear in the Asset Section of the Net Position Statement.
Enter as a positive</v>
      </c>
      <c r="D9" s="66"/>
      <c r="E9" s="95">
        <f>'Unit Data from Audit Worksheet'!F11</f>
        <v>0</v>
      </c>
      <c r="F9" s="152">
        <f>IF(E9&lt;0,"Error: Enter as positive.",)</f>
        <v>0</v>
      </c>
      <c r="G9" s="67"/>
      <c r="H9" s="68">
        <f>'Unit Data from Audit Worksheet'!I11</f>
        <v>0</v>
      </c>
      <c r="I9" s="20"/>
      <c r="J9" s="63">
        <v>576</v>
      </c>
      <c r="K9" s="159" t="s">
        <v>197</v>
      </c>
      <c r="L9" s="192">
        <f>IF(D9="",E9,D9)</f>
        <v>0</v>
      </c>
      <c r="N9" s="37"/>
      <c r="P9" s="136"/>
      <c r="X9" s="385">
        <v>576</v>
      </c>
      <c r="Y9" s="190">
        <v>576</v>
      </c>
      <c r="AA9" s="264">
        <f t="shared" si="0"/>
        <v>0</v>
      </c>
      <c r="AB9" s="190">
        <f t="shared" si="1"/>
        <v>0</v>
      </c>
    </row>
    <row r="10" spans="1:28" s="16" customFormat="1" ht="111.6" customHeight="1" x14ac:dyDescent="0.3">
      <c r="A10" s="147">
        <f>'Unit Data from Audit Worksheet'!A12</f>
        <v>626</v>
      </c>
      <c r="B10" s="149" t="str">
        <f>'Unit Data from Audit Worksheet'!C12</f>
        <v>Net Position-Governmental Activities</v>
      </c>
      <c r="C10" s="148" t="str">
        <f>'Unit Data from Audit Worksheet'!D12</f>
        <v xml:space="preserve">Total Current liabilities (as reported on Statement of Net Position)
Include:   Current liabilities including current portion of long-term debt.  Deferred inflows should not be included in Current Liabilities  </v>
      </c>
      <c r="D10" s="66"/>
      <c r="E10" s="165">
        <f>'Unit Data from Audit Worksheet'!F12</f>
        <v>0</v>
      </c>
      <c r="F10" s="151">
        <f>IF(L10&lt;0,"Error: Enter as a positive.",)</f>
        <v>0</v>
      </c>
      <c r="G10" s="141"/>
      <c r="H10" s="151">
        <f>'Unit Data from Audit Worksheet'!I12</f>
        <v>0</v>
      </c>
      <c r="I10" s="20"/>
      <c r="J10" s="468">
        <v>626</v>
      </c>
      <c r="K10" s="469" t="s">
        <v>247</v>
      </c>
      <c r="L10" s="470">
        <f>IF(D10="",E10,D10)+IF(D9="",E9,D9)</f>
        <v>0</v>
      </c>
      <c r="M10"/>
      <c r="N10" s="108" t="s">
        <v>194</v>
      </c>
      <c r="O10" s="195"/>
      <c r="P10" s="137"/>
      <c r="Q10" s="196"/>
      <c r="R10" s="2"/>
      <c r="X10" s="385">
        <v>626</v>
      </c>
      <c r="Y10" s="197">
        <v>626</v>
      </c>
      <c r="AA10" s="264">
        <f t="shared" si="0"/>
        <v>0</v>
      </c>
      <c r="AB10" s="190">
        <f t="shared" si="1"/>
        <v>0</v>
      </c>
    </row>
    <row r="11" spans="1:28" s="16" customFormat="1" ht="107.4" customHeight="1" x14ac:dyDescent="0.3">
      <c r="A11" s="147">
        <f>'Unit Data from Audit Worksheet'!A13</f>
        <v>627</v>
      </c>
      <c r="B11" s="149" t="str">
        <f>'Unit Data from Audit Worksheet'!C13</f>
        <v>Net Position-Governmental Activities</v>
      </c>
      <c r="C11" s="148" t="str">
        <f>'Unit Data from Audit Worksheet'!D13</f>
        <v>Please enter any bond anticipation notes that are classified as current liabilities and included in account 626 above (amounts entered should agree to the current amount included in the changes to long-term debt note)</v>
      </c>
      <c r="D11" s="66"/>
      <c r="E11" s="165">
        <f>'Unit Data from Audit Worksheet'!F13</f>
        <v>0</v>
      </c>
      <c r="F11" s="151"/>
      <c r="G11" s="141"/>
      <c r="H11" s="151"/>
      <c r="I11" s="20"/>
      <c r="J11" s="150">
        <v>627</v>
      </c>
      <c r="K11" s="131" t="s">
        <v>242</v>
      </c>
      <c r="L11" s="198">
        <f t="shared" ref="L11:L16" si="2">IF(D11="",E11,D11)</f>
        <v>0</v>
      </c>
      <c r="M11"/>
      <c r="N11" s="107"/>
      <c r="O11" s="195"/>
      <c r="P11" s="137"/>
      <c r="Q11" s="196"/>
      <c r="R11" s="2"/>
      <c r="X11" s="385">
        <v>627</v>
      </c>
      <c r="Y11" s="197">
        <v>627</v>
      </c>
      <c r="AA11" s="264">
        <f t="shared" si="0"/>
        <v>0</v>
      </c>
      <c r="AB11" s="190">
        <f t="shared" si="1"/>
        <v>0</v>
      </c>
    </row>
    <row r="12" spans="1:28" s="16" customFormat="1" ht="112.2" customHeight="1" x14ac:dyDescent="0.3">
      <c r="A12" s="147">
        <f>'Unit Data from Audit Worksheet'!A14</f>
        <v>628</v>
      </c>
      <c r="B12" s="149" t="str">
        <f>'Unit Data from Audit Worksheet'!C14</f>
        <v>Net Position-Governmental Activities</v>
      </c>
      <c r="C12" s="148" t="str">
        <f>'Unit Data from Audit Worksheet'!D14</f>
        <v>Please enter any compensated absences that are classified as current liabilities and included in account 626 above (amounts entered should agree to the current amount included in the changes to long-term debt note)</v>
      </c>
      <c r="D12" s="66"/>
      <c r="E12" s="165">
        <f>'Unit Data from Audit Worksheet'!F14</f>
        <v>0</v>
      </c>
      <c r="F12" s="151"/>
      <c r="G12" s="141"/>
      <c r="H12" s="151"/>
      <c r="I12" s="20"/>
      <c r="J12" s="150">
        <v>628</v>
      </c>
      <c r="K12" s="131" t="s">
        <v>246</v>
      </c>
      <c r="L12" s="198">
        <f t="shared" si="2"/>
        <v>0</v>
      </c>
      <c r="M12"/>
      <c r="N12" s="107"/>
      <c r="O12" s="195"/>
      <c r="P12" s="137"/>
      <c r="Q12" s="196"/>
      <c r="R12" s="2"/>
      <c r="X12" s="385">
        <v>628</v>
      </c>
      <c r="Y12" s="197">
        <v>628</v>
      </c>
      <c r="AA12" s="264">
        <f t="shared" si="0"/>
        <v>0</v>
      </c>
      <c r="AB12" s="190">
        <f t="shared" si="1"/>
        <v>0</v>
      </c>
    </row>
    <row r="13" spans="1:28" s="16" customFormat="1" ht="115.8" customHeight="1" x14ac:dyDescent="0.3">
      <c r="A13" s="147">
        <f>'Unit Data from Audit Worksheet'!A15</f>
        <v>629</v>
      </c>
      <c r="B13" s="149" t="str">
        <f>'Unit Data from Audit Worksheet'!C15</f>
        <v>Net Position-Governmental Activities</v>
      </c>
      <c r="C13" s="148" t="str">
        <f>'Unit Data from Audit Worksheet'!D15</f>
        <v>Please enter any pension liabilities that are classified as current liabilities and included in account 626 above (amounts entered should agree to the current amount included in the changes to long-term debt note)</v>
      </c>
      <c r="D13" s="66"/>
      <c r="E13" s="165">
        <f>'Unit Data from Audit Worksheet'!F15</f>
        <v>0</v>
      </c>
      <c r="F13" s="151"/>
      <c r="G13" s="141"/>
      <c r="H13" s="151"/>
      <c r="I13" s="20"/>
      <c r="J13" s="150">
        <v>629</v>
      </c>
      <c r="K13" s="131" t="s">
        <v>245</v>
      </c>
      <c r="L13" s="198">
        <f t="shared" si="2"/>
        <v>0</v>
      </c>
      <c r="M13"/>
      <c r="N13" s="107"/>
      <c r="O13" s="195"/>
      <c r="P13" s="137"/>
      <c r="Q13" s="196"/>
      <c r="R13" s="2"/>
      <c r="X13" s="385">
        <v>629</v>
      </c>
      <c r="Y13" s="197">
        <v>629</v>
      </c>
      <c r="AA13" s="264">
        <f t="shared" si="0"/>
        <v>0</v>
      </c>
      <c r="AB13" s="190">
        <f t="shared" si="1"/>
        <v>0</v>
      </c>
    </row>
    <row r="14" spans="1:28" s="16" customFormat="1" ht="67.5" customHeight="1" x14ac:dyDescent="0.3">
      <c r="A14" s="147">
        <f>'Unit Data from Audit Worksheet'!A16</f>
        <v>630</v>
      </c>
      <c r="B14" s="149" t="str">
        <f>'Unit Data from Audit Worksheet'!C16</f>
        <v>Net Position-Governmental Activities</v>
      </c>
      <c r="C14" s="148" t="str">
        <f>'Unit Data from Audit Worksheet'!D16</f>
        <v>Please enter any current liabilities that are payable from restricted assets and included in account 626 above</v>
      </c>
      <c r="D14" s="66"/>
      <c r="E14" s="165">
        <f>'Unit Data from Audit Worksheet'!F16</f>
        <v>0</v>
      </c>
      <c r="F14" s="151"/>
      <c r="G14" s="141"/>
      <c r="H14" s="151"/>
      <c r="I14" s="20"/>
      <c r="J14" s="150">
        <v>630</v>
      </c>
      <c r="K14" s="131" t="s">
        <v>244</v>
      </c>
      <c r="L14" s="198">
        <f t="shared" si="2"/>
        <v>0</v>
      </c>
      <c r="M14"/>
      <c r="N14" s="107"/>
      <c r="O14" s="195"/>
      <c r="P14" s="137"/>
      <c r="Q14" s="196"/>
      <c r="R14" s="2"/>
      <c r="X14" s="385">
        <v>630</v>
      </c>
      <c r="Y14" s="197">
        <v>630</v>
      </c>
      <c r="AA14" s="264">
        <f t="shared" si="0"/>
        <v>0</v>
      </c>
      <c r="AB14" s="190">
        <f t="shared" si="1"/>
        <v>0</v>
      </c>
    </row>
    <row r="15" spans="1:28" s="16" customFormat="1" ht="114" customHeight="1" x14ac:dyDescent="0.3">
      <c r="A15" s="147">
        <f>'Unit Data from Audit Worksheet'!A17</f>
        <v>631</v>
      </c>
      <c r="B15" s="157" t="str">
        <f>'Unit Data from Audit Worksheet'!C17</f>
        <v>Net Position-Governmental Activities</v>
      </c>
      <c r="C15" s="142" t="str">
        <f>'Unit Data from Audit Worksheet'!D17</f>
        <v>Please enter any OPEB liabilities that are classified as current liabilities and included in account 626 above (amounts entered should agree to the current amount included in the changes to long-term debt note)</v>
      </c>
      <c r="D15" s="66"/>
      <c r="E15" s="165">
        <f>'Unit Data from Audit Worksheet'!F17</f>
        <v>0</v>
      </c>
      <c r="F15" s="151"/>
      <c r="G15" s="141"/>
      <c r="H15" s="151"/>
      <c r="I15" s="20"/>
      <c r="J15" s="150">
        <v>631</v>
      </c>
      <c r="K15" s="131" t="s">
        <v>243</v>
      </c>
      <c r="L15" s="198">
        <f t="shared" si="2"/>
        <v>0</v>
      </c>
      <c r="M15"/>
      <c r="N15" s="107"/>
      <c r="O15" s="195"/>
      <c r="P15" s="137"/>
      <c r="Q15" s="196"/>
      <c r="R15" s="2"/>
      <c r="X15" s="385">
        <v>631</v>
      </c>
      <c r="Y15" s="197">
        <v>631</v>
      </c>
      <c r="AA15" s="264">
        <f t="shared" si="0"/>
        <v>0</v>
      </c>
      <c r="AB15" s="190">
        <f t="shared" si="1"/>
        <v>0</v>
      </c>
    </row>
    <row r="16" spans="1:28" s="16" customFormat="1" ht="102.75" customHeight="1" x14ac:dyDescent="0.3">
      <c r="A16" s="147">
        <f>'Unit Data from Audit Worksheet'!A18</f>
        <v>632</v>
      </c>
      <c r="B16" s="157" t="str">
        <f>'Unit Data from Audit Worksheet'!C18</f>
        <v>Net Position-Governmental Activities</v>
      </c>
      <c r="C16" s="14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66"/>
      <c r="E16" s="165">
        <f>'Unit Data from Audit Worksheet'!F18</f>
        <v>0</v>
      </c>
      <c r="F16" s="505"/>
      <c r="G16" s="506"/>
      <c r="H16" s="505"/>
      <c r="I16" s="20"/>
      <c r="J16" s="507">
        <v>632</v>
      </c>
      <c r="K16" s="511" t="s">
        <v>931</v>
      </c>
      <c r="L16" s="198">
        <f t="shared" si="2"/>
        <v>0</v>
      </c>
      <c r="M16"/>
      <c r="N16" s="508"/>
      <c r="O16" s="209"/>
      <c r="P16" s="509"/>
      <c r="Q16" s="510"/>
      <c r="R16" s="264"/>
      <c r="X16" s="385"/>
      <c r="Y16" s="197"/>
      <c r="AA16" s="264">
        <f t="shared" si="0"/>
        <v>0</v>
      </c>
      <c r="AB16" s="190"/>
    </row>
    <row r="17" spans="1:28" ht="55.2" customHeight="1" x14ac:dyDescent="0.3">
      <c r="A17" s="584">
        <f>'Unit Data from Audit Worksheet'!A19</f>
        <v>338</v>
      </c>
      <c r="B17" s="157" t="str">
        <f>'Unit Data from Audit Worksheet'!C19</f>
        <v>Net Position-Governmental Activities</v>
      </c>
      <c r="C17" s="144" t="str">
        <f>'Unit Data from Audit Worksheet'!D19</f>
        <v>Total Liabilities and total deferred inflows</v>
      </c>
      <c r="D17" s="66"/>
      <c r="E17" s="92">
        <f>'Unit Data from Audit Worksheet'!F19</f>
        <v>0</v>
      </c>
      <c r="F17" s="82" t="str">
        <f>IF(L10&gt;L17,"Please review accounts 626 greater than 338","")</f>
        <v/>
      </c>
      <c r="G17" s="42"/>
      <c r="H17" s="155">
        <f>'Unit Data from Audit Worksheet'!I19</f>
        <v>0</v>
      </c>
      <c r="I17" s="20"/>
      <c r="J17" s="69">
        <v>338</v>
      </c>
      <c r="K17" s="70" t="s">
        <v>45</v>
      </c>
      <c r="L17" s="198">
        <f>IF(D17="",E17,D17)+IF(D9="",E9,D9)</f>
        <v>0</v>
      </c>
      <c r="N17" s="48" t="s">
        <v>194</v>
      </c>
      <c r="P17" s="134"/>
      <c r="X17" s="385">
        <v>338</v>
      </c>
      <c r="Y17" s="190">
        <v>338</v>
      </c>
      <c r="AA17" s="264">
        <f t="shared" si="0"/>
        <v>0</v>
      </c>
      <c r="AB17" s="190">
        <f t="shared" si="1"/>
        <v>0</v>
      </c>
    </row>
    <row r="18" spans="1:28" ht="100.5" customHeight="1" x14ac:dyDescent="0.3">
      <c r="A18" s="147">
        <f>'Unit Data from Audit Worksheet'!A20</f>
        <v>335</v>
      </c>
      <c r="B18" s="157" t="str">
        <f>'Unit Data from Audit Worksheet'!C20</f>
        <v>Net Position-Governmental Activities</v>
      </c>
      <c r="C18" s="144" t="str">
        <f>'Unit Data from Audit Worksheet'!D20</f>
        <v>Unearned revenues that were included in current liabilities in your audit report or entered in acct # 626 above. 
Exclude - unearned revenues that are listed in deferred inflows.</v>
      </c>
      <c r="D18" s="66"/>
      <c r="E18" s="162">
        <f>'Unit Data from Audit Worksheet'!F20</f>
        <v>0</v>
      </c>
      <c r="F18" s="156">
        <f>IF(L18&lt;0,"Error: Enter as a positive.",)</f>
        <v>0</v>
      </c>
      <c r="G18" s="158"/>
      <c r="H18" s="155">
        <f>'Unit Data from Audit Worksheet'!I20</f>
        <v>0</v>
      </c>
      <c r="I18" s="20"/>
      <c r="J18" s="154">
        <v>335</v>
      </c>
      <c r="K18" s="153" t="s">
        <v>46</v>
      </c>
      <c r="L18" s="192">
        <f>IF(D18="",E18,D18)</f>
        <v>0</v>
      </c>
      <c r="P18" s="135"/>
      <c r="X18" s="385">
        <v>335</v>
      </c>
      <c r="Y18" s="190">
        <v>335</v>
      </c>
      <c r="AA18" s="264">
        <f t="shared" si="0"/>
        <v>0</v>
      </c>
      <c r="AB18" s="190">
        <f t="shared" si="1"/>
        <v>0</v>
      </c>
    </row>
    <row r="19" spans="1:28" ht="32.4" customHeight="1" x14ac:dyDescent="0.3">
      <c r="A19" s="147">
        <f>'Unit Data from Audit Worksheet'!A21</f>
        <v>252</v>
      </c>
      <c r="B19" s="157" t="str">
        <f>'Unit Data from Audit Worksheet'!C21</f>
        <v>Net Position-Governmental Activities</v>
      </c>
      <c r="C19" s="144" t="str">
        <f>'Unit Data from Audit Worksheet'!D21</f>
        <v xml:space="preserve"> Total Net investment in capital assets</v>
      </c>
      <c r="D19" s="66"/>
      <c r="E19" s="162">
        <f>'Unit Data from Audit Worksheet'!F21</f>
        <v>0</v>
      </c>
      <c r="F19" s="156"/>
      <c r="G19" s="158"/>
      <c r="H19" s="155">
        <f>'Unit Data from Audit Worksheet'!I21</f>
        <v>0</v>
      </c>
      <c r="I19" s="20"/>
      <c r="J19" s="154">
        <v>252</v>
      </c>
      <c r="K19" s="153" t="s">
        <v>33</v>
      </c>
      <c r="L19" s="192">
        <f t="shared" ref="L19:L35" si="3">IF(D19="",E19,D19)</f>
        <v>0</v>
      </c>
      <c r="O19" s="199" t="e">
        <f>'Unit Data from Audit Worksheet'!E21</f>
        <v>#N/A</v>
      </c>
      <c r="P19" s="135"/>
      <c r="X19" s="385">
        <v>252</v>
      </c>
      <c r="Y19" s="190">
        <v>252</v>
      </c>
      <c r="AA19" s="264">
        <f t="shared" si="0"/>
        <v>0</v>
      </c>
      <c r="AB19" s="190">
        <f t="shared" si="1"/>
        <v>0</v>
      </c>
    </row>
    <row r="20" spans="1:28" ht="40.200000000000003" customHeight="1" x14ac:dyDescent="0.3">
      <c r="A20" s="147">
        <f>'Unit Data from Audit Worksheet'!A22</f>
        <v>253</v>
      </c>
      <c r="B20" s="157" t="str">
        <f>'Unit Data from Audit Worksheet'!C22</f>
        <v>Net Position-Governmental Activities</v>
      </c>
      <c r="C20" s="144" t="str">
        <f>'Unit Data from Audit Worksheet'!D22</f>
        <v xml:space="preserve"> Total Net Position, Restricted</v>
      </c>
      <c r="D20" s="66"/>
      <c r="E20" s="162">
        <f>'Unit Data from Audit Worksheet'!F22</f>
        <v>0</v>
      </c>
      <c r="F20" s="156"/>
      <c r="G20" s="158"/>
      <c r="H20" s="155">
        <f>'Unit Data from Audit Worksheet'!I22</f>
        <v>0</v>
      </c>
      <c r="I20" s="20"/>
      <c r="J20" s="154">
        <v>253</v>
      </c>
      <c r="K20" s="153" t="s">
        <v>34</v>
      </c>
      <c r="L20" s="192">
        <f t="shared" si="3"/>
        <v>0</v>
      </c>
      <c r="O20" s="199" t="e">
        <f>'Unit Data from Audit Worksheet'!E22</f>
        <v>#N/A</v>
      </c>
      <c r="P20" s="135"/>
      <c r="X20" s="385">
        <v>253</v>
      </c>
      <c r="Y20" s="190">
        <v>253</v>
      </c>
      <c r="AA20" s="264">
        <f t="shared" si="0"/>
        <v>0</v>
      </c>
      <c r="AB20" s="190">
        <f t="shared" si="1"/>
        <v>0</v>
      </c>
    </row>
    <row r="21" spans="1:28" ht="73.5" customHeight="1" x14ac:dyDescent="0.3">
      <c r="A21" s="147">
        <f>'Unit Data from Audit Worksheet'!A23</f>
        <v>254</v>
      </c>
      <c r="B21" s="157" t="str">
        <f>'Unit Data from Audit Worksheet'!C23</f>
        <v>Net Position-Governmental Activities</v>
      </c>
      <c r="C21" s="144" t="str">
        <f>'Unit Data from Audit Worksheet'!D23</f>
        <v>Total Net Position, Unrestricted - enter negative unrestricted net position as a negative)</v>
      </c>
      <c r="D21" s="66"/>
      <c r="E21" s="162">
        <f>'Unit Data from Audit Worksheet'!F23</f>
        <v>0</v>
      </c>
      <c r="F21" s="156">
        <f>IF((L7-L17-L19-L20-L21)=0,,"Error: Total assets and deferred outflows less total liabilities and deferred inflows do not equal total net position accts 385-338-252-253-254")</f>
        <v>0</v>
      </c>
      <c r="G21" s="56">
        <f>+L7-L17-L19-L20-L21</f>
        <v>0</v>
      </c>
      <c r="H21" s="155">
        <f>'Unit Data from Audit Worksheet'!I23</f>
        <v>0</v>
      </c>
      <c r="I21" s="20"/>
      <c r="J21" s="154">
        <v>254</v>
      </c>
      <c r="K21" s="153" t="s">
        <v>35</v>
      </c>
      <c r="L21" s="192">
        <f t="shared" si="3"/>
        <v>0</v>
      </c>
      <c r="O21" s="199" t="e">
        <f>'Unit Data from Audit Worksheet'!E23</f>
        <v>#N/A</v>
      </c>
      <c r="P21" s="135"/>
      <c r="X21" s="385">
        <v>254</v>
      </c>
      <c r="Y21" s="190">
        <v>254</v>
      </c>
      <c r="AA21" s="264">
        <f t="shared" si="0"/>
        <v>0</v>
      </c>
      <c r="AB21" s="190">
        <f t="shared" si="1"/>
        <v>0</v>
      </c>
    </row>
    <row r="22" spans="1:28" ht="51.75" customHeight="1" x14ac:dyDescent="0.3">
      <c r="A22" s="147">
        <f>'Unit Data from Audit Worksheet'!A25</f>
        <v>502</v>
      </c>
      <c r="B22" s="157" t="str">
        <f>'Unit Data from Audit Worksheet'!C25</f>
        <v>Net Position-Business Activities</v>
      </c>
      <c r="C22" s="144" t="str">
        <f>'Unit Data from Audit Worksheet'!D25</f>
        <v xml:space="preserve">All unrestricted Cash and investments. 
Exclude restricted cash and cash held by a third party. </v>
      </c>
      <c r="D22" s="66"/>
      <c r="E22" s="162">
        <f>'Unit Data from Audit Worksheet'!F25</f>
        <v>0</v>
      </c>
      <c r="F22" s="156">
        <f>IF(L22&lt;0,"Error: Number is normally positive.",)</f>
        <v>0</v>
      </c>
      <c r="G22" s="158"/>
      <c r="H22" s="155">
        <f>'Unit Data from Audit Worksheet'!I25</f>
        <v>0</v>
      </c>
      <c r="I22" s="20"/>
      <c r="J22" s="154">
        <v>502</v>
      </c>
      <c r="K22" s="153" t="s">
        <v>85</v>
      </c>
      <c r="L22" s="192">
        <f t="shared" si="3"/>
        <v>0</v>
      </c>
      <c r="P22" s="135"/>
      <c r="X22" s="385">
        <v>502</v>
      </c>
      <c r="Y22" s="190">
        <v>502</v>
      </c>
      <c r="AA22" s="264">
        <f t="shared" si="0"/>
        <v>0</v>
      </c>
      <c r="AB22" s="190">
        <f t="shared" si="1"/>
        <v>0</v>
      </c>
    </row>
    <row r="23" spans="1:28" ht="40.5" customHeight="1" x14ac:dyDescent="0.3">
      <c r="A23" s="147">
        <f>'Unit Data from Audit Worksheet'!A26</f>
        <v>503</v>
      </c>
      <c r="B23" s="157" t="str">
        <f>'Unit Data from Audit Worksheet'!C26</f>
        <v>Net Position-Business Activities</v>
      </c>
      <c r="C23" s="144" t="str">
        <f>'Unit Data from Audit Worksheet'!D26</f>
        <v>All restricted Cash and investments</v>
      </c>
      <c r="D23" s="66"/>
      <c r="E23" s="162">
        <f>'Unit Data from Audit Worksheet'!F26</f>
        <v>0</v>
      </c>
      <c r="F23" s="156">
        <f>IF(L23&lt;0,"Error: Number is normally positive.",)</f>
        <v>0</v>
      </c>
      <c r="G23" s="158"/>
      <c r="H23" s="155">
        <f>'Unit Data from Audit Worksheet'!I26</f>
        <v>0</v>
      </c>
      <c r="I23" s="20"/>
      <c r="J23" s="154">
        <v>503</v>
      </c>
      <c r="K23" s="153" t="s">
        <v>86</v>
      </c>
      <c r="L23" s="192">
        <f t="shared" si="3"/>
        <v>0</v>
      </c>
      <c r="P23" s="135"/>
      <c r="X23" s="385">
        <v>503</v>
      </c>
      <c r="Y23" s="190">
        <v>503</v>
      </c>
      <c r="AA23" s="264">
        <f t="shared" si="0"/>
        <v>0</v>
      </c>
      <c r="AB23" s="190">
        <f t="shared" si="1"/>
        <v>0</v>
      </c>
    </row>
    <row r="24" spans="1:28" ht="39" customHeight="1" x14ac:dyDescent="0.3">
      <c r="A24" s="147">
        <f>'Unit Data from Audit Worksheet'!A28</f>
        <v>388</v>
      </c>
      <c r="B24" s="157" t="str">
        <f>'Unit Data from Audit Worksheet'!C28</f>
        <v>Statement of Activities - Governmental</v>
      </c>
      <c r="C24" s="144" t="str">
        <f>'Unit Data from Audit Worksheet'!D28</f>
        <v>Total Expenses</v>
      </c>
      <c r="D24" s="66"/>
      <c r="E24" s="162">
        <f>'Unit Data from Audit Worksheet'!F28</f>
        <v>0</v>
      </c>
      <c r="F24" s="156">
        <f t="shared" ref="F24:F29" si="4">IF(L24&lt;0,"Error: Number is normally positive.",)</f>
        <v>0</v>
      </c>
      <c r="G24" s="158"/>
      <c r="H24" s="155">
        <f>'Unit Data from Audit Worksheet'!I28</f>
        <v>0</v>
      </c>
      <c r="I24" s="20"/>
      <c r="J24" s="154">
        <v>388</v>
      </c>
      <c r="K24" s="153" t="s">
        <v>88</v>
      </c>
      <c r="L24" s="192">
        <f t="shared" si="3"/>
        <v>0</v>
      </c>
      <c r="P24" s="135"/>
      <c r="X24" s="385">
        <v>388</v>
      </c>
      <c r="Y24" s="190">
        <v>388</v>
      </c>
      <c r="AA24" s="264">
        <f t="shared" si="0"/>
        <v>0</v>
      </c>
      <c r="AB24" s="190">
        <f t="shared" si="1"/>
        <v>0</v>
      </c>
    </row>
    <row r="25" spans="1:28" ht="39" customHeight="1" x14ac:dyDescent="0.3">
      <c r="A25" s="147">
        <f>'Unit Data from Audit Worksheet'!A29</f>
        <v>339</v>
      </c>
      <c r="B25" s="157" t="str">
        <f>'Unit Data from Audit Worksheet'!C29</f>
        <v>Statement of Activities - Governmental</v>
      </c>
      <c r="C25" s="144" t="str">
        <f>'Unit Data from Audit Worksheet'!D29</f>
        <v xml:space="preserve">Charges for services </v>
      </c>
      <c r="D25" s="66"/>
      <c r="E25" s="162">
        <f>'Unit Data from Audit Worksheet'!F29</f>
        <v>0</v>
      </c>
      <c r="F25" s="156">
        <f t="shared" si="4"/>
        <v>0</v>
      </c>
      <c r="G25" s="158"/>
      <c r="H25" s="155">
        <f>'Unit Data from Audit Worksheet'!I29</f>
        <v>0</v>
      </c>
      <c r="I25" s="20"/>
      <c r="J25" s="154">
        <v>339</v>
      </c>
      <c r="K25" s="153" t="s">
        <v>89</v>
      </c>
      <c r="L25" s="192">
        <f t="shared" si="3"/>
        <v>0</v>
      </c>
      <c r="P25" s="135"/>
      <c r="X25" s="385">
        <v>339</v>
      </c>
      <c r="Y25" s="190">
        <v>339</v>
      </c>
      <c r="AA25" s="264">
        <f t="shared" si="0"/>
        <v>0</v>
      </c>
      <c r="AB25" s="190">
        <f t="shared" si="1"/>
        <v>0</v>
      </c>
    </row>
    <row r="26" spans="1:28" ht="39" customHeight="1" x14ac:dyDescent="0.3">
      <c r="A26" s="147">
        <f>'Unit Data from Audit Worksheet'!A30</f>
        <v>504</v>
      </c>
      <c r="B26" s="157" t="str">
        <f>'Unit Data from Audit Worksheet'!C30</f>
        <v>Statement of Activities - Governmental</v>
      </c>
      <c r="C26" s="144" t="str">
        <f>'Unit Data from Audit Worksheet'!D30</f>
        <v>Operating grants and contributions</v>
      </c>
      <c r="D26" s="66"/>
      <c r="E26" s="162">
        <f>'Unit Data from Audit Worksheet'!F30</f>
        <v>0</v>
      </c>
      <c r="F26" s="156">
        <f t="shared" si="4"/>
        <v>0</v>
      </c>
      <c r="G26" s="158"/>
      <c r="H26" s="155">
        <f>'Unit Data from Audit Worksheet'!I30</f>
        <v>0</v>
      </c>
      <c r="I26" s="20"/>
      <c r="J26" s="154">
        <v>504</v>
      </c>
      <c r="K26" s="153" t="s">
        <v>90</v>
      </c>
      <c r="L26" s="192">
        <f t="shared" si="3"/>
        <v>0</v>
      </c>
      <c r="P26" s="135"/>
      <c r="X26" s="385">
        <v>504</v>
      </c>
      <c r="Y26" s="190">
        <v>504</v>
      </c>
      <c r="AA26" s="264">
        <f t="shared" si="0"/>
        <v>0</v>
      </c>
      <c r="AB26" s="190">
        <f t="shared" si="1"/>
        <v>0</v>
      </c>
    </row>
    <row r="27" spans="1:28" ht="39" customHeight="1" x14ac:dyDescent="0.3">
      <c r="A27" s="147">
        <f>'Unit Data from Audit Worksheet'!A31</f>
        <v>505</v>
      </c>
      <c r="B27" s="157" t="str">
        <f>'Unit Data from Audit Worksheet'!C31</f>
        <v>Statement of Activities - Governmental</v>
      </c>
      <c r="C27" s="144" t="str">
        <f>'Unit Data from Audit Worksheet'!D31</f>
        <v>Capital grants and contributions</v>
      </c>
      <c r="D27" s="66"/>
      <c r="E27" s="162">
        <f>'Unit Data from Audit Worksheet'!F31</f>
        <v>0</v>
      </c>
      <c r="F27" s="156">
        <f t="shared" si="4"/>
        <v>0</v>
      </c>
      <c r="G27" s="158"/>
      <c r="H27" s="155">
        <f>'Unit Data from Audit Worksheet'!I31</f>
        <v>0</v>
      </c>
      <c r="I27" s="20"/>
      <c r="J27" s="154">
        <v>505</v>
      </c>
      <c r="K27" s="153" t="s">
        <v>91</v>
      </c>
      <c r="L27" s="192">
        <f t="shared" si="3"/>
        <v>0</v>
      </c>
      <c r="P27" s="135"/>
      <c r="X27" s="385">
        <v>505</v>
      </c>
      <c r="Y27" s="190">
        <v>505</v>
      </c>
      <c r="AA27" s="264">
        <f t="shared" si="0"/>
        <v>0</v>
      </c>
      <c r="AB27" s="190">
        <f t="shared" si="1"/>
        <v>0</v>
      </c>
    </row>
    <row r="28" spans="1:28" ht="82.5" customHeight="1" x14ac:dyDescent="0.3">
      <c r="A28" s="147">
        <f>'Unit Data from Audit Worksheet'!A32</f>
        <v>341</v>
      </c>
      <c r="B28" s="157" t="str">
        <f>'Unit Data from Audit Worksheet'!C32</f>
        <v>Statement of Activities - Governmental</v>
      </c>
      <c r="C28" s="144" t="str">
        <f>'Unit Data from Audit Worksheet'!D32</f>
        <v>Total General revenues
Exclude: transfers-in or out,
                 special items,
                 extraordinary amounts</v>
      </c>
      <c r="D28" s="66"/>
      <c r="E28" s="162">
        <f>'Unit Data from Audit Worksheet'!F32</f>
        <v>0</v>
      </c>
      <c r="F28" s="156">
        <f t="shared" si="4"/>
        <v>0</v>
      </c>
      <c r="G28" s="158"/>
      <c r="H28" s="155">
        <f>'Unit Data from Audit Worksheet'!I32</f>
        <v>0</v>
      </c>
      <c r="I28" s="20"/>
      <c r="J28" s="154">
        <v>341</v>
      </c>
      <c r="K28" s="153" t="s">
        <v>92</v>
      </c>
      <c r="L28" s="192">
        <f t="shared" si="3"/>
        <v>0</v>
      </c>
      <c r="P28" s="135"/>
      <c r="X28" s="385">
        <v>341</v>
      </c>
      <c r="Y28" s="190">
        <v>341</v>
      </c>
      <c r="AA28" s="264">
        <f t="shared" si="0"/>
        <v>0</v>
      </c>
      <c r="AB28" s="190">
        <f t="shared" si="1"/>
        <v>0</v>
      </c>
    </row>
    <row r="29" spans="1:28" ht="82.5" customHeight="1" x14ac:dyDescent="0.3">
      <c r="A29" s="147">
        <f>'Unit Data from Audit Worksheet'!A33</f>
        <v>386</v>
      </c>
      <c r="B29" s="157" t="str">
        <f>'Unit Data from Audit Worksheet'!C33</f>
        <v>Statement of Activities - Governmental</v>
      </c>
      <c r="C29" s="144" t="str">
        <f>'Unit Data from Audit Worksheet'!D33</f>
        <v>Total Transfers in    (Preference is that transfers-in  are not netted against transfers-out)</v>
      </c>
      <c r="D29" s="66"/>
      <c r="E29" s="162">
        <f>'Unit Data from Audit Worksheet'!F33</f>
        <v>0</v>
      </c>
      <c r="F29" s="156">
        <f t="shared" si="4"/>
        <v>0</v>
      </c>
      <c r="G29" s="158"/>
      <c r="H29" s="155">
        <f>'Unit Data from Audit Worksheet'!I33</f>
        <v>0</v>
      </c>
      <c r="I29" s="20"/>
      <c r="J29" s="154">
        <v>386</v>
      </c>
      <c r="K29" s="153" t="s">
        <v>93</v>
      </c>
      <c r="L29" s="192">
        <f t="shared" si="3"/>
        <v>0</v>
      </c>
      <c r="P29" s="135"/>
      <c r="X29" s="385">
        <v>386</v>
      </c>
      <c r="Y29" s="190">
        <v>386</v>
      </c>
      <c r="AA29" s="264">
        <f t="shared" si="0"/>
        <v>0</v>
      </c>
      <c r="AB29" s="190">
        <f t="shared" si="1"/>
        <v>0</v>
      </c>
    </row>
    <row r="30" spans="1:28" ht="82.5" customHeight="1" x14ac:dyDescent="0.3">
      <c r="A30" s="147">
        <f>'Unit Data from Audit Worksheet'!A34</f>
        <v>387</v>
      </c>
      <c r="B30" s="157" t="str">
        <f>'Unit Data from Audit Worksheet'!C34</f>
        <v>Statement of Activities - Governmental</v>
      </c>
      <c r="C30" s="144" t="str">
        <f>'Unit Data from Audit Worksheet'!D34</f>
        <v>Total Transfers out    (Preference is that transfers-in  are not netted against transfers-out)</v>
      </c>
      <c r="D30" s="66"/>
      <c r="E30" s="162">
        <f>'Unit Data from Audit Worksheet'!F34</f>
        <v>0</v>
      </c>
      <c r="F30" s="156">
        <f>IF(L30&lt;0,"Error: Enter as a positive.",)</f>
        <v>0</v>
      </c>
      <c r="G30" s="158"/>
      <c r="H30" s="155">
        <f>'Unit Data from Audit Worksheet'!I34</f>
        <v>0</v>
      </c>
      <c r="I30" s="20"/>
      <c r="J30" s="154">
        <v>387</v>
      </c>
      <c r="K30" s="153" t="s">
        <v>94</v>
      </c>
      <c r="L30" s="192">
        <f t="shared" si="3"/>
        <v>0</v>
      </c>
      <c r="P30" s="135"/>
      <c r="X30" s="385">
        <v>387</v>
      </c>
      <c r="Y30" s="190">
        <v>387</v>
      </c>
      <c r="AA30" s="264">
        <f t="shared" si="0"/>
        <v>0</v>
      </c>
      <c r="AB30" s="190">
        <f t="shared" si="1"/>
        <v>0</v>
      </c>
    </row>
    <row r="31" spans="1:28" ht="82.5" customHeight="1" x14ac:dyDescent="0.3">
      <c r="A31" s="147">
        <f>'Unit Data from Audit Worksheet'!A35</f>
        <v>389</v>
      </c>
      <c r="B31" s="157" t="str">
        <f>'Unit Data from Audit Worksheet'!C35</f>
        <v>Statement of Activities - Governmental</v>
      </c>
      <c r="C31" s="144" t="str">
        <f>'Unit Data from Audit Worksheet'!D35</f>
        <v>Total Special and Extraordinary items.    (Amounts that increase net position are recorded as positive and amounts that decrease net position are recorded as negative)</v>
      </c>
      <c r="D31" s="66"/>
      <c r="E31" s="162">
        <f>'Unit Data from Audit Worksheet'!F35</f>
        <v>0</v>
      </c>
      <c r="F31" s="156"/>
      <c r="G31" s="158"/>
      <c r="H31" s="155">
        <f>'Unit Data from Audit Worksheet'!I35</f>
        <v>0</v>
      </c>
      <c r="I31" s="20"/>
      <c r="J31" s="154">
        <v>389</v>
      </c>
      <c r="K31" s="153" t="s">
        <v>95</v>
      </c>
      <c r="L31" s="192">
        <f t="shared" si="3"/>
        <v>0</v>
      </c>
      <c r="N31" s="200"/>
      <c r="P31" s="135"/>
      <c r="X31" s="385">
        <v>389</v>
      </c>
      <c r="Y31" s="190">
        <v>389</v>
      </c>
      <c r="AA31" s="264">
        <f t="shared" si="0"/>
        <v>0</v>
      </c>
      <c r="AB31" s="190">
        <f t="shared" si="1"/>
        <v>0</v>
      </c>
    </row>
    <row r="32" spans="1:28" ht="79.5" customHeight="1" x14ac:dyDescent="0.3">
      <c r="A32" s="147">
        <f>'Unit Data from Audit Worksheet'!A36</f>
        <v>255</v>
      </c>
      <c r="B32" s="157" t="str">
        <f>'Unit Data from Audit Worksheet'!C36</f>
        <v>Statement of Activities - Governmental</v>
      </c>
      <c r="C32" s="144" t="str">
        <f>'Unit Data from Audit Worksheet'!D36</f>
        <v>Total Change in net position - (Increase in net position is recorded as a positive and a decrease in net position is recorded as a negative)</v>
      </c>
      <c r="D32" s="66"/>
      <c r="E32" s="162">
        <f>'Unit Data from Audit Worksheet'!F36</f>
        <v>0</v>
      </c>
      <c r="F32" s="156">
        <f>IF((L25+L26+L27+L28+L29-L30+L31-L24-L32)=0,,"Total revenues less total expenses do not equal total change in net position. Acct 339+504+505+341+386-387+389-388-255=0")</f>
        <v>0</v>
      </c>
      <c r="G32" s="57">
        <f>L25+L26+L27+L28+L29-L30+L31-L24-L32</f>
        <v>0</v>
      </c>
      <c r="H32" s="155">
        <f>'Unit Data from Audit Worksheet'!I36</f>
        <v>0</v>
      </c>
      <c r="I32" s="20"/>
      <c r="J32" s="154">
        <v>255</v>
      </c>
      <c r="K32" s="153" t="s">
        <v>96</v>
      </c>
      <c r="L32" s="192">
        <f t="shared" si="3"/>
        <v>0</v>
      </c>
      <c r="O32" s="199" t="e">
        <f>'Unit Data from Audit Worksheet'!E36</f>
        <v>#N/A</v>
      </c>
      <c r="P32" s="135"/>
      <c r="X32" s="385">
        <v>255</v>
      </c>
      <c r="Y32" s="190">
        <v>255</v>
      </c>
      <c r="AA32" s="264">
        <f t="shared" si="0"/>
        <v>0</v>
      </c>
      <c r="AB32" s="190">
        <f t="shared" si="1"/>
        <v>0</v>
      </c>
    </row>
    <row r="33" spans="1:28" ht="89.25" customHeight="1" x14ac:dyDescent="0.3">
      <c r="A33" s="147">
        <f>'Unit Data from Audit Worksheet'!A37</f>
        <v>376</v>
      </c>
      <c r="B33" s="157" t="str">
        <f>'Unit Data from Audit Worksheet'!C37</f>
        <v>Statement of Activities - Governmental</v>
      </c>
      <c r="C33" s="144" t="str">
        <f>'Unit Data from Audit Worksheet'!D37</f>
        <v>Any adjustment to beginning net position including rounding, prior period adjustments and restatements.   (Increases to net position are positive; decreases to net position are negative)</v>
      </c>
      <c r="D33" s="66"/>
      <c r="E33" s="162">
        <f>'Unit Data from Audit Worksheet'!F37</f>
        <v>0</v>
      </c>
      <c r="F33" s="55" t="e">
        <f>IF(L19+L20+L21-L32-L33=O19+O20+O21,,"Beginning Balance does not agree with our records acct (252+253+254-255-376=PY252+PY253+PY254)")</f>
        <v>#N/A</v>
      </c>
      <c r="G33" s="58" t="e">
        <f>L19+L20+L21-L32-L33-(O19+O20+O21)</f>
        <v>#N/A</v>
      </c>
      <c r="H33" s="155" t="str">
        <f>'Unit Data from Audit Worksheet'!I37</f>
        <v>Please do not enter prior year's ending  balance as an adjustment in column F to balance.  Column F is only for year 2021-2022 adjustments.</v>
      </c>
      <c r="I33" s="20"/>
      <c r="J33" s="154">
        <v>376</v>
      </c>
      <c r="K33" s="153" t="s">
        <v>38</v>
      </c>
      <c r="L33" s="192">
        <f t="shared" si="3"/>
        <v>0</v>
      </c>
      <c r="O33" s="199" t="e">
        <f>'Unit Data from Audit Worksheet'!E37</f>
        <v>#N/A</v>
      </c>
      <c r="P33" s="135"/>
      <c r="R33" s="262"/>
      <c r="S33" s="262"/>
      <c r="T33" s="262"/>
      <c r="U33" s="262"/>
      <c r="V33" s="262"/>
      <c r="W33" s="262"/>
      <c r="X33" s="385">
        <v>376</v>
      </c>
      <c r="Y33" s="190">
        <v>376</v>
      </c>
      <c r="Z33" s="262"/>
      <c r="AA33" s="264">
        <f t="shared" si="0"/>
        <v>0</v>
      </c>
      <c r="AB33" s="190">
        <f t="shared" si="1"/>
        <v>0</v>
      </c>
    </row>
    <row r="34" spans="1:28" ht="90" customHeight="1" x14ac:dyDescent="0.3">
      <c r="A34" s="147">
        <f>'Unit Data from Audit Worksheet'!A39</f>
        <v>592</v>
      </c>
      <c r="B34" s="157" t="str">
        <f>'Unit Data from Audit Worksheet'!C39</f>
        <v>Statement of Activities - Business Activities</v>
      </c>
      <c r="C34" s="144" t="str">
        <f>'Unit Data from Audit Worksheet'!D39</f>
        <v>Total Change in net position Business Type 
(Increase in net position is recorded as a positive and a decrease in net position is recorded as a negative)</v>
      </c>
      <c r="D34" s="66"/>
      <c r="E34" s="162">
        <f>'Unit Data from Audit Worksheet'!F39</f>
        <v>0</v>
      </c>
      <c r="F34" s="156"/>
      <c r="G34" s="158"/>
      <c r="H34" s="155">
        <f>'Unit Data from Audit Worksheet'!I39</f>
        <v>0</v>
      </c>
      <c r="I34" s="20"/>
      <c r="J34" s="154">
        <v>592</v>
      </c>
      <c r="K34" s="153" t="s">
        <v>219</v>
      </c>
      <c r="L34" s="192">
        <f t="shared" si="3"/>
        <v>0</v>
      </c>
      <c r="O34" s="199"/>
      <c r="P34" s="135"/>
      <c r="R34" s="262"/>
      <c r="S34" s="262"/>
      <c r="T34" s="262"/>
      <c r="U34" s="262"/>
      <c r="V34" s="262"/>
      <c r="W34" s="262"/>
      <c r="X34" s="385">
        <v>592</v>
      </c>
      <c r="Y34" s="190">
        <v>592</v>
      </c>
      <c r="Z34" s="262"/>
      <c r="AA34" s="264">
        <f t="shared" si="0"/>
        <v>0</v>
      </c>
      <c r="AB34" s="190">
        <f t="shared" si="1"/>
        <v>0</v>
      </c>
    </row>
    <row r="35" spans="1:28" ht="66" customHeight="1" x14ac:dyDescent="0.3">
      <c r="A35" s="147">
        <f>'Unit Data from Audit Worksheet'!A40</f>
        <v>591</v>
      </c>
      <c r="B35" s="157" t="str">
        <f>'Unit Data from Audit Worksheet'!C40</f>
        <v>Statement of Activities - Business Activities</v>
      </c>
      <c r="C35" s="144" t="str">
        <f>'Unit Data from Audit Worksheet'!D40</f>
        <v>Total Expenses - Exclude Transfers</v>
      </c>
      <c r="D35" s="66"/>
      <c r="E35" s="162">
        <f>'Unit Data from Audit Worksheet'!F40</f>
        <v>0</v>
      </c>
      <c r="F35" s="156">
        <f>IF(L35&lt;0,"Error: Enter as a positive.",)</f>
        <v>0</v>
      </c>
      <c r="G35" s="158"/>
      <c r="H35" s="155">
        <f>'Unit Data from Audit Worksheet'!I40</f>
        <v>0</v>
      </c>
      <c r="I35" s="20"/>
      <c r="J35" s="154">
        <v>591</v>
      </c>
      <c r="K35" s="153" t="s">
        <v>218</v>
      </c>
      <c r="L35" s="192">
        <f t="shared" si="3"/>
        <v>0</v>
      </c>
      <c r="O35" s="199"/>
      <c r="P35" s="135"/>
      <c r="R35" s="262"/>
      <c r="S35" s="262"/>
      <c r="T35" s="262"/>
      <c r="U35" s="262"/>
      <c r="V35" s="262"/>
      <c r="W35" s="262"/>
      <c r="X35" s="385">
        <v>591</v>
      </c>
      <c r="Y35" s="190">
        <v>591</v>
      </c>
      <c r="Z35" s="262"/>
      <c r="AA35" s="264">
        <f t="shared" si="0"/>
        <v>0</v>
      </c>
      <c r="AB35" s="190">
        <f t="shared" si="1"/>
        <v>0</v>
      </c>
    </row>
    <row r="36" spans="1:28" ht="63" customHeight="1" x14ac:dyDescent="0.3">
      <c r="A36" s="147">
        <f>'Unit Data from Audit Worksheet'!A42</f>
        <v>506</v>
      </c>
      <c r="B36" s="31" t="str">
        <f>'Unit Data from Audit Worksheet'!C42</f>
        <v>General Fund-Balance Sheet</v>
      </c>
      <c r="C36" s="201" t="str">
        <f>'Unit Data from Audit Worksheet'!D42</f>
        <v xml:space="preserve">All unrestricted cash and investments.  
Exclude restricted cash and cash held by a third party. </v>
      </c>
      <c r="D36" s="66"/>
      <c r="E36" s="94">
        <f>'Unit Data from Audit Worksheet'!F42</f>
        <v>0</v>
      </c>
      <c r="F36" s="19">
        <f>IF(L36&lt;0,"Error: Number is normally positive.",)</f>
        <v>0</v>
      </c>
      <c r="G36" s="43"/>
      <c r="H36" s="155">
        <f>'Unit Data from Audit Worksheet'!I42</f>
        <v>0</v>
      </c>
      <c r="I36" s="20"/>
      <c r="J36" s="21">
        <v>506</v>
      </c>
      <c r="K36" s="153" t="s">
        <v>97</v>
      </c>
      <c r="L36" s="202">
        <f t="shared" ref="L36:L47" si="5">IF(D36="",E36,D36)</f>
        <v>0</v>
      </c>
      <c r="P36" s="136"/>
      <c r="X36" s="385">
        <v>506</v>
      </c>
      <c r="Y36" s="190">
        <v>506</v>
      </c>
      <c r="AA36" s="264">
        <f t="shared" si="0"/>
        <v>0</v>
      </c>
      <c r="AB36" s="190">
        <f t="shared" si="1"/>
        <v>0</v>
      </c>
    </row>
    <row r="37" spans="1:28" ht="59.4" customHeight="1" x14ac:dyDescent="0.3">
      <c r="A37" s="147">
        <f>'Unit Data from Audit Worksheet'!A43</f>
        <v>536</v>
      </c>
      <c r="B37" s="31" t="str">
        <f>'Unit Data from Audit Worksheet'!C43</f>
        <v>General Fund-Balance Sheet</v>
      </c>
      <c r="C37" s="201" t="str">
        <f>'Unit Data from Audit Worksheet'!D43</f>
        <v>All restricted cash and investments</v>
      </c>
      <c r="D37" s="66"/>
      <c r="E37" s="94">
        <f>'Unit Data from Audit Worksheet'!F43</f>
        <v>0</v>
      </c>
      <c r="F37" s="19">
        <f>IF(L37&lt;0,"Error: Number is normally positive.",)</f>
        <v>0</v>
      </c>
      <c r="G37" s="43"/>
      <c r="H37" s="155">
        <f>'Unit Data from Audit Worksheet'!I43</f>
        <v>0</v>
      </c>
      <c r="I37" s="20"/>
      <c r="J37" s="21">
        <v>536</v>
      </c>
      <c r="K37" s="153" t="s">
        <v>98</v>
      </c>
      <c r="L37" s="202">
        <f t="shared" si="5"/>
        <v>0</v>
      </c>
      <c r="P37" s="137"/>
      <c r="Q37" s="196"/>
      <c r="S37" s="195"/>
      <c r="T37" s="195"/>
      <c r="U37" s="195"/>
      <c r="V37" s="195"/>
      <c r="W37" s="16"/>
      <c r="X37" s="385">
        <v>536</v>
      </c>
      <c r="Y37" s="190">
        <v>536</v>
      </c>
      <c r="Z37" s="16"/>
      <c r="AA37" s="264">
        <f t="shared" si="0"/>
        <v>0</v>
      </c>
      <c r="AB37" s="190">
        <f t="shared" si="1"/>
        <v>0</v>
      </c>
    </row>
    <row r="38" spans="1:28" ht="70.2" customHeight="1" x14ac:dyDescent="0.3">
      <c r="A38" s="147">
        <f>'Unit Data from Audit Worksheet'!A44</f>
        <v>586</v>
      </c>
      <c r="B38" s="157" t="str">
        <f>'Unit Data from Audit Worksheet'!C44</f>
        <v>General Fund-Balance Sheet</v>
      </c>
      <c r="C38" s="144" t="str">
        <f>'Unit Data from Audit Worksheet'!D44</f>
        <v>Advance To: Interfund loan receivable-portion of repayment plan longer than 12 months</v>
      </c>
      <c r="D38" s="87"/>
      <c r="E38" s="162">
        <f>'Unit Data from Audit Worksheet'!F44</f>
        <v>0</v>
      </c>
      <c r="F38" s="156"/>
      <c r="G38" s="158"/>
      <c r="H38" s="155"/>
      <c r="I38" s="20"/>
      <c r="J38" s="154">
        <v>586</v>
      </c>
      <c r="K38" s="144" t="s">
        <v>207</v>
      </c>
      <c r="L38" s="192">
        <f t="shared" si="5"/>
        <v>0</v>
      </c>
      <c r="P38" s="137"/>
      <c r="Q38" s="196"/>
      <c r="S38" s="195"/>
      <c r="T38" s="195"/>
      <c r="U38" s="195"/>
      <c r="V38" s="195"/>
      <c r="W38" s="16"/>
      <c r="X38" s="385">
        <v>586</v>
      </c>
      <c r="Y38" s="190">
        <v>586</v>
      </c>
      <c r="Z38" s="16"/>
      <c r="AA38" s="264">
        <f t="shared" si="0"/>
        <v>0</v>
      </c>
      <c r="AB38" s="190">
        <f t="shared" si="1"/>
        <v>0</v>
      </c>
    </row>
    <row r="39" spans="1:28" ht="40.200000000000003" customHeight="1" x14ac:dyDescent="0.3">
      <c r="A39" s="147">
        <f>'Unit Data from Audit Worksheet'!A45</f>
        <v>379</v>
      </c>
      <c r="B39" s="157" t="str">
        <f>'Unit Data from Audit Worksheet'!C45</f>
        <v>General Fund-Balance Sheet</v>
      </c>
      <c r="C39" s="144" t="str">
        <f>'Unit Data from Audit Worksheet'!D45</f>
        <v>Total Assets and deferred outflows</v>
      </c>
      <c r="D39" s="87"/>
      <c r="E39" s="162">
        <f>'Unit Data from Audit Worksheet'!F45</f>
        <v>0</v>
      </c>
      <c r="F39" s="52">
        <f>IF((L36+L37)&gt;L39,"Error: Please review accts (506+536)&gt;379",)</f>
        <v>0</v>
      </c>
      <c r="G39" s="158"/>
      <c r="H39" s="155">
        <f>'Unit Data from Audit Worksheet'!I45</f>
        <v>0</v>
      </c>
      <c r="I39" s="20"/>
      <c r="J39" s="154">
        <v>379</v>
      </c>
      <c r="K39" s="153" t="s">
        <v>47</v>
      </c>
      <c r="L39" s="192">
        <f t="shared" si="5"/>
        <v>0</v>
      </c>
      <c r="P39" s="134"/>
      <c r="X39" s="385">
        <v>379</v>
      </c>
      <c r="Y39" s="190">
        <v>379</v>
      </c>
      <c r="AA39" s="264">
        <f t="shared" si="0"/>
        <v>0</v>
      </c>
      <c r="AB39" s="190">
        <f t="shared" si="1"/>
        <v>0</v>
      </c>
    </row>
    <row r="40" spans="1:28" ht="90.75" customHeight="1" x14ac:dyDescent="0.3">
      <c r="A40" s="147">
        <f>'Unit Data from Audit Worksheet'!A46</f>
        <v>4</v>
      </c>
      <c r="B40" s="31" t="str">
        <f>'Unit Data from Audit Worksheet'!C46</f>
        <v>General Fund-Balance Sheet</v>
      </c>
      <c r="C40" s="201" t="str">
        <f>'Unit Data from Audit Worksheet'!D46</f>
        <v>Current Liabilities (as reported on the Balance Sheet)
Exclude all deferred inflows. 
Include advance from(long-term portion of interfund loans)</v>
      </c>
      <c r="D40" s="87"/>
      <c r="E40" s="94">
        <f>'Unit Data from Audit Worksheet'!F46</f>
        <v>0</v>
      </c>
      <c r="F40" s="19">
        <f t="shared" ref="F40:F44" si="6">IF(L40&lt;0,"Error: Enter as a positive.",)</f>
        <v>0</v>
      </c>
      <c r="G40" s="43"/>
      <c r="H40" s="155">
        <f>'Unit Data from Audit Worksheet'!I46</f>
        <v>0</v>
      </c>
      <c r="I40" s="20"/>
      <c r="J40" s="21">
        <v>4</v>
      </c>
      <c r="K40" s="153" t="s">
        <v>48</v>
      </c>
      <c r="L40" s="202">
        <f t="shared" si="5"/>
        <v>0</v>
      </c>
      <c r="P40" s="135"/>
      <c r="S40" s="16"/>
      <c r="T40" s="16"/>
      <c r="U40" s="16"/>
      <c r="V40" s="16"/>
      <c r="X40" s="385">
        <v>4</v>
      </c>
      <c r="Y40" s="190">
        <v>4</v>
      </c>
      <c r="Z40" s="16"/>
      <c r="AA40" s="264">
        <f t="shared" si="0"/>
        <v>0</v>
      </c>
      <c r="AB40" s="190">
        <f t="shared" si="1"/>
        <v>0</v>
      </c>
    </row>
    <row r="41" spans="1:28" ht="131.25" customHeight="1" x14ac:dyDescent="0.3">
      <c r="A41" s="147">
        <f>'Unit Data from Audit Worksheet'!A47</f>
        <v>5</v>
      </c>
      <c r="B41" s="31" t="str">
        <f>'Unit Data from Audit Worksheet'!C47</f>
        <v>General Fund-Balance Sheet</v>
      </c>
      <c r="C41" s="201" t="str">
        <f>'Unit Data from Audit Worksheet'!D47</f>
        <v>General fund deferred inflows derived from cash receipts. 
 Prepaid taxes is a common item listed.  Deferred inflows on the face of the statements can include cash and non-cash.  You may have to refer to the note disclosure where the cash and non-cash is broken out.</v>
      </c>
      <c r="D41" s="87"/>
      <c r="E41" s="94">
        <f>'Unit Data from Audit Worksheet'!F47</f>
        <v>0</v>
      </c>
      <c r="F41" s="19">
        <f t="shared" si="6"/>
        <v>0</v>
      </c>
      <c r="G41" s="43"/>
      <c r="H41" s="155">
        <f>'Unit Data from Audit Worksheet'!I47</f>
        <v>0</v>
      </c>
      <c r="I41" s="20"/>
      <c r="J41" s="21">
        <v>5</v>
      </c>
      <c r="K41" s="153" t="s">
        <v>49</v>
      </c>
      <c r="L41" s="202">
        <f t="shared" si="5"/>
        <v>0</v>
      </c>
      <c r="P41" s="135"/>
      <c r="S41" s="16"/>
      <c r="T41" s="16"/>
      <c r="U41" s="16"/>
      <c r="V41" s="16"/>
      <c r="X41" s="385">
        <v>5</v>
      </c>
      <c r="Y41" s="190">
        <v>5</v>
      </c>
      <c r="Z41" s="16"/>
      <c r="AA41" s="264">
        <f t="shared" si="0"/>
        <v>0</v>
      </c>
      <c r="AB41" s="190">
        <f t="shared" si="1"/>
        <v>0</v>
      </c>
    </row>
    <row r="42" spans="1:28" ht="104.25" customHeight="1" x14ac:dyDescent="0.3">
      <c r="A42" s="147">
        <f>'Unit Data from Audit Worksheet'!A48</f>
        <v>380</v>
      </c>
      <c r="B42" s="157" t="str">
        <f>'Unit Data from Audit Worksheet'!C48</f>
        <v>General Fund-Balance Sheet</v>
      </c>
      <c r="C42" s="144" t="str">
        <f>'Unit Data from Audit Worksheet'!D48</f>
        <v>Total Deferred inflows not derived from cash receipts.  Deferred inflows on the face of the statements can include cash and non-cash.  You may have to refer to the note disclosure where the cash and non-cash is broken out.</v>
      </c>
      <c r="D42" s="87"/>
      <c r="E42" s="162">
        <f>'Unit Data from Audit Worksheet'!F48</f>
        <v>0</v>
      </c>
      <c r="F42" s="156">
        <f t="shared" si="6"/>
        <v>0</v>
      </c>
      <c r="G42" s="158"/>
      <c r="H42" s="155">
        <f>'Unit Data from Audit Worksheet'!I48</f>
        <v>0</v>
      </c>
      <c r="I42" s="20"/>
      <c r="J42" s="154">
        <v>380</v>
      </c>
      <c r="K42" s="153" t="s">
        <v>50</v>
      </c>
      <c r="L42" s="192">
        <f t="shared" si="5"/>
        <v>0</v>
      </c>
      <c r="P42" s="135"/>
      <c r="X42" s="385">
        <v>380</v>
      </c>
      <c r="Y42" s="190">
        <v>380</v>
      </c>
      <c r="AA42" s="264">
        <f t="shared" si="0"/>
        <v>0</v>
      </c>
      <c r="AB42" s="190">
        <f t="shared" si="1"/>
        <v>0</v>
      </c>
    </row>
    <row r="43" spans="1:28" ht="54.6" customHeight="1" x14ac:dyDescent="0.3">
      <c r="A43" s="147">
        <f>'Unit Data from Audit Worksheet'!A49</f>
        <v>391</v>
      </c>
      <c r="B43" s="157" t="str">
        <f>'Unit Data from Audit Worksheet'!C49</f>
        <v>General Fund-Balance Sheet</v>
      </c>
      <c r="C43" s="144" t="str">
        <f>'Unit Data from Audit Worksheet'!D49</f>
        <v xml:space="preserve">Fund balance, Restricted for Stabilization by State Statute </v>
      </c>
      <c r="D43" s="87"/>
      <c r="E43" s="162">
        <f>'Unit Data from Audit Worksheet'!F49</f>
        <v>0</v>
      </c>
      <c r="F43" s="156">
        <f t="shared" si="6"/>
        <v>0</v>
      </c>
      <c r="G43" s="158"/>
      <c r="H43" s="155">
        <f>'Unit Data from Audit Worksheet'!I49</f>
        <v>0</v>
      </c>
      <c r="I43" s="20"/>
      <c r="J43" s="154">
        <v>391</v>
      </c>
      <c r="K43" s="153" t="s">
        <v>100</v>
      </c>
      <c r="L43" s="192">
        <f t="shared" si="5"/>
        <v>0</v>
      </c>
      <c r="P43" s="135"/>
      <c r="X43" s="385">
        <v>391</v>
      </c>
      <c r="Y43" s="190">
        <v>391</v>
      </c>
      <c r="AA43" s="264">
        <f t="shared" si="0"/>
        <v>0</v>
      </c>
      <c r="AB43" s="190">
        <f t="shared" si="1"/>
        <v>0</v>
      </c>
    </row>
    <row r="44" spans="1:28" ht="44.4" customHeight="1" x14ac:dyDescent="0.3">
      <c r="A44" s="147">
        <f>'Unit Data from Audit Worksheet'!A50</f>
        <v>7</v>
      </c>
      <c r="B44" s="31" t="str">
        <f>'Unit Data from Audit Worksheet'!C50</f>
        <v>General Fund-Balance Sheet</v>
      </c>
      <c r="C44" s="201" t="str">
        <f>'Unit Data from Audit Worksheet'!D50</f>
        <v>Fund balance, Nonspendable-  inventory/prepaids/etc.</v>
      </c>
      <c r="D44" s="87"/>
      <c r="E44" s="94">
        <f>'Unit Data from Audit Worksheet'!F50</f>
        <v>0</v>
      </c>
      <c r="F44" s="19">
        <f t="shared" si="6"/>
        <v>0</v>
      </c>
      <c r="G44" s="43"/>
      <c r="H44" s="155">
        <f>'Unit Data from Audit Worksheet'!I50</f>
        <v>0</v>
      </c>
      <c r="I44" s="20"/>
      <c r="J44" s="21">
        <v>7</v>
      </c>
      <c r="K44" s="153" t="s">
        <v>101</v>
      </c>
      <c r="L44" s="202">
        <f t="shared" si="5"/>
        <v>0</v>
      </c>
      <c r="P44" s="135"/>
      <c r="X44" s="385">
        <v>7</v>
      </c>
      <c r="Y44" s="190">
        <v>7</v>
      </c>
      <c r="AA44" s="264">
        <f t="shared" si="0"/>
        <v>0</v>
      </c>
      <c r="AB44" s="190">
        <f t="shared" si="1"/>
        <v>0</v>
      </c>
    </row>
    <row r="45" spans="1:28" s="16" customFormat="1" ht="48.75" customHeight="1" x14ac:dyDescent="0.3">
      <c r="A45" s="500">
        <f>'Unit Data from Audit Worksheet'!A51</f>
        <v>645</v>
      </c>
      <c r="B45" s="166" t="str">
        <f>'Unit Data from Audit Worksheet'!C51</f>
        <v>General Fund-Balance Sheet</v>
      </c>
      <c r="C45" s="129" t="str">
        <f>'Unit Data from Audit Worksheet'!D51</f>
        <v>Fund balance, Assigned (total of all assigned components)</v>
      </c>
      <c r="D45" s="71"/>
      <c r="E45" s="165">
        <f>'Unit Data from Audit Worksheet'!F51</f>
        <v>0</v>
      </c>
      <c r="F45" s="151">
        <f>IF(L45&lt;0,"Error: Enter as a positive.",)</f>
        <v>0</v>
      </c>
      <c r="G45" s="141"/>
      <c r="H45" s="151">
        <f>'Unit Data from Audit Worksheet'!I51</f>
        <v>0</v>
      </c>
      <c r="I45" s="203"/>
      <c r="J45" s="150">
        <v>645</v>
      </c>
      <c r="K45" s="129" t="s">
        <v>251</v>
      </c>
      <c r="L45" s="204">
        <f t="shared" si="5"/>
        <v>0</v>
      </c>
      <c r="M45"/>
      <c r="N45" s="195"/>
      <c r="O45" s="195"/>
      <c r="P45" s="135"/>
      <c r="Q45" s="183"/>
      <c r="R45" s="2"/>
      <c r="S45" s="2"/>
      <c r="T45" s="2"/>
      <c r="U45" s="2"/>
      <c r="V45" s="2"/>
      <c r="W45" s="2"/>
      <c r="X45" s="385">
        <v>645</v>
      </c>
      <c r="Y45" s="190">
        <v>645</v>
      </c>
      <c r="Z45" s="2"/>
      <c r="AA45" s="264">
        <f t="shared" si="0"/>
        <v>0</v>
      </c>
      <c r="AB45" s="190">
        <f t="shared" si="1"/>
        <v>0</v>
      </c>
    </row>
    <row r="46" spans="1:28" s="16" customFormat="1" ht="45.75" customHeight="1" x14ac:dyDescent="0.3">
      <c r="A46" s="500">
        <f>'Unit Data from Audit Worksheet'!A52</f>
        <v>646</v>
      </c>
      <c r="B46" s="166" t="str">
        <f>'Unit Data from Audit Worksheet'!C52</f>
        <v>General Fund-Balance Sheet</v>
      </c>
      <c r="C46" s="129" t="str">
        <f>'Unit Data from Audit Worksheet'!D52</f>
        <v>Fund Balance, Unassigned</v>
      </c>
      <c r="D46" s="71"/>
      <c r="E46" s="165">
        <f>'Unit Data from Audit Worksheet'!F52</f>
        <v>0</v>
      </c>
      <c r="F46" s="151">
        <f>IF(L46&lt;0,"Error: Enter as a positive.",)</f>
        <v>0</v>
      </c>
      <c r="G46" s="141"/>
      <c r="H46" s="151">
        <f>'Unit Data from Audit Worksheet'!I52</f>
        <v>0</v>
      </c>
      <c r="I46" s="203"/>
      <c r="J46" s="150">
        <v>646</v>
      </c>
      <c r="K46" s="129" t="s">
        <v>252</v>
      </c>
      <c r="L46" s="204">
        <f t="shared" si="5"/>
        <v>0</v>
      </c>
      <c r="M46"/>
      <c r="N46" s="195"/>
      <c r="O46" s="195"/>
      <c r="P46" s="135"/>
      <c r="Q46" s="183"/>
      <c r="R46" s="2"/>
      <c r="S46" s="2"/>
      <c r="T46" s="2"/>
      <c r="U46" s="2"/>
      <c r="V46" s="2"/>
      <c r="W46" s="2"/>
      <c r="X46" s="385">
        <v>646</v>
      </c>
      <c r="Y46" s="190">
        <v>646</v>
      </c>
      <c r="Z46" s="2"/>
      <c r="AA46" s="264">
        <f t="shared" si="0"/>
        <v>0</v>
      </c>
      <c r="AB46" s="190">
        <f t="shared" si="1"/>
        <v>0</v>
      </c>
    </row>
    <row r="47" spans="1:28" ht="55.5" customHeight="1" x14ac:dyDescent="0.3">
      <c r="A47" s="583">
        <f>'Unit Data from Audit Worksheet'!A53</f>
        <v>9</v>
      </c>
      <c r="B47" s="72" t="str">
        <f>'Unit Data from Audit Worksheet'!C53</f>
        <v>General Fund-Balance Sheet</v>
      </c>
      <c r="C47" s="205" t="str">
        <f>'Unit Data from Audit Worksheet'!D53</f>
        <v>Total Fund balance (enter fund deficits as negative)</v>
      </c>
      <c r="D47" s="87"/>
      <c r="E47" s="93">
        <f>'Unit Data from Audit Worksheet'!F53</f>
        <v>0</v>
      </c>
      <c r="F47" s="73">
        <f>IF(L39-L40-L41-L42-L47=0,,"Error: Total assets less total liabilities do not equal Acct +379-4-5-380-9=0")</f>
        <v>0</v>
      </c>
      <c r="G47" s="74">
        <f>L39-L40-L41-L42-L47</f>
        <v>0</v>
      </c>
      <c r="H47" s="155">
        <f>'Unit Data from Audit Worksheet'!I53</f>
        <v>0</v>
      </c>
      <c r="I47" s="20"/>
      <c r="J47" s="75">
        <v>9</v>
      </c>
      <c r="K47" s="29" t="s">
        <v>103</v>
      </c>
      <c r="L47" s="202">
        <f t="shared" si="5"/>
        <v>0</v>
      </c>
      <c r="O47" s="199" t="e">
        <f>'Unit Data from Audit Worksheet'!E53</f>
        <v>#N/A</v>
      </c>
      <c r="P47" s="135"/>
      <c r="X47" s="385">
        <v>9</v>
      </c>
      <c r="Y47" s="190">
        <v>9</v>
      </c>
      <c r="AA47" s="264">
        <f t="shared" si="0"/>
        <v>0</v>
      </c>
      <c r="AB47" s="190">
        <f t="shared" si="1"/>
        <v>0</v>
      </c>
    </row>
    <row r="48" spans="1:28" s="16" customFormat="1" ht="73.5" customHeight="1" x14ac:dyDescent="0.3">
      <c r="A48" s="585">
        <f>'Unit Data from Audit Worksheet'!A54</f>
        <v>1052</v>
      </c>
      <c r="B48" s="160" t="str">
        <f>'Unit Data from Audit Worksheet'!C54</f>
        <v>General Fund-Rev, Exp. Change in Fund Balance</v>
      </c>
      <c r="C48" s="207" t="str">
        <f>'Unit Data from Audit Worksheet'!D54</f>
        <v>Mark to Market unrealized losses in the General Fund. (enter as a negative number)</v>
      </c>
      <c r="D48" s="87"/>
      <c r="E48" s="163">
        <f>'Unit Data from Audit Worksheet'!F54</f>
        <v>0</v>
      </c>
      <c r="F48" s="156"/>
      <c r="G48" s="158"/>
      <c r="H48" s="155"/>
      <c r="I48" s="20"/>
      <c r="J48" s="167">
        <v>1052</v>
      </c>
      <c r="K48" s="78" t="s">
        <v>950</v>
      </c>
      <c r="L48" s="208">
        <f t="shared" ref="L48:L87" si="7">IF(D48="",E48,D48)</f>
        <v>0</v>
      </c>
      <c r="M48"/>
      <c r="P48" s="135"/>
      <c r="Q48" s="183"/>
      <c r="R48" s="264"/>
      <c r="S48" s="264"/>
      <c r="T48" s="264"/>
      <c r="U48" s="264"/>
      <c r="V48" s="264"/>
      <c r="W48" s="264"/>
      <c r="X48" s="385"/>
      <c r="Y48" s="190"/>
      <c r="Z48" s="264"/>
      <c r="AA48" s="264">
        <f t="shared" si="0"/>
        <v>0</v>
      </c>
      <c r="AB48" s="190"/>
    </row>
    <row r="49" spans="1:28" s="16" customFormat="1" ht="73.5" customHeight="1" x14ac:dyDescent="0.3">
      <c r="A49" s="147">
        <f>'Unit Data from Audit Worksheet'!A56</f>
        <v>16</v>
      </c>
      <c r="B49" s="145" t="str">
        <f>'Unit Data from Audit Worksheet'!C56</f>
        <v>General Fund-Rev, Exp. Change in Fund Balance</v>
      </c>
      <c r="C49" s="145" t="str">
        <f>'Unit Data from Audit Worksheet'!D56</f>
        <v>Total revenues</v>
      </c>
      <c r="D49" s="87"/>
      <c r="E49" s="162">
        <f>'Unit Data from Audit Worksheet'!F56</f>
        <v>0</v>
      </c>
      <c r="F49" s="156"/>
      <c r="G49" s="158"/>
      <c r="H49" s="155"/>
      <c r="I49" s="20"/>
      <c r="J49" s="147">
        <v>16</v>
      </c>
      <c r="K49" s="145" t="s">
        <v>105</v>
      </c>
      <c r="L49" s="198">
        <f t="shared" si="7"/>
        <v>0</v>
      </c>
      <c r="M49"/>
      <c r="P49" s="135"/>
      <c r="Q49" s="183"/>
      <c r="R49" s="264"/>
      <c r="S49" s="264"/>
      <c r="T49" s="264"/>
      <c r="U49" s="264"/>
      <c r="V49" s="264"/>
      <c r="W49" s="264"/>
      <c r="X49" s="385"/>
      <c r="Y49" s="190"/>
      <c r="Z49" s="264"/>
      <c r="AA49" s="264"/>
      <c r="AB49" s="190"/>
    </row>
    <row r="50" spans="1:28" s="16" customFormat="1" ht="73.5" customHeight="1" x14ac:dyDescent="0.3">
      <c r="A50" s="147">
        <f>'Unit Data from Audit Worksheet'!A57</f>
        <v>532</v>
      </c>
      <c r="B50" s="145" t="str">
        <f>'Unit Data from Audit Worksheet'!C57</f>
        <v>General Fund-Rev, Exp. Change in Fund Balance</v>
      </c>
      <c r="C50" s="145" t="str">
        <f>'Unit Data from Audit Worksheet'!D57</f>
        <v xml:space="preserve">Total expenditures  
Exclude expenditures in the "other financing sources (uses)" section.
</v>
      </c>
      <c r="D50" s="87"/>
      <c r="E50" s="162">
        <f>'Unit Data from Audit Worksheet'!F57</f>
        <v>0</v>
      </c>
      <c r="F50" s="156"/>
      <c r="G50" s="158"/>
      <c r="H50" s="155"/>
      <c r="I50" s="20"/>
      <c r="J50" s="147">
        <v>532</v>
      </c>
      <c r="K50" s="145" t="s">
        <v>951</v>
      </c>
      <c r="L50" s="198">
        <f t="shared" si="7"/>
        <v>0</v>
      </c>
      <c r="M50"/>
      <c r="P50" s="135"/>
      <c r="Q50" s="183"/>
      <c r="R50" s="264"/>
      <c r="S50" s="264"/>
      <c r="T50" s="264"/>
      <c r="U50" s="264"/>
      <c r="V50" s="264"/>
      <c r="W50" s="264"/>
      <c r="X50" s="385"/>
      <c r="Y50" s="190"/>
      <c r="Z50" s="264"/>
      <c r="AA50" s="264"/>
      <c r="AB50" s="190"/>
    </row>
    <row r="51" spans="1:28" s="16" customFormat="1" ht="73.5" customHeight="1" x14ac:dyDescent="0.3">
      <c r="A51" s="147">
        <f>'Unit Data from Audit Worksheet'!A58</f>
        <v>17</v>
      </c>
      <c r="B51" s="145" t="str">
        <f>'Unit Data from Audit Worksheet'!C58</f>
        <v>General Fund-Rev, Exp. Change in Fund Balance</v>
      </c>
      <c r="C51" s="145" t="str">
        <f>'Unit Data from Audit Worksheet'!D58</f>
        <v>Total Transfers in    (Preference is that transfers-in  are not netted against transfers-out)</v>
      </c>
      <c r="D51" s="87"/>
      <c r="E51" s="162">
        <f>'Unit Data from Audit Worksheet'!F58</f>
        <v>0</v>
      </c>
      <c r="F51" s="156"/>
      <c r="G51" s="158"/>
      <c r="H51" s="155"/>
      <c r="I51" s="20"/>
      <c r="J51" s="147">
        <v>17</v>
      </c>
      <c r="K51" s="145" t="s">
        <v>951</v>
      </c>
      <c r="L51" s="198">
        <f t="shared" si="7"/>
        <v>0</v>
      </c>
      <c r="M51"/>
      <c r="P51" s="135"/>
      <c r="Q51" s="183"/>
      <c r="R51" s="264"/>
      <c r="S51" s="264"/>
      <c r="T51" s="264"/>
      <c r="U51" s="264"/>
      <c r="V51" s="264"/>
      <c r="W51" s="264"/>
      <c r="X51" s="385"/>
      <c r="Y51" s="190"/>
      <c r="Z51" s="264"/>
      <c r="AA51" s="264"/>
      <c r="AB51" s="190"/>
    </row>
    <row r="52" spans="1:28" s="16" customFormat="1" ht="73.5" customHeight="1" x14ac:dyDescent="0.3">
      <c r="A52" s="147">
        <f>'Unit Data from Audit Worksheet'!A59</f>
        <v>20</v>
      </c>
      <c r="B52" s="145" t="str">
        <f>'Unit Data from Audit Worksheet'!C59</f>
        <v>General Fund-Rev, Exp. Change in Fund Balance</v>
      </c>
      <c r="C52" s="145" t="str">
        <f>'Unit Data from Audit Worksheet'!D59</f>
        <v>Total Transfers out    (Preference is that transfers-in  are not netted against transfers-out)</v>
      </c>
      <c r="D52" s="87"/>
      <c r="E52" s="162">
        <f>'Unit Data from Audit Worksheet'!F59</f>
        <v>0</v>
      </c>
      <c r="F52" s="156"/>
      <c r="G52" s="158"/>
      <c r="H52" s="155"/>
      <c r="I52" s="20"/>
      <c r="J52" s="147">
        <v>20</v>
      </c>
      <c r="K52" s="145" t="s">
        <v>108</v>
      </c>
      <c r="L52" s="198">
        <f t="shared" si="7"/>
        <v>0</v>
      </c>
      <c r="M52"/>
      <c r="P52" s="135"/>
      <c r="Q52" s="183"/>
      <c r="R52" s="264"/>
      <c r="S52" s="264"/>
      <c r="T52" s="264"/>
      <c r="U52" s="264"/>
      <c r="V52" s="264"/>
      <c r="W52" s="264"/>
      <c r="X52" s="385"/>
      <c r="Y52" s="190"/>
      <c r="Z52" s="264"/>
      <c r="AA52" s="264"/>
      <c r="AB52" s="190"/>
    </row>
    <row r="53" spans="1:28" s="16" customFormat="1" ht="73.5" customHeight="1" x14ac:dyDescent="0.3">
      <c r="A53" s="147">
        <f>'Unit Data from Audit Worksheet'!A60</f>
        <v>533</v>
      </c>
      <c r="B53" s="145" t="str">
        <f>'Unit Data from Audit Worksheet'!C60</f>
        <v>General Fund-Rev, Exp. Change in Fund Balance</v>
      </c>
      <c r="C53" s="145" t="str">
        <f>'Unit Data from Audit Worksheet'!D60</f>
        <v>Total Proceeds from all long-term debt issuances 
Exclude proceeds from refundings</v>
      </c>
      <c r="D53" s="87"/>
      <c r="E53" s="162">
        <f>'Unit Data from Audit Worksheet'!F60</f>
        <v>0</v>
      </c>
      <c r="F53" s="156"/>
      <c r="G53" s="158"/>
      <c r="H53" s="155"/>
      <c r="I53" s="20"/>
      <c r="J53" s="147">
        <v>533</v>
      </c>
      <c r="K53" s="145" t="s">
        <v>952</v>
      </c>
      <c r="L53" s="198">
        <f t="shared" si="7"/>
        <v>0</v>
      </c>
      <c r="M53"/>
      <c r="P53" s="135"/>
      <c r="Q53" s="183"/>
      <c r="R53" s="264"/>
      <c r="S53" s="264"/>
      <c r="T53" s="264"/>
      <c r="U53" s="264"/>
      <c r="V53" s="264"/>
      <c r="W53" s="264"/>
      <c r="X53" s="385"/>
      <c r="Y53" s="190"/>
      <c r="Z53" s="264"/>
      <c r="AA53" s="264"/>
      <c r="AB53" s="190"/>
    </row>
    <row r="54" spans="1:28" s="16" customFormat="1" ht="73.5" customHeight="1" x14ac:dyDescent="0.3">
      <c r="A54" s="147">
        <f>'Unit Data from Audit Worksheet'!A61</f>
        <v>508</v>
      </c>
      <c r="B54" s="145" t="str">
        <f>'Unit Data from Audit Worksheet'!C61</f>
        <v>General Fund-Rev, Exp. Change in Fund Balance</v>
      </c>
      <c r="C54" s="145" t="str">
        <f>'Unit Data from Audit Worksheet'!D61</f>
        <v>Debt Refunding - Net refunding proceeds against debt payoff and if positive place results on this line.</v>
      </c>
      <c r="D54" s="87"/>
      <c r="E54" s="162">
        <f>'Unit Data from Audit Worksheet'!F61</f>
        <v>0</v>
      </c>
      <c r="F54" s="156"/>
      <c r="G54" s="158"/>
      <c r="H54" s="155"/>
      <c r="I54" s="20"/>
      <c r="J54" s="147">
        <v>508</v>
      </c>
      <c r="K54" s="145" t="s">
        <v>110</v>
      </c>
      <c r="L54" s="198">
        <f t="shared" si="7"/>
        <v>0</v>
      </c>
      <c r="M54"/>
      <c r="P54" s="135"/>
      <c r="Q54" s="183"/>
      <c r="R54" s="264"/>
      <c r="S54" s="264"/>
      <c r="T54" s="264"/>
      <c r="U54" s="264"/>
      <c r="V54" s="264"/>
      <c r="W54" s="264"/>
      <c r="X54" s="385"/>
      <c r="Y54" s="190"/>
      <c r="Z54" s="264"/>
      <c r="AA54" s="264"/>
      <c r="AB54" s="190"/>
    </row>
    <row r="55" spans="1:28" s="16" customFormat="1" ht="73.5" customHeight="1" x14ac:dyDescent="0.3">
      <c r="A55" s="147">
        <f>'Unit Data from Audit Worksheet'!A62</f>
        <v>509</v>
      </c>
      <c r="B55" s="145" t="str">
        <f>'Unit Data from Audit Worksheet'!C62</f>
        <v>General Fund-Rev, Exp. Change in Fund Balance</v>
      </c>
      <c r="C55" s="145" t="str">
        <f>'Unit Data from Audit Worksheet'!D62</f>
        <v>Debt Refunding - Net refunding proceeds against debt payoff and if negative place results on this line.</v>
      </c>
      <c r="D55" s="87"/>
      <c r="E55" s="162">
        <f>'Unit Data from Audit Worksheet'!F62</f>
        <v>0</v>
      </c>
      <c r="F55" s="156"/>
      <c r="G55" s="158"/>
      <c r="H55" s="155"/>
      <c r="I55" s="20"/>
      <c r="J55" s="147">
        <v>509</v>
      </c>
      <c r="K55" s="592" t="s">
        <v>111</v>
      </c>
      <c r="L55" s="198">
        <f t="shared" si="7"/>
        <v>0</v>
      </c>
      <c r="M55"/>
      <c r="P55" s="135"/>
      <c r="Q55" s="183"/>
      <c r="R55" s="264"/>
      <c r="S55" s="264"/>
      <c r="T55" s="264"/>
      <c r="U55" s="264"/>
      <c r="V55" s="264"/>
      <c r="W55" s="264"/>
      <c r="X55" s="385"/>
      <c r="Y55" s="190"/>
      <c r="Z55" s="264"/>
      <c r="AA55" s="264"/>
      <c r="AB55" s="190"/>
    </row>
    <row r="56" spans="1:28" s="16" customFormat="1" ht="73.5" customHeight="1" x14ac:dyDescent="0.3">
      <c r="A56" s="147">
        <f>'Unit Data from Audit Worksheet'!A63</f>
        <v>22</v>
      </c>
      <c r="B56" s="145" t="str">
        <f>'Unit Data from Audit Worksheet'!C63</f>
        <v>General Fund-Rev, Exp. Change in Fund Balance</v>
      </c>
      <c r="C56" s="145" t="str">
        <f>'Unit Data from Audit Worksheet'!D63</f>
        <v xml:space="preserve">All other items on this statement that were not included in total revenues, total expenditures, transfers in or out, or proceeds from long-term debt above.  </v>
      </c>
      <c r="D56" s="87"/>
      <c r="E56" s="162">
        <f>'Unit Data from Audit Worksheet'!F63</f>
        <v>0</v>
      </c>
      <c r="F56" s="156"/>
      <c r="G56" s="158"/>
      <c r="H56" s="155"/>
      <c r="I56" s="20"/>
      <c r="J56" s="147">
        <v>22</v>
      </c>
      <c r="K56" s="593" t="s">
        <v>109</v>
      </c>
      <c r="L56" s="198">
        <f t="shared" si="7"/>
        <v>0</v>
      </c>
      <c r="M56"/>
      <c r="P56" s="135"/>
      <c r="Q56" s="183"/>
      <c r="R56" s="264"/>
      <c r="S56" s="264"/>
      <c r="T56" s="264"/>
      <c r="U56" s="264"/>
      <c r="V56" s="264"/>
      <c r="W56" s="264"/>
      <c r="X56" s="385"/>
      <c r="Y56" s="190"/>
      <c r="Z56" s="264"/>
      <c r="AA56" s="264"/>
      <c r="AB56" s="190"/>
    </row>
    <row r="57" spans="1:28" s="16" customFormat="1" ht="73.5" customHeight="1" x14ac:dyDescent="0.3">
      <c r="A57" s="147">
        <f>'Unit Data from Audit Worksheet'!A64</f>
        <v>23</v>
      </c>
      <c r="B57" s="145" t="str">
        <f>'Unit Data from Audit Worksheet'!C64</f>
        <v>General Fund-Rev, Exp. Change in Fund Balance</v>
      </c>
      <c r="C57" s="145" t="str">
        <f>'Unit Data from Audit Worksheet'!D64</f>
        <v>Change in fund balance - (Increase in Fund balance is recorded as a positive and a decrease in fund balance is recorded as a negative)</v>
      </c>
      <c r="D57" s="87"/>
      <c r="E57" s="162">
        <f>'Unit Data from Audit Worksheet'!F64</f>
        <v>0</v>
      </c>
      <c r="F57" s="156"/>
      <c r="G57" s="158"/>
      <c r="H57" s="155"/>
      <c r="I57" s="20"/>
      <c r="J57" s="147">
        <v>23</v>
      </c>
      <c r="K57" s="593" t="s">
        <v>112</v>
      </c>
      <c r="L57" s="198">
        <f t="shared" si="7"/>
        <v>0</v>
      </c>
      <c r="M57"/>
      <c r="P57" s="135"/>
      <c r="Q57" s="183"/>
      <c r="R57" s="264"/>
      <c r="S57" s="264"/>
      <c r="T57" s="264"/>
      <c r="U57" s="264"/>
      <c r="V57" s="264"/>
      <c r="W57" s="264"/>
      <c r="X57" s="385"/>
      <c r="Y57" s="190"/>
      <c r="Z57" s="264"/>
      <c r="AA57" s="264"/>
      <c r="AB57" s="190"/>
    </row>
    <row r="58" spans="1:28" s="16" customFormat="1" ht="119.4" customHeight="1" x14ac:dyDescent="0.3">
      <c r="A58" s="147">
        <f>'Unit Data from Audit Worksheet'!A65</f>
        <v>507</v>
      </c>
      <c r="B58" s="145" t="str">
        <f>'Unit Data from Audit Worksheet'!C65</f>
        <v>General Fund-Rev, Exp. Change in Fund Balance</v>
      </c>
      <c r="C58" s="145" t="str">
        <f>'Unit Data from Audit Worksheet'!D65</f>
        <v>Any adjustment to beginning fund balance including rounding, prior period adjustments and restatements.   (Amounts that increase fund balance are recorded as positive and amounts that decrease fund balance are recorded as negative)</v>
      </c>
      <c r="D58" s="87"/>
      <c r="E58" s="162">
        <f>'Unit Data from Audit Worksheet'!F65</f>
        <v>0</v>
      </c>
      <c r="F58" s="156"/>
      <c r="G58" s="158"/>
      <c r="H58" s="155"/>
      <c r="I58" s="20"/>
      <c r="J58" s="147">
        <v>507</v>
      </c>
      <c r="K58" s="593" t="s">
        <v>953</v>
      </c>
      <c r="L58" s="198">
        <f t="shared" si="7"/>
        <v>0</v>
      </c>
      <c r="M58"/>
      <c r="P58" s="135"/>
      <c r="Q58" s="183"/>
      <c r="R58" s="264"/>
      <c r="S58" s="264"/>
      <c r="T58" s="264"/>
      <c r="U58" s="264"/>
      <c r="V58" s="264"/>
      <c r="W58" s="264"/>
      <c r="X58" s="385"/>
      <c r="Y58" s="190"/>
      <c r="Z58" s="264"/>
      <c r="AA58" s="264"/>
      <c r="AB58" s="190"/>
    </row>
    <row r="59" spans="1:28" s="16" customFormat="1" ht="73.5" customHeight="1" x14ac:dyDescent="0.3">
      <c r="A59" s="147">
        <f>'Unit Data from Audit Worksheet'!A66</f>
        <v>647</v>
      </c>
      <c r="B59" s="145" t="str">
        <f>'Unit Data from Audit Worksheet'!C66</f>
        <v>Debt Service Fund</v>
      </c>
      <c r="C59" s="145" t="str">
        <f>'Unit Data from Audit Worksheet'!D66</f>
        <v>Please enter the Total Fund Balance for any Debt Service Funds</v>
      </c>
      <c r="D59" s="87"/>
      <c r="E59" s="162">
        <f>'Unit Data from Audit Worksheet'!F66</f>
        <v>0</v>
      </c>
      <c r="F59" s="156"/>
      <c r="G59" s="158"/>
      <c r="H59" s="155"/>
      <c r="I59" s="20"/>
      <c r="J59" s="147">
        <v>647</v>
      </c>
      <c r="K59" s="593" t="s">
        <v>956</v>
      </c>
      <c r="L59" s="198">
        <f t="shared" si="7"/>
        <v>0</v>
      </c>
      <c r="M59"/>
      <c r="P59" s="135"/>
      <c r="Q59" s="183"/>
      <c r="R59" s="264"/>
      <c r="S59" s="264"/>
      <c r="T59" s="264"/>
      <c r="U59" s="264"/>
      <c r="V59" s="264"/>
      <c r="W59" s="264"/>
      <c r="X59" s="385"/>
      <c r="Y59" s="190"/>
      <c r="Z59" s="264"/>
      <c r="AA59" s="264"/>
      <c r="AB59" s="190"/>
    </row>
    <row r="60" spans="1:28" s="16" customFormat="1" ht="73.5" customHeight="1" x14ac:dyDescent="0.3">
      <c r="A60" s="482">
        <f>'Unit Data from Audit Worksheet'!A68</f>
        <v>534</v>
      </c>
      <c r="B60" s="481" t="str">
        <f>'Unit Data from Audit Worksheet'!C68</f>
        <v>Net Position</v>
      </c>
      <c r="C60" s="481" t="str">
        <f>'Unit Data from Audit Worksheet'!D68</f>
        <v>Combined Totals of all Proprietary Funds - Amount of Inventories and Prepaids in current assets</v>
      </c>
      <c r="D60" s="87"/>
      <c r="E60" s="162">
        <f>'Unit Data from Audit Worksheet'!F68</f>
        <v>0</v>
      </c>
      <c r="F60" s="156"/>
      <c r="G60" s="158"/>
      <c r="H60" s="155"/>
      <c r="I60" s="20"/>
      <c r="J60" s="482">
        <v>534</v>
      </c>
      <c r="K60" s="592" t="s">
        <v>462</v>
      </c>
      <c r="L60" s="198">
        <f t="shared" si="7"/>
        <v>0</v>
      </c>
      <c r="M60"/>
      <c r="P60" s="135"/>
      <c r="Q60" s="183"/>
      <c r="R60" s="264"/>
      <c r="S60" s="264"/>
      <c r="T60" s="264"/>
      <c r="U60" s="264"/>
      <c r="V60" s="264"/>
      <c r="W60" s="264"/>
      <c r="X60" s="385"/>
      <c r="Y60" s="190"/>
      <c r="Z60" s="264"/>
      <c r="AA60" s="264"/>
      <c r="AB60" s="190"/>
    </row>
    <row r="61" spans="1:28" s="16" customFormat="1" ht="73.5" customHeight="1" x14ac:dyDescent="0.3">
      <c r="A61" s="482">
        <f>'Unit Data from Audit Worksheet'!A69</f>
        <v>13</v>
      </c>
      <c r="B61" s="481" t="str">
        <f>'Unit Data from Audit Worksheet'!C69</f>
        <v>Combined Proprietary Funds - Net Position</v>
      </c>
      <c r="C61" s="481" t="str">
        <f>'Unit Data from Audit Worksheet'!D69</f>
        <v>Comb-Proprietary Funds-Current Assets 
Exclude: any restricted assets
                  deferred outflows</v>
      </c>
      <c r="D61" s="87"/>
      <c r="E61" s="162">
        <f>'Unit Data from Audit Worksheet'!F69</f>
        <v>0</v>
      </c>
      <c r="F61" s="156"/>
      <c r="G61" s="158"/>
      <c r="H61" s="155"/>
      <c r="I61" s="20"/>
      <c r="J61" s="154">
        <v>13</v>
      </c>
      <c r="K61" s="592" t="s">
        <v>957</v>
      </c>
      <c r="L61" s="198">
        <f t="shared" si="7"/>
        <v>0</v>
      </c>
      <c r="M61"/>
      <c r="P61" s="135"/>
      <c r="Q61" s="183"/>
      <c r="R61" s="264"/>
      <c r="S61" s="264"/>
      <c r="T61" s="264"/>
      <c r="U61" s="264"/>
      <c r="V61" s="264"/>
      <c r="W61" s="264"/>
      <c r="X61" s="385"/>
      <c r="Y61" s="190"/>
      <c r="Z61" s="264"/>
      <c r="AA61" s="264"/>
      <c r="AB61" s="190"/>
    </row>
    <row r="62" spans="1:28" s="16" customFormat="1" ht="198.6" customHeight="1" x14ac:dyDescent="0.3">
      <c r="A62" s="482">
        <f>'Unit Data from Audit Worksheet'!A70</f>
        <v>14</v>
      </c>
      <c r="B62" s="481" t="str">
        <f>'Unit Data from Audit Worksheet'!C70</f>
        <v>Combined Proprietary Funds - Net Position</v>
      </c>
      <c r="C62" s="481" t="str">
        <f>'Unit Data from Audit Worksheet'!D70</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2" s="87"/>
      <c r="E62" s="162">
        <f>'Unit Data from Audit Worksheet'!F70</f>
        <v>0</v>
      </c>
      <c r="F62" s="156"/>
      <c r="G62" s="158"/>
      <c r="H62" s="155"/>
      <c r="I62" s="20"/>
      <c r="J62" s="154">
        <v>14</v>
      </c>
      <c r="K62" s="343" t="s">
        <v>721</v>
      </c>
      <c r="L62" s="198">
        <f t="shared" si="7"/>
        <v>0</v>
      </c>
      <c r="M62"/>
      <c r="P62" s="135"/>
      <c r="Q62" s="183"/>
      <c r="R62" s="264"/>
      <c r="S62" s="264"/>
      <c r="T62" s="264"/>
      <c r="U62" s="264"/>
      <c r="V62" s="264"/>
      <c r="W62" s="264"/>
      <c r="X62" s="385"/>
      <c r="Y62" s="190"/>
      <c r="Z62" s="264"/>
      <c r="AA62" s="264"/>
      <c r="AB62" s="190"/>
    </row>
    <row r="63" spans="1:28" s="16" customFormat="1" ht="73.5" customHeight="1" x14ac:dyDescent="0.3">
      <c r="A63" s="482">
        <f>'Unit Data from Audit Worksheet'!A71</f>
        <v>32</v>
      </c>
      <c r="B63" s="481" t="str">
        <f>'Unit Data from Audit Worksheet'!C71</f>
        <v>Combined Totals of all Proprietary Funds - Revenue, Expenses, Changes in Net Position</v>
      </c>
      <c r="C63" s="481" t="str">
        <f>'Unit Data from Audit Worksheet'!D71</f>
        <v>Combined Totals of all proprietary Funds - Depreciation &amp; Amortization Expense</v>
      </c>
      <c r="D63" s="87"/>
      <c r="E63" s="162">
        <f>'Unit Data from Audit Worksheet'!F71</f>
        <v>0</v>
      </c>
      <c r="F63" s="156"/>
      <c r="G63" s="158"/>
      <c r="H63" s="155"/>
      <c r="I63" s="20"/>
      <c r="J63" s="154">
        <v>32</v>
      </c>
      <c r="K63" s="594" t="s">
        <v>723</v>
      </c>
      <c r="L63" s="198">
        <f t="shared" si="7"/>
        <v>0</v>
      </c>
      <c r="M63"/>
      <c r="P63" s="135"/>
      <c r="Q63" s="183"/>
      <c r="R63" s="264"/>
      <c r="S63" s="264"/>
      <c r="T63" s="264"/>
      <c r="U63" s="264"/>
      <c r="V63" s="264"/>
      <c r="W63" s="264"/>
      <c r="X63" s="385"/>
      <c r="Y63" s="190"/>
      <c r="Z63" s="264"/>
      <c r="AA63" s="264"/>
      <c r="AB63" s="190"/>
    </row>
    <row r="64" spans="1:28" s="16" customFormat="1" ht="94.2" customHeight="1" x14ac:dyDescent="0.3">
      <c r="A64" s="482">
        <f>'Unit Data from Audit Worksheet'!A72</f>
        <v>31</v>
      </c>
      <c r="B64" s="481" t="str">
        <f>'Unit Data from Audit Worksheet'!C72</f>
        <v>Combined Totals of all Proprietary Funds - Revenue, Expenses, Changes in Net Position</v>
      </c>
      <c r="C64" s="481" t="str">
        <f>'Unit Data from Audit Worksheet'!D72</f>
        <v>Combined Totals of all Proprietary Funds - Change in net position - (increase in net position is recorded as a positive and a decrease in net position is recorded as a negative)</v>
      </c>
      <c r="D64" s="87"/>
      <c r="E64" s="162">
        <f>'Unit Data from Audit Worksheet'!F72</f>
        <v>0</v>
      </c>
      <c r="F64" s="156"/>
      <c r="G64" s="158"/>
      <c r="H64" s="155"/>
      <c r="I64" s="20"/>
      <c r="J64" s="154">
        <v>31</v>
      </c>
      <c r="K64" s="592" t="s">
        <v>724</v>
      </c>
      <c r="L64" s="198">
        <f t="shared" si="7"/>
        <v>0</v>
      </c>
      <c r="M64"/>
      <c r="P64" s="135"/>
      <c r="Q64" s="183"/>
      <c r="R64" s="264"/>
      <c r="S64" s="264"/>
      <c r="T64" s="264"/>
      <c r="U64" s="264"/>
      <c r="V64" s="264"/>
      <c r="W64" s="264"/>
      <c r="X64" s="385"/>
      <c r="Y64" s="190"/>
      <c r="Z64" s="264"/>
      <c r="AA64" s="264"/>
      <c r="AB64" s="190"/>
    </row>
    <row r="65" spans="1:28" s="16" customFormat="1" ht="73.5" customHeight="1" x14ac:dyDescent="0.3">
      <c r="A65" s="482">
        <f>'Unit Data from Audit Worksheet'!A73</f>
        <v>193</v>
      </c>
      <c r="B65" s="481" t="str">
        <f>'Unit Data from Audit Worksheet'!C73</f>
        <v>Combined Proprietary Funds - Change in Cash Flow Statement</v>
      </c>
      <c r="C65" s="481" t="str">
        <f>'Unit Data from Audit Worksheet'!D73</f>
        <v>Combined Totals of all Proprietary Funds - Capital Contributions</v>
      </c>
      <c r="D65" s="87"/>
      <c r="E65" s="162">
        <f>'Unit Data from Audit Worksheet'!F73</f>
        <v>0</v>
      </c>
      <c r="F65" s="156"/>
      <c r="G65" s="158"/>
      <c r="H65" s="155"/>
      <c r="I65" s="20"/>
      <c r="J65" s="154">
        <v>193</v>
      </c>
      <c r="K65" s="594" t="s">
        <v>186</v>
      </c>
      <c r="L65" s="198">
        <f t="shared" si="7"/>
        <v>0</v>
      </c>
      <c r="M65"/>
      <c r="P65" s="135"/>
      <c r="Q65" s="183"/>
      <c r="R65" s="264"/>
      <c r="S65" s="264"/>
      <c r="T65" s="264"/>
      <c r="U65" s="264"/>
      <c r="V65" s="264"/>
      <c r="W65" s="264"/>
      <c r="X65" s="385"/>
      <c r="Y65" s="190"/>
      <c r="Z65" s="264"/>
      <c r="AA65" s="264"/>
      <c r="AB65" s="190"/>
    </row>
    <row r="66" spans="1:28" s="16" customFormat="1" ht="73.5" customHeight="1" x14ac:dyDescent="0.3">
      <c r="A66" s="482">
        <f>'Unit Data from Audit Worksheet'!A74</f>
        <v>33</v>
      </c>
      <c r="B66" s="481" t="str">
        <f>'Unit Data from Audit Worksheet'!C74</f>
        <v>Combined Proprietary Funds - Change in Cash Flow Statement</v>
      </c>
      <c r="C66" s="481" t="str">
        <f>'Unit Data from Audit Worksheet'!D74</f>
        <v>Combined Totals of all Proprietary Funds - Cash Flow from Operating</v>
      </c>
      <c r="D66" s="87"/>
      <c r="E66" s="162">
        <f>'Unit Data from Audit Worksheet'!F74</f>
        <v>0</v>
      </c>
      <c r="F66" s="156"/>
      <c r="G66" s="158"/>
      <c r="H66" s="155"/>
      <c r="I66" s="20"/>
      <c r="J66" s="154">
        <v>33</v>
      </c>
      <c r="K66" s="592" t="s">
        <v>185</v>
      </c>
      <c r="L66" s="198">
        <f t="shared" si="7"/>
        <v>0</v>
      </c>
      <c r="M66"/>
      <c r="P66" s="135"/>
      <c r="Q66" s="183"/>
      <c r="R66" s="264"/>
      <c r="S66" s="264"/>
      <c r="T66" s="264"/>
      <c r="U66" s="264"/>
      <c r="V66" s="264"/>
      <c r="W66" s="264"/>
      <c r="X66" s="385"/>
      <c r="Y66" s="190"/>
      <c r="Z66" s="264"/>
      <c r="AA66" s="264"/>
      <c r="AB66" s="190"/>
    </row>
    <row r="67" spans="1:28" s="16" customFormat="1" ht="73.5" customHeight="1" x14ac:dyDescent="0.3">
      <c r="A67" s="147">
        <f>'Unit Data from Audit Worksheet'!A76</f>
        <v>512</v>
      </c>
      <c r="B67" s="157" t="str">
        <f>'Unit Data from Audit Worksheet'!C76</f>
        <v>Fiduciary Statements</v>
      </c>
      <c r="C67" s="144" t="str">
        <f>'Unit Data from Audit Worksheet'!D76</f>
        <v>Cash and investments.  
Include:  unrestricted and restricted.  
                   cash and investments held 
                   by a third party</v>
      </c>
      <c r="D67" s="87"/>
      <c r="E67" s="162">
        <f>'Unit Data from Audit Worksheet'!F76</f>
        <v>0</v>
      </c>
      <c r="F67" s="156"/>
      <c r="G67" s="158"/>
      <c r="H67" s="155"/>
      <c r="I67" s="20"/>
      <c r="J67" s="154">
        <v>512</v>
      </c>
      <c r="K67" s="153" t="s">
        <v>147</v>
      </c>
      <c r="L67" s="198">
        <f t="shared" si="7"/>
        <v>0</v>
      </c>
      <c r="M67"/>
      <c r="P67" s="135"/>
      <c r="Q67" s="183"/>
      <c r="R67" s="264"/>
      <c r="S67" s="264"/>
      <c r="T67" s="264"/>
      <c r="U67" s="264"/>
      <c r="V67" s="264"/>
      <c r="W67" s="264"/>
      <c r="X67" s="385"/>
      <c r="Y67" s="190"/>
      <c r="Z67" s="264"/>
      <c r="AA67" s="264"/>
      <c r="AB67" s="190"/>
    </row>
    <row r="68" spans="1:28" ht="127.8" customHeight="1" x14ac:dyDescent="0.3">
      <c r="A68" s="147">
        <f>'Unit Data from Audit Worksheet'!A78</f>
        <v>622</v>
      </c>
      <c r="B68" s="157" t="str">
        <f>'Unit Data from Audit Worksheet'!C78</f>
        <v>FS., Pension note or RSI</v>
      </c>
      <c r="C68" s="157" t="str">
        <f>'Unit Data from Audit Worksheet'!D78</f>
        <v xml:space="preserve">Unit's Share of Net Pension Liability ($s)
- unit of government is a participating employer in the State's TSERS (Teachers' and State Employees' Retirement System) or the LGERS (Local Governmental Employees' Retirement System).  </v>
      </c>
      <c r="D68" s="161"/>
      <c r="E68" s="162">
        <f>'Unit Data from Audit Worksheet'!F78</f>
        <v>0</v>
      </c>
      <c r="F68" s="156"/>
      <c r="G68" s="158"/>
      <c r="H68" s="155"/>
      <c r="I68" s="20"/>
      <c r="J68" s="154">
        <v>622</v>
      </c>
      <c r="K68" s="159" t="s">
        <v>237</v>
      </c>
      <c r="L68" s="198">
        <f t="shared" si="7"/>
        <v>0</v>
      </c>
      <c r="P68" s="135"/>
      <c r="X68" s="385">
        <v>82</v>
      </c>
      <c r="Y68" s="190">
        <v>82</v>
      </c>
      <c r="AA68" s="264" t="e">
        <f>#REF!-#REF!</f>
        <v>#REF!</v>
      </c>
      <c r="AB68" s="190" t="e">
        <f>E68-#REF!</f>
        <v>#REF!</v>
      </c>
    </row>
    <row r="69" spans="1:28" ht="137.4" customHeight="1" x14ac:dyDescent="0.3">
      <c r="A69" s="147">
        <f>'Unit Data from Audit Worksheet'!A79</f>
        <v>577</v>
      </c>
      <c r="B69" s="157" t="str">
        <f>'Unit Data from Audit Worksheet'!C79</f>
        <v>Pension Notes</v>
      </c>
      <c r="C69" s="157" t="str">
        <f>'Unit Data from Audit Worksheet'!D79</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69" s="161"/>
      <c r="E69" s="162">
        <f>'Unit Data from Audit Worksheet'!F79</f>
        <v>0</v>
      </c>
      <c r="F69" s="156"/>
      <c r="G69" s="158"/>
      <c r="H69" s="155"/>
      <c r="I69" s="20"/>
      <c r="J69" s="154">
        <v>577</v>
      </c>
      <c r="K69" s="159" t="s">
        <v>220</v>
      </c>
      <c r="L69" s="198">
        <f t="shared" si="7"/>
        <v>0</v>
      </c>
      <c r="P69" s="135"/>
      <c r="X69" s="385">
        <v>359</v>
      </c>
      <c r="Y69" s="190">
        <v>359</v>
      </c>
      <c r="AA69" s="264" t="e">
        <f>#REF!-#REF!</f>
        <v>#REF!</v>
      </c>
      <c r="AB69" s="190" t="e">
        <f>E69-#REF!</f>
        <v>#REF!</v>
      </c>
    </row>
    <row r="70" spans="1:28" s="16" customFormat="1" ht="127.5" customHeight="1" x14ac:dyDescent="0.3">
      <c r="A70" s="586">
        <f>'Unit Data from Audit Worksheet'!A81</f>
        <v>547</v>
      </c>
      <c r="B70" s="157" t="str">
        <f>'Unit Data from Audit Worksheet'!C81</f>
        <v>OPEB Note</v>
      </c>
      <c r="C70" s="157" t="str">
        <f>'Unit Data from Audit Worksheet'!D81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70" s="59"/>
      <c r="E70" s="162">
        <f>'Unit Data from Audit Worksheet'!F81</f>
        <v>0</v>
      </c>
      <c r="F70" s="156"/>
      <c r="G70" s="158"/>
      <c r="H70" s="61">
        <f>ROUND(IFERROR((#REF!/#REF!)*100,0),1)</f>
        <v>0</v>
      </c>
      <c r="I70" s="20"/>
      <c r="J70" s="154">
        <v>547</v>
      </c>
      <c r="K70" s="213" t="s">
        <v>192</v>
      </c>
      <c r="L70" s="198">
        <f t="shared" si="7"/>
        <v>0</v>
      </c>
      <c r="M70"/>
      <c r="P70" s="136"/>
      <c r="Q70" s="183"/>
      <c r="R70" s="2"/>
      <c r="S70" s="2"/>
      <c r="T70" s="2"/>
      <c r="U70" s="2"/>
      <c r="V70" s="2"/>
      <c r="W70" s="2"/>
      <c r="X70" s="385">
        <v>547</v>
      </c>
      <c r="Y70" s="190">
        <v>547</v>
      </c>
      <c r="Z70" s="2"/>
      <c r="AA70" s="264">
        <f t="shared" ref="AA70:AA78" si="8">A70-J70</f>
        <v>0</v>
      </c>
      <c r="AB70" s="190">
        <f>E72-L70</f>
        <v>0</v>
      </c>
    </row>
    <row r="71" spans="1:28" s="16" customFormat="1" ht="99" customHeight="1" x14ac:dyDescent="0.3">
      <c r="A71" s="147">
        <f>'Unit Data from Audit Worksheet'!A82</f>
        <v>659</v>
      </c>
      <c r="B71" s="157" t="str">
        <f>'Unit Data from Audit Worksheet'!C82</f>
        <v>OPEB
 Note or RSI</v>
      </c>
      <c r="C71" s="144" t="str">
        <f>'Unit Data from Audit Worksheet'!D82</f>
        <v>Total OPEB benefits - total OPEB liability
If you do not provide benefit, please enter 0</v>
      </c>
      <c r="D71" s="59"/>
      <c r="E71" s="162">
        <f>'Unit Data from Audit Worksheet'!F82</f>
        <v>0</v>
      </c>
      <c r="F71" s="156"/>
      <c r="G71" s="214" t="s">
        <v>954</v>
      </c>
      <c r="H71" s="155"/>
      <c r="I71" s="20"/>
      <c r="J71" s="147">
        <v>659</v>
      </c>
      <c r="K71" s="146" t="s">
        <v>272</v>
      </c>
      <c r="L71" s="198">
        <f t="shared" si="7"/>
        <v>0</v>
      </c>
      <c r="M71"/>
      <c r="P71" s="136"/>
      <c r="Q71" s="183"/>
      <c r="R71" s="2"/>
      <c r="S71" s="2"/>
      <c r="T71" s="2"/>
      <c r="U71" s="2"/>
      <c r="V71" s="2"/>
      <c r="W71" s="2"/>
      <c r="X71" s="385">
        <v>659</v>
      </c>
      <c r="Y71" s="190">
        <v>659</v>
      </c>
      <c r="Z71" s="2"/>
      <c r="AA71" s="264">
        <f t="shared" si="8"/>
        <v>0</v>
      </c>
      <c r="AB71" s="190">
        <f>E73-L71</f>
        <v>0</v>
      </c>
    </row>
    <row r="72" spans="1:28" s="16" customFormat="1" ht="131.25" customHeight="1" x14ac:dyDescent="0.3">
      <c r="A72" s="147">
        <f>'Unit Data from Audit Worksheet'!A83</f>
        <v>660</v>
      </c>
      <c r="B72" s="157" t="str">
        <f>'Unit Data from Audit Worksheet'!C83</f>
        <v>OPEB
 Note or RSI</v>
      </c>
      <c r="C72" s="144" t="str">
        <f>'Unit Data from Audit Worksheet'!D83</f>
        <v>Total OPEB benefits- OPEB plan fiduciary net position
If no fiduciary net position, enter 0</v>
      </c>
      <c r="D72" s="161"/>
      <c r="E72" s="162">
        <f>'Unit Data from Audit Worksheet'!F83</f>
        <v>0</v>
      </c>
      <c r="F72" s="156"/>
      <c r="G72" s="214" t="s">
        <v>954</v>
      </c>
      <c r="H72" s="155">
        <f>'Unit Data from Audit Worksheet'!I81</f>
        <v>0</v>
      </c>
      <c r="I72" s="20"/>
      <c r="J72" s="147">
        <v>660</v>
      </c>
      <c r="K72" s="146" t="s">
        <v>273</v>
      </c>
      <c r="L72" s="198">
        <f t="shared" si="7"/>
        <v>0</v>
      </c>
      <c r="M72"/>
      <c r="P72" s="136"/>
      <c r="Q72" s="183"/>
      <c r="R72" s="2"/>
      <c r="S72" s="2"/>
      <c r="T72" s="2"/>
      <c r="U72" s="2"/>
      <c r="V72" s="2"/>
      <c r="W72" s="2"/>
      <c r="X72" s="385">
        <v>660</v>
      </c>
      <c r="Y72" s="190">
        <v>660</v>
      </c>
      <c r="Z72" s="2"/>
      <c r="AA72" s="264">
        <f t="shared" si="8"/>
        <v>0</v>
      </c>
      <c r="AB72" s="190" t="e">
        <f>#REF!-L72</f>
        <v>#REF!</v>
      </c>
    </row>
    <row r="73" spans="1:28" ht="134.25" customHeight="1" x14ac:dyDescent="0.3">
      <c r="A73" s="147">
        <f>'Unit Data from Audit Worksheet'!A84</f>
        <v>661</v>
      </c>
      <c r="B73" s="157" t="str">
        <f>'Unit Data from Audit Worksheet'!C84</f>
        <v>OPEB
RSI</v>
      </c>
      <c r="C73" s="144" t="str">
        <f>'Unit Data from Audit Worksheet'!D84</f>
        <v>Total OPEB benefits - What is the plan’s fiduciary net position as a percentage of the total OPEB liability?  Please enter as percentage value; for example, 83.5% should be entered as 83.5.  If assets have not been set aside in a trust, please enter 0.0</v>
      </c>
      <c r="D73" s="161"/>
      <c r="E73" s="91">
        <f>'Unit Data from Audit Worksheet'!F84</f>
        <v>0</v>
      </c>
      <c r="F73" s="156"/>
      <c r="G73" s="214" t="s">
        <v>954</v>
      </c>
      <c r="H73" s="155">
        <f>'Unit Data from Audit Worksheet'!I82</f>
        <v>0</v>
      </c>
      <c r="I73" s="20"/>
      <c r="J73" s="147">
        <v>661</v>
      </c>
      <c r="K73" s="159" t="s">
        <v>274</v>
      </c>
      <c r="L73" s="597">
        <f t="shared" si="7"/>
        <v>0</v>
      </c>
      <c r="P73" s="136"/>
      <c r="X73" s="385">
        <v>661</v>
      </c>
      <c r="Y73" s="2">
        <v>661</v>
      </c>
      <c r="AA73" s="264">
        <f t="shared" si="8"/>
        <v>0</v>
      </c>
      <c r="AB73" s="190" t="e">
        <f>#REF!-L73</f>
        <v>#REF!</v>
      </c>
    </row>
    <row r="74" spans="1:28" ht="84.75" customHeight="1" x14ac:dyDescent="0.3">
      <c r="A74" s="587">
        <f>'Unit Data from Audit Worksheet'!A87</f>
        <v>6</v>
      </c>
      <c r="B74" s="31" t="str">
        <f>'Unit Data from Audit Worksheet'!C87</f>
        <v>Fund Balance Note</v>
      </c>
      <c r="C74" s="201" t="str">
        <f>'Unit Data from Audit Worksheet'!D87</f>
        <v>General Fund -  Total Encumbrances.  You will probably have to refer to the note disclosure where the amount of encumbrances is listed.</v>
      </c>
      <c r="D74" s="465"/>
      <c r="E74" s="162">
        <f>'Unit Data from Audit Worksheet'!F87</f>
        <v>0</v>
      </c>
      <c r="F74" s="156"/>
      <c r="G74" s="158"/>
      <c r="H74" s="155"/>
      <c r="I74" s="20"/>
      <c r="J74" s="21">
        <v>6</v>
      </c>
      <c r="K74" s="81" t="s">
        <v>155</v>
      </c>
      <c r="L74" s="198">
        <f t="shared" si="7"/>
        <v>0</v>
      </c>
      <c r="P74" s="138"/>
      <c r="X74" s="385">
        <v>6</v>
      </c>
      <c r="Y74" s="2">
        <v>6</v>
      </c>
      <c r="AA74" s="264">
        <f t="shared" si="8"/>
        <v>0</v>
      </c>
      <c r="AB74" s="190" t="e">
        <f>#REF!-L74</f>
        <v>#REF!</v>
      </c>
    </row>
    <row r="75" spans="1:28" ht="87.75" customHeight="1" x14ac:dyDescent="0.3">
      <c r="A75" s="147">
        <f>'TD Info Completed by Auditor'!A9</f>
        <v>906</v>
      </c>
      <c r="B75" s="80" t="s">
        <v>327</v>
      </c>
      <c r="C75" s="145" t="str">
        <f>'TD Info Completed by Auditor'!B9</f>
        <v>Is the Independent Auditor's Report Opinion Unmodified?</v>
      </c>
      <c r="D75" s="161"/>
      <c r="E75" s="147">
        <f>IF(+'TD Info Completed by Auditor'!C9="Yes",1,IF(+'TD Info Completed by Auditor'!C9="No",2,IF(+'TD Info Completed by Auditor'!C9="N/A",3,0)))</f>
        <v>0</v>
      </c>
      <c r="F75" s="156"/>
      <c r="G75" s="158"/>
      <c r="H75" s="155"/>
      <c r="I75" s="20"/>
      <c r="J75" s="122">
        <v>906</v>
      </c>
      <c r="K75" s="35" t="s">
        <v>315</v>
      </c>
      <c r="L75" s="599">
        <f t="shared" si="7"/>
        <v>0</v>
      </c>
      <c r="N75" s="172" t="s">
        <v>345</v>
      </c>
      <c r="P75" s="134"/>
      <c r="X75" s="190" t="e">
        <v>#N/A</v>
      </c>
      <c r="AA75" s="264">
        <f t="shared" si="8"/>
        <v>0</v>
      </c>
      <c r="AB75" s="190" t="e">
        <f>#REF!-L75</f>
        <v>#REF!</v>
      </c>
    </row>
    <row r="76" spans="1:28" ht="87.75" customHeight="1" x14ac:dyDescent="0.3">
      <c r="A76" s="147">
        <f>'TD Info Completed by Auditor'!A10</f>
        <v>907</v>
      </c>
      <c r="B76" s="80" t="s">
        <v>327</v>
      </c>
      <c r="C76" s="145" t="str">
        <f>'TD Info Completed by Auditor'!B10</f>
        <v xml:space="preserve">Is there a finding for lack of segregation of duties at this unit? </v>
      </c>
      <c r="D76" s="161"/>
      <c r="E76" s="147">
        <f>IF(+'TD Info Completed by Auditor'!C10="Yes",1,IF(+'TD Info Completed by Auditor'!C10="No",2,IF(+'TD Info Completed by Auditor'!C10="N/A",3,0)))</f>
        <v>0</v>
      </c>
      <c r="F76" s="156"/>
      <c r="G76" s="158"/>
      <c r="H76" s="155"/>
      <c r="I76" s="20"/>
      <c r="J76" s="122">
        <v>907</v>
      </c>
      <c r="K76" s="35" t="s">
        <v>316</v>
      </c>
      <c r="L76" s="599">
        <f t="shared" si="7"/>
        <v>0</v>
      </c>
      <c r="N76" s="172" t="s">
        <v>345</v>
      </c>
      <c r="P76" s="135"/>
      <c r="X76" s="190" t="e">
        <v>#N/A</v>
      </c>
      <c r="Y76" s="264"/>
      <c r="AA76" s="264">
        <f t="shared" si="8"/>
        <v>0</v>
      </c>
      <c r="AB76" s="190" t="e">
        <f>#REF!-L76</f>
        <v>#REF!</v>
      </c>
    </row>
    <row r="77" spans="1:28" s="264" customFormat="1" ht="87.75" customHeight="1" x14ac:dyDescent="0.3">
      <c r="A77" s="585">
        <f>'TD Info Completed by Auditor'!A11</f>
        <v>1058</v>
      </c>
      <c r="B77" s="143" t="s">
        <v>327</v>
      </c>
      <c r="C77" s="206" t="str">
        <f>'TD Info Completed by Auditor'!B11</f>
        <v>Did your audit disclose as a finding any statutory violations? (not including budget violations) (Yes or No)</v>
      </c>
      <c r="D77" s="161"/>
      <c r="E77" s="147">
        <f>IF(+'TD Info Completed by Auditor'!C11="Yes",1,IF(+'TD Info Completed by Auditor'!C11="No",2,IF(+'TD Info Completed by Auditor'!C11="N/A",3,0)))</f>
        <v>0</v>
      </c>
      <c r="F77" s="156"/>
      <c r="G77" s="158"/>
      <c r="H77" s="155"/>
      <c r="I77" s="20"/>
      <c r="J77" s="79">
        <v>1058</v>
      </c>
      <c r="K77" s="133" t="s">
        <v>962</v>
      </c>
      <c r="L77" s="599">
        <f t="shared" si="7"/>
        <v>0</v>
      </c>
      <c r="M77"/>
      <c r="N77" s="172"/>
      <c r="P77" s="136"/>
      <c r="Q77" s="183"/>
      <c r="X77" s="190"/>
      <c r="AA77" s="264">
        <f t="shared" si="8"/>
        <v>0</v>
      </c>
      <c r="AB77" s="190"/>
    </row>
    <row r="78" spans="1:28" s="264" customFormat="1" ht="87.75" customHeight="1" x14ac:dyDescent="0.3">
      <c r="A78" s="585">
        <f>'TD Info Completed by Auditor'!A12</f>
        <v>1059</v>
      </c>
      <c r="B78" s="143" t="s">
        <v>327</v>
      </c>
      <c r="C78" s="206" t="str">
        <f>'TD Info Completed by Auditor'!B12</f>
        <v xml:space="preserve"> Did the unit have a board-appointed finance officer the entire fiscal year? (Yes or No)</v>
      </c>
      <c r="D78" s="161"/>
      <c r="E78" s="147">
        <f>IF(+'TD Info Completed by Auditor'!C12="Yes",1,IF(+'TD Info Completed by Auditor'!C12="No",2,IF(+'TD Info Completed by Auditor'!C12="N/A",3,0)))</f>
        <v>0</v>
      </c>
      <c r="F78" s="156"/>
      <c r="G78" s="158"/>
      <c r="H78" s="155"/>
      <c r="I78" s="20"/>
      <c r="J78" s="79">
        <v>1059</v>
      </c>
      <c r="K78" s="133" t="s">
        <v>963</v>
      </c>
      <c r="L78" s="599">
        <f t="shared" si="7"/>
        <v>0</v>
      </c>
      <c r="M78"/>
      <c r="N78" s="172"/>
      <c r="P78" s="136"/>
      <c r="Q78" s="183"/>
      <c r="X78" s="190"/>
      <c r="AA78" s="264">
        <f t="shared" si="8"/>
        <v>0</v>
      </c>
      <c r="AB78" s="190"/>
    </row>
    <row r="79" spans="1:28" s="264" customFormat="1" ht="87.75" customHeight="1" x14ac:dyDescent="0.3">
      <c r="A79" s="147">
        <f>'TD Info Completed by Auditor'!A13</f>
        <v>951</v>
      </c>
      <c r="B79" s="80" t="s">
        <v>327</v>
      </c>
      <c r="C79" s="145" t="str">
        <f>'TD Info Completed by Auditor'!B13</f>
        <v>Is there a finding for lack of technical skills, knowledge and experience (SKE) at this unit?</v>
      </c>
      <c r="D79" s="161"/>
      <c r="E79" s="147">
        <f>IF(+'TD Info Completed by Auditor'!C13="Yes",1,IF(+'TD Info Completed by Auditor'!C13="No",2,IF(+'TD Info Completed by Auditor'!C13="N/A",3,0)))</f>
        <v>0</v>
      </c>
      <c r="F79" s="156"/>
      <c r="G79" s="158"/>
      <c r="H79" s="155"/>
      <c r="I79" s="20"/>
      <c r="J79" s="122">
        <v>951</v>
      </c>
      <c r="K79" s="605" t="s">
        <v>955</v>
      </c>
      <c r="L79" s="599">
        <f t="shared" si="7"/>
        <v>0</v>
      </c>
      <c r="M79"/>
      <c r="N79" s="172"/>
      <c r="P79" s="136"/>
      <c r="Q79" s="183"/>
      <c r="X79" s="190"/>
      <c r="AB79" s="190"/>
    </row>
    <row r="80" spans="1:28" ht="87.75" customHeight="1" x14ac:dyDescent="0.3">
      <c r="A80" s="147">
        <f>'TD Info Completed by Auditor'!A14</f>
        <v>953</v>
      </c>
      <c r="B80" s="80" t="s">
        <v>327</v>
      </c>
      <c r="C80" s="145" t="str">
        <f>'TD Info Completed by Auditor'!B14</f>
        <v xml:space="preserve">Is there is a going concern finding noted in the audit report? </v>
      </c>
      <c r="D80" s="161"/>
      <c r="E80" s="147">
        <f>IF(+'TD Info Completed by Auditor'!C14="Yes",1,IF(+'TD Info Completed by Auditor'!C14="No",2,IF(+'TD Info Completed by Auditor'!C14="N/A",3,0)))</f>
        <v>0</v>
      </c>
      <c r="F80" s="156"/>
      <c r="G80" s="158"/>
      <c r="H80" s="155"/>
      <c r="I80" s="20"/>
      <c r="J80" s="122">
        <v>953</v>
      </c>
      <c r="K80" s="35" t="s">
        <v>396</v>
      </c>
      <c r="L80" s="599">
        <f t="shared" si="7"/>
        <v>0</v>
      </c>
      <c r="N80" s="172" t="s">
        <v>345</v>
      </c>
      <c r="P80" s="136"/>
      <c r="X80" s="190" t="e">
        <v>#N/A</v>
      </c>
      <c r="Y80" s="264"/>
      <c r="AA80" s="264">
        <f>A80-J80</f>
        <v>0</v>
      </c>
      <c r="AB80" s="190">
        <f>E82-L80</f>
        <v>0</v>
      </c>
    </row>
    <row r="81" spans="1:28" ht="87.75" customHeight="1" x14ac:dyDescent="0.3">
      <c r="A81" s="147">
        <f>'TD Info Completed by Auditor'!A15</f>
        <v>955</v>
      </c>
      <c r="B81" s="80" t="s">
        <v>327</v>
      </c>
      <c r="C81" s="145" t="str">
        <f>'TD Info Completed by Auditor'!B15</f>
        <v xml:space="preserve">Number of significant deficiency findings (financial statement findings only)
Exclude findings reported in questions 906, 907, 951, 953 </v>
      </c>
      <c r="D81" s="161"/>
      <c r="E81" s="147">
        <f>'TD Info Completed by Auditor'!C15</f>
        <v>0</v>
      </c>
      <c r="F81" s="156"/>
      <c r="G81" s="158"/>
      <c r="H81" s="155"/>
      <c r="I81" s="20"/>
      <c r="J81" s="122">
        <v>955</v>
      </c>
      <c r="K81" s="35" t="s">
        <v>958</v>
      </c>
      <c r="L81" s="599">
        <f t="shared" si="7"/>
        <v>0</v>
      </c>
      <c r="N81" s="172" t="s">
        <v>345</v>
      </c>
      <c r="P81" s="136"/>
      <c r="X81" s="190" t="e">
        <v>#N/A</v>
      </c>
      <c r="Y81" s="264"/>
      <c r="AA81" s="264">
        <f>A81-J81</f>
        <v>0</v>
      </c>
      <c r="AB81" s="190">
        <f>E84-L81</f>
        <v>0</v>
      </c>
    </row>
    <row r="82" spans="1:28" ht="87.75" customHeight="1" x14ac:dyDescent="0.3">
      <c r="A82" s="147">
        <f>'TD Info Completed by Auditor'!A16</f>
        <v>957</v>
      </c>
      <c r="B82" s="80" t="s">
        <v>327</v>
      </c>
      <c r="C82" s="145" t="str">
        <f>'TD Info Completed by Auditor'!B16</f>
        <v xml:space="preserve">Number of material weaknesses findings (financial statements findings only)
Exclude findings reported in questions 906, 907, 951, 953 </v>
      </c>
      <c r="D82" s="161"/>
      <c r="E82" s="147">
        <f>'TD Info Completed by Auditor'!C16</f>
        <v>0</v>
      </c>
      <c r="F82" s="156"/>
      <c r="G82" s="158"/>
      <c r="H82" s="155"/>
      <c r="I82" s="20"/>
      <c r="J82" s="122">
        <v>957</v>
      </c>
      <c r="K82" s="35" t="s">
        <v>959</v>
      </c>
      <c r="L82" s="599">
        <f t="shared" si="7"/>
        <v>0</v>
      </c>
      <c r="N82" s="172" t="s">
        <v>345</v>
      </c>
      <c r="P82" s="136"/>
      <c r="X82" s="190" t="e">
        <v>#N/A</v>
      </c>
      <c r="Y82" s="264"/>
      <c r="AA82" s="264">
        <f>A82-J82</f>
        <v>0</v>
      </c>
      <c r="AB82" s="190" t="e">
        <f>#REF!-L82</f>
        <v>#REF!</v>
      </c>
    </row>
    <row r="83" spans="1:28" s="264" customFormat="1" ht="197.4" customHeight="1" x14ac:dyDescent="0.3">
      <c r="A83" s="147">
        <f>'TD Info Completed by Auditor'!A17</f>
        <v>973</v>
      </c>
      <c r="B83" s="80" t="s">
        <v>327</v>
      </c>
      <c r="C83" s="145"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83" s="161"/>
      <c r="E83" s="147">
        <f>'TD Info Completed by Auditor'!C17</f>
        <v>0</v>
      </c>
      <c r="F83" s="156"/>
      <c r="G83" s="158"/>
      <c r="H83" s="155"/>
      <c r="I83" s="20"/>
      <c r="J83" s="122">
        <v>973</v>
      </c>
      <c r="K83" s="598" t="s">
        <v>960</v>
      </c>
      <c r="L83" s="599">
        <f t="shared" si="7"/>
        <v>0</v>
      </c>
      <c r="M83"/>
      <c r="N83" s="172"/>
      <c r="P83" s="136"/>
      <c r="Q83" s="183"/>
      <c r="X83" s="190"/>
      <c r="AA83" s="264">
        <f>A83-J83</f>
        <v>0</v>
      </c>
      <c r="AB83" s="190"/>
    </row>
    <row r="84" spans="1:28" ht="87.75" customHeight="1" x14ac:dyDescent="0.3">
      <c r="A84" s="147">
        <f>'TD Info Completed by Auditor'!A18</f>
        <v>959</v>
      </c>
      <c r="B84" s="80" t="s">
        <v>327</v>
      </c>
      <c r="C84" s="145" t="str">
        <f>'TD Info Completed by Auditor'!B18</f>
        <v>Did the Unit have debt service payments deferred or restructured in this fiscal year? (does not include refinancings designed to take advantage of lower interest rates)  Select Yes, No, or NA</v>
      </c>
      <c r="D84" s="161"/>
      <c r="E84" s="147">
        <f>IF(+'TD Info Completed by Auditor'!C18="Yes",1,IF(+'TD Info Completed by Auditor'!C18="No",2,IF(+'TD Info Completed by Auditor'!C18="N/A",3,0)))</f>
        <v>0</v>
      </c>
      <c r="F84" s="156"/>
      <c r="G84" s="158"/>
      <c r="H84" s="155"/>
      <c r="I84" s="20"/>
      <c r="J84" s="122">
        <v>959</v>
      </c>
      <c r="K84" s="35" t="s">
        <v>347</v>
      </c>
      <c r="L84" s="599">
        <f t="shared" si="7"/>
        <v>0</v>
      </c>
      <c r="N84" s="172" t="s">
        <v>345</v>
      </c>
      <c r="P84" s="136"/>
      <c r="X84" s="190" t="e">
        <v>#N/A</v>
      </c>
      <c r="Y84" s="264"/>
      <c r="AA84" s="264">
        <f>A84-J84</f>
        <v>0</v>
      </c>
      <c r="AB84" s="190">
        <f>E85-L84</f>
        <v>0</v>
      </c>
    </row>
    <row r="85" spans="1:28" s="264" customFormat="1" ht="177.75" customHeight="1" x14ac:dyDescent="0.3">
      <c r="A85" s="147">
        <f>'TD Info Completed by Auditor'!A19</f>
        <v>974</v>
      </c>
      <c r="B85" s="80" t="s">
        <v>327</v>
      </c>
      <c r="C85" s="145" t="str">
        <f>'TD Info Completed by Auditor'!B19</f>
        <v>Did the Unit have any of the following occur:
1.  Bond covenants were not met
2.  Debt service payments made late?  Deferred payments authorized by LGC or other state
     agencies should not be counted as late for purposes of this question.</v>
      </c>
      <c r="D85" s="161"/>
      <c r="E85" s="147">
        <f>IF(+'TD Info Completed by Auditor'!C19="Yes",1,IF(+'TD Info Completed by Auditor'!C19="No",2,IF(+'TD Info Completed by Auditor'!C19="N/A",3,0)))</f>
        <v>0</v>
      </c>
      <c r="F85" s="156"/>
      <c r="G85" s="158"/>
      <c r="H85" s="155"/>
      <c r="I85" s="20"/>
      <c r="J85" s="122">
        <v>974</v>
      </c>
      <c r="K85" s="35" t="s">
        <v>397</v>
      </c>
      <c r="L85" s="599">
        <f t="shared" si="7"/>
        <v>0</v>
      </c>
      <c r="M85"/>
      <c r="N85" s="172" t="s">
        <v>345</v>
      </c>
      <c r="P85" s="139"/>
      <c r="Q85" s="183"/>
      <c r="X85" s="190"/>
      <c r="AB85" s="190"/>
    </row>
    <row r="86" spans="1:28" ht="87.75" customHeight="1" x14ac:dyDescent="0.3">
      <c r="A86" s="147">
        <f>'TD Info Completed by Auditor'!A23</f>
        <v>979</v>
      </c>
      <c r="B86" s="80" t="s">
        <v>327</v>
      </c>
      <c r="C86" s="144" t="str">
        <f>'TD Info Completed by Auditor'!B23</f>
        <v>The Auditor will submit the Audit Report to the LGC within five months plus one day after the fiscal year end.  (for units with a June 30th fiscal year-end this would be December 1)   Select Yes or No</v>
      </c>
      <c r="D86" s="161"/>
      <c r="E86" s="147">
        <f>IF(+'TD Info Completed by Auditor'!C23="Yes",1,IF(+'TD Info Completed by Auditor'!C23="No",2,IF(+'TD Info Completed by Auditor'!C23="N/A",3,0)))</f>
        <v>0</v>
      </c>
      <c r="F86" s="156"/>
      <c r="G86" s="158"/>
      <c r="H86" s="155"/>
      <c r="I86" s="20"/>
      <c r="J86" s="122">
        <v>979</v>
      </c>
      <c r="K86" s="35" t="s">
        <v>322</v>
      </c>
      <c r="L86" s="599">
        <f t="shared" si="7"/>
        <v>0</v>
      </c>
      <c r="N86" s="172" t="s">
        <v>345</v>
      </c>
      <c r="P86" s="139"/>
      <c r="Q86" s="212"/>
      <c r="X86" s="190" t="e">
        <v>#N/A</v>
      </c>
      <c r="Y86" s="264"/>
      <c r="AA86" s="264">
        <f>A86-J86</f>
        <v>0</v>
      </c>
      <c r="AB86" s="190" t="e">
        <f>#REF!-L86</f>
        <v>#REF!</v>
      </c>
    </row>
    <row r="87" spans="1:28" ht="87.75" customHeight="1" x14ac:dyDescent="0.3">
      <c r="A87" s="147">
        <f>'TD Info Completed by Auditor'!A25</f>
        <v>975</v>
      </c>
      <c r="B87" s="80" t="s">
        <v>327</v>
      </c>
      <c r="C87" s="144" t="str">
        <f>'TD Info Completed by Auditor'!B25</f>
        <v>The Performance Indicator Tab in this worksheet has at least one performance indicator of concern (indicated by a red shaded cell)</v>
      </c>
      <c r="D87" s="161"/>
      <c r="E87" s="147">
        <f>IF(+'TD Info Completed by Auditor'!C25="Yes",1,IF(+'TD Info Completed by Auditor'!C25="No",2,IF(+'TD Info Completed by Auditor'!C25="N/A",3,0)))</f>
        <v>0</v>
      </c>
      <c r="F87" s="156"/>
      <c r="G87" s="158"/>
      <c r="H87" s="155"/>
      <c r="I87" s="20"/>
      <c r="J87" s="122">
        <v>975</v>
      </c>
      <c r="K87" s="35" t="s">
        <v>328</v>
      </c>
      <c r="L87" s="599">
        <f t="shared" si="7"/>
        <v>0</v>
      </c>
      <c r="N87" s="172" t="s">
        <v>345</v>
      </c>
      <c r="P87" s="139"/>
      <c r="Q87" s="212"/>
      <c r="X87" s="190" t="e">
        <v>#N/A</v>
      </c>
      <c r="Y87" s="264"/>
      <c r="AA87" s="264">
        <f>A87-J87</f>
        <v>0</v>
      </c>
      <c r="AB87" s="190" t="e">
        <f>#REF!-L87</f>
        <v>#REF!</v>
      </c>
    </row>
    <row r="88" spans="1:28" ht="109.95" customHeight="1" x14ac:dyDescent="0.3">
      <c r="A88" s="588">
        <v>336</v>
      </c>
      <c r="B88" s="169"/>
      <c r="C88" s="215" t="s">
        <v>352</v>
      </c>
      <c r="D88" s="216" t="s">
        <v>338</v>
      </c>
      <c r="E88" s="217" t="s">
        <v>932</v>
      </c>
      <c r="F88" s="170" t="s">
        <v>595</v>
      </c>
      <c r="G88" s="158"/>
      <c r="H88" s="155"/>
      <c r="I88" s="20"/>
      <c r="J88" s="595">
        <v>336</v>
      </c>
      <c r="K88" s="180" t="s">
        <v>340</v>
      </c>
      <c r="L88" s="600">
        <f>L10-L11-L12-L13-L14-L15-L16</f>
        <v>0</v>
      </c>
      <c r="N88" s="173" t="s">
        <v>339</v>
      </c>
      <c r="P88" s="139"/>
      <c r="Q88" s="212"/>
      <c r="X88" s="190" t="e">
        <v>#N/A</v>
      </c>
      <c r="Y88" s="264"/>
      <c r="AA88" s="264">
        <f>A88-J88</f>
        <v>0</v>
      </c>
      <c r="AB88" s="190" t="e">
        <f>E88-L88</f>
        <v>#VALUE!</v>
      </c>
    </row>
    <row r="89" spans="1:28" ht="113.4" customHeight="1" x14ac:dyDescent="0.3">
      <c r="A89" s="589"/>
      <c r="B89" s="60"/>
      <c r="C89" s="219"/>
      <c r="D89" s="83"/>
      <c r="E89" s="90"/>
      <c r="F89" s="38"/>
      <c r="G89" s="84"/>
      <c r="H89" s="85"/>
      <c r="I89" s="20"/>
      <c r="J89" s="596">
        <v>998</v>
      </c>
      <c r="K89" s="498" t="s">
        <v>180</v>
      </c>
      <c r="L89" s="600" t="e">
        <f>VLOOKUP('Unit Data from Audit Worksheet'!D2,'Unit Names(H)'!$A$2:$C$17,3,FALSE)</f>
        <v>#N/A</v>
      </c>
      <c r="N89" s="173" t="s">
        <v>341</v>
      </c>
      <c r="P89" s="139"/>
      <c r="Q89" s="212"/>
      <c r="X89" s="190" t="e">
        <v>#N/A</v>
      </c>
      <c r="Y89" s="264"/>
      <c r="AA89" s="264">
        <f>A89-J89</f>
        <v>-998</v>
      </c>
      <c r="AB89" s="190" t="e">
        <f>E89-L89</f>
        <v>#N/A</v>
      </c>
    </row>
    <row r="90" spans="1:28" ht="74.400000000000006" customHeight="1" x14ac:dyDescent="0.3">
      <c r="A90" s="589"/>
      <c r="B90" s="60"/>
      <c r="C90" s="219"/>
      <c r="D90" s="220"/>
      <c r="E90" s="221"/>
      <c r="F90" s="222"/>
      <c r="G90" s="223"/>
      <c r="H90" s="224"/>
      <c r="I90" s="20"/>
      <c r="J90" s="499">
        <v>554</v>
      </c>
      <c r="K90" s="226" t="s">
        <v>208</v>
      </c>
      <c r="L90" s="601"/>
      <c r="N90"/>
      <c r="P90" s="139"/>
      <c r="Q90" s="212"/>
      <c r="X90" s="190" t="e">
        <v>#N/A</v>
      </c>
      <c r="Y90" s="264"/>
      <c r="AA90" s="264" t="e">
        <f>A90-#REF!</f>
        <v>#REF!</v>
      </c>
      <c r="AB90" s="406" t="e">
        <f>E90-#REF!</f>
        <v>#REF!</v>
      </c>
    </row>
    <row r="91" spans="1:28" ht="74.400000000000006" customHeight="1" x14ac:dyDescent="0.3">
      <c r="A91" s="589"/>
      <c r="B91" s="60"/>
      <c r="C91" s="219"/>
      <c r="D91" s="220"/>
      <c r="E91" s="221"/>
      <c r="F91" s="222"/>
      <c r="G91" s="223"/>
      <c r="H91" s="224"/>
      <c r="I91" s="20"/>
      <c r="J91" s="101">
        <v>555</v>
      </c>
      <c r="K91" s="226" t="s">
        <v>209</v>
      </c>
      <c r="L91" s="601"/>
      <c r="N91"/>
      <c r="P91" s="139"/>
      <c r="Q91" s="212"/>
      <c r="X91" s="190" t="e">
        <v>#N/A</v>
      </c>
      <c r="Y91" s="264"/>
      <c r="AA91" s="264" t="e">
        <f>A91-#REF!</f>
        <v>#REF!</v>
      </c>
      <c r="AB91" s="406" t="e">
        <f>E91-#REF!</f>
        <v>#REF!</v>
      </c>
    </row>
    <row r="92" spans="1:28" ht="63" customHeight="1" x14ac:dyDescent="0.3">
      <c r="A92" s="589"/>
      <c r="B92" s="60"/>
      <c r="C92" s="219"/>
      <c r="D92" s="220"/>
      <c r="E92" s="221"/>
      <c r="F92" s="222"/>
      <c r="G92" s="223"/>
      <c r="H92" s="225"/>
      <c r="I92" s="20"/>
      <c r="J92" s="101">
        <v>556</v>
      </c>
      <c r="K92" s="226" t="s">
        <v>210</v>
      </c>
      <c r="L92" s="601"/>
      <c r="N92" s="227"/>
      <c r="P92" s="139"/>
      <c r="Q92" s="212"/>
      <c r="X92" s="190" t="e">
        <v>#N/A</v>
      </c>
      <c r="Y92" s="264"/>
      <c r="AA92" s="264">
        <f t="shared" ref="AA92:AA97" si="9">A92-J90</f>
        <v>-554</v>
      </c>
      <c r="AB92" s="190">
        <f t="shared" ref="AB92:AB97" si="10">E92-L90</f>
        <v>0</v>
      </c>
    </row>
    <row r="93" spans="1:28" ht="58.2" customHeight="1" x14ac:dyDescent="0.3">
      <c r="A93" s="589"/>
      <c r="B93" s="60"/>
      <c r="C93" s="219"/>
      <c r="D93" s="220"/>
      <c r="E93" s="221"/>
      <c r="F93" s="222"/>
      <c r="G93" s="223"/>
      <c r="H93" s="225"/>
      <c r="I93" s="20"/>
      <c r="J93" s="101">
        <v>557</v>
      </c>
      <c r="K93" s="226" t="s">
        <v>211</v>
      </c>
      <c r="L93" s="601"/>
      <c r="N93" s="227"/>
      <c r="P93" s="139"/>
      <c r="Q93" s="212"/>
      <c r="X93" s="190" t="e">
        <v>#N/A</v>
      </c>
      <c r="Y93" s="264"/>
      <c r="AA93" s="264">
        <f t="shared" si="9"/>
        <v>-555</v>
      </c>
      <c r="AB93" s="190">
        <f t="shared" si="10"/>
        <v>0</v>
      </c>
    </row>
    <row r="94" spans="1:28" ht="58.8" customHeight="1" x14ac:dyDescent="0.3">
      <c r="A94" s="589"/>
      <c r="B94" s="60"/>
      <c r="C94" s="219"/>
      <c r="D94" s="220"/>
      <c r="E94" s="221"/>
      <c r="F94" s="222"/>
      <c r="G94" s="223"/>
      <c r="H94" s="225"/>
      <c r="I94" s="20"/>
      <c r="J94" s="101">
        <v>606</v>
      </c>
      <c r="K94" s="226" t="s">
        <v>292</v>
      </c>
      <c r="L94" s="601"/>
      <c r="N94" s="227"/>
      <c r="P94" s="139"/>
      <c r="Q94" s="212"/>
      <c r="X94" s="190" t="e">
        <v>#N/A</v>
      </c>
      <c r="Y94" s="264"/>
      <c r="AA94" s="264">
        <f t="shared" si="9"/>
        <v>-556</v>
      </c>
      <c r="AB94" s="190">
        <f t="shared" si="10"/>
        <v>0</v>
      </c>
    </row>
    <row r="95" spans="1:28" ht="43.8" customHeight="1" x14ac:dyDescent="0.3">
      <c r="A95" s="589"/>
      <c r="B95" s="60"/>
      <c r="C95" s="219"/>
      <c r="D95" s="220"/>
      <c r="E95" s="221"/>
      <c r="F95" s="222"/>
      <c r="G95" s="223"/>
      <c r="H95" s="225"/>
      <c r="I95" s="20"/>
      <c r="J95" s="139">
        <v>662</v>
      </c>
      <c r="K95" s="228" t="s">
        <v>293</v>
      </c>
      <c r="L95" s="602"/>
      <c r="N95" s="227"/>
      <c r="P95" s="140"/>
      <c r="X95" s="190" t="e">
        <v>#N/A</v>
      </c>
      <c r="Y95" s="264"/>
      <c r="AA95" s="264">
        <f t="shared" si="9"/>
        <v>-557</v>
      </c>
      <c r="AB95" s="190">
        <f t="shared" si="10"/>
        <v>0</v>
      </c>
    </row>
    <row r="96" spans="1:28" ht="48.6" customHeight="1" x14ac:dyDescent="0.3">
      <c r="A96" s="589"/>
      <c r="B96" s="60"/>
      <c r="C96" s="219"/>
      <c r="D96" s="220"/>
      <c r="E96" s="221"/>
      <c r="F96" s="222"/>
      <c r="G96" s="223"/>
      <c r="H96" s="225"/>
      <c r="I96" s="20"/>
      <c r="J96" s="139">
        <v>663</v>
      </c>
      <c r="K96" s="229" t="s">
        <v>294</v>
      </c>
      <c r="L96" s="602"/>
      <c r="N96" s="227"/>
      <c r="P96" s="140"/>
      <c r="X96" s="190" t="e">
        <v>#N/A</v>
      </c>
      <c r="Y96" s="264"/>
      <c r="AA96" s="264">
        <f t="shared" si="9"/>
        <v>-606</v>
      </c>
      <c r="AB96" s="190">
        <f t="shared" si="10"/>
        <v>0</v>
      </c>
    </row>
    <row r="97" spans="1:28" ht="39.75" customHeight="1" x14ac:dyDescent="0.3">
      <c r="A97" s="589"/>
      <c r="B97" s="60"/>
      <c r="C97" s="219"/>
      <c r="D97" s="220"/>
      <c r="E97" s="221"/>
      <c r="F97" s="222"/>
      <c r="G97" s="223"/>
      <c r="H97" s="225"/>
      <c r="I97" s="20"/>
      <c r="J97" s="86"/>
      <c r="K97" s="230"/>
      <c r="L97" s="231"/>
      <c r="N97" s="227"/>
      <c r="P97" s="140"/>
      <c r="X97" s="190" t="e">
        <v>#N/A</v>
      </c>
      <c r="Y97" s="264"/>
      <c r="AA97" s="264">
        <f t="shared" si="9"/>
        <v>-662</v>
      </c>
      <c r="AB97" s="190">
        <f t="shared" si="10"/>
        <v>0</v>
      </c>
    </row>
    <row r="98" spans="1:28" ht="79.95" customHeight="1" x14ac:dyDescent="0.3">
      <c r="A98" s="147">
        <f>'Unit Data from Audit Worksheet'!A89</f>
        <v>947</v>
      </c>
      <c r="B98" s="80"/>
      <c r="C98" s="144" t="str">
        <f>'Unit Data from Audit Worksheet'!D89</f>
        <v>First name of finance officer or interim finance officer (please enter “vacant” for first name if the position is currently vacant)</v>
      </c>
      <c r="D98" s="164"/>
      <c r="E98" s="485">
        <f>'Unit Data from Audit Worksheet'!F89</f>
        <v>0</v>
      </c>
      <c r="F98" s="156" t="str">
        <f>'Unit Data from Audit Worksheet'!G89</f>
        <v>Please do not leave blank</v>
      </c>
      <c r="G98" s="158"/>
      <c r="H98" s="155"/>
      <c r="I98" s="20"/>
      <c r="J98" s="102">
        <v>947</v>
      </c>
      <c r="K98" s="232" t="s">
        <v>263</v>
      </c>
      <c r="L98" s="233">
        <f t="shared" ref="L98:L111" si="11">IF(D98="",E98,D98)</f>
        <v>0</v>
      </c>
      <c r="N98" s="227"/>
      <c r="P98" s="140"/>
      <c r="X98" s="190" t="e">
        <v>#N/A</v>
      </c>
      <c r="Y98" s="264"/>
      <c r="AA98" s="264" t="e">
        <f>#REF!-J96</f>
        <v>#REF!</v>
      </c>
      <c r="AB98" s="190" t="e">
        <f>#REF!-L96</f>
        <v>#REF!</v>
      </c>
    </row>
    <row r="99" spans="1:28" s="16" customFormat="1" ht="75" customHeight="1" x14ac:dyDescent="0.3">
      <c r="A99" s="147">
        <f>'Unit Data from Audit Worksheet'!A90</f>
        <v>948</v>
      </c>
      <c r="B99" s="80"/>
      <c r="C99" s="144" t="str">
        <f>'Unit Data from Audit Worksheet'!D90</f>
        <v>Last name of finance officer or interim finance officer (please enter “vacant” for last name if the position is currently vacant)</v>
      </c>
      <c r="D99" s="164"/>
      <c r="E99" s="234">
        <f>'Unit Data from Audit Worksheet'!F90</f>
        <v>0</v>
      </c>
      <c r="F99" s="156" t="str">
        <f>'Unit Data from Audit Worksheet'!G90</f>
        <v>Please do not leave blank</v>
      </c>
      <c r="G99" s="158"/>
      <c r="H99" s="155"/>
      <c r="I99" s="20"/>
      <c r="J99" s="102">
        <v>948</v>
      </c>
      <c r="K99" s="232" t="s">
        <v>264</v>
      </c>
      <c r="L99" s="233">
        <f t="shared" si="11"/>
        <v>0</v>
      </c>
      <c r="M99"/>
      <c r="N99" s="172"/>
      <c r="P99" s="140"/>
      <c r="Q99" s="183"/>
      <c r="R99" s="2"/>
      <c r="S99" s="2"/>
      <c r="T99" s="2"/>
      <c r="U99" s="2"/>
      <c r="V99" s="2"/>
      <c r="W99" s="2"/>
      <c r="X99" s="190" t="e">
        <v>#N/A</v>
      </c>
      <c r="Y99" s="264"/>
      <c r="Z99" s="2"/>
      <c r="AA99" s="264" t="e">
        <f>#REF!-J97</f>
        <v>#REF!</v>
      </c>
      <c r="AB99" s="190" t="e">
        <f>#REF!-L97</f>
        <v>#REF!</v>
      </c>
    </row>
    <row r="100" spans="1:28" ht="99" customHeight="1" x14ac:dyDescent="0.3">
      <c r="A100" s="147">
        <f>'Unit Data from Audit Worksheet'!A91</f>
        <v>949</v>
      </c>
      <c r="B100" s="80"/>
      <c r="C100" s="144" t="str">
        <f>'Unit Data from Audit Worksheet'!D91</f>
        <v>Is the finance officer serving in a permanent role or an interim role? (select permanent/interim/vacant)</v>
      </c>
      <c r="D100" s="164"/>
      <c r="E100" s="113">
        <f>'Unit Data from Audit Worksheet'!F91</f>
        <v>0</v>
      </c>
      <c r="F100" s="156" t="str">
        <f>'Unit Data from Audit Worksheet'!G91</f>
        <v>Please do not leave blank</v>
      </c>
      <c r="G100" s="158"/>
      <c r="H100" s="155"/>
      <c r="I100" s="20"/>
      <c r="J100" s="102">
        <v>949</v>
      </c>
      <c r="K100" s="232" t="s">
        <v>285</v>
      </c>
      <c r="L100" s="233">
        <f t="shared" si="11"/>
        <v>0</v>
      </c>
      <c r="N100" s="227"/>
      <c r="P100" s="140"/>
      <c r="Q100" s="53"/>
      <c r="X100" s="190">
        <v>947</v>
      </c>
      <c r="Y100" s="2">
        <v>947</v>
      </c>
      <c r="AA100" s="264">
        <f t="shared" ref="AA100:AA112" si="12">A98-J98</f>
        <v>0</v>
      </c>
      <c r="AB100" s="190" t="b">
        <f t="shared" ref="AB100:AB112" si="13">EXACT(E98,L98)</f>
        <v>1</v>
      </c>
    </row>
    <row r="101" spans="1:28" ht="128.25" customHeight="1" x14ac:dyDescent="0.3">
      <c r="A101" s="147">
        <f>'Unit Data from Audit Worksheet'!A92</f>
        <v>950</v>
      </c>
      <c r="B101" s="80"/>
      <c r="C101" s="144" t="str">
        <f>'Unit Data from Audit Worksheet'!D92</f>
        <v>Has the finance officer been formally appointed by the local government, public authority, or designated official?  (Y/N)</v>
      </c>
      <c r="D101" s="164"/>
      <c r="E101" s="113">
        <f>'Unit Data from Audit Worksheet'!F92</f>
        <v>0</v>
      </c>
      <c r="F101" s="156" t="str">
        <f>'Unit Data from Audit Worksheet'!G92</f>
        <v>Please do not leave blank</v>
      </c>
      <c r="G101" s="158"/>
      <c r="H101" s="155"/>
      <c r="I101" s="20"/>
      <c r="J101" s="102">
        <v>950</v>
      </c>
      <c r="K101" s="232" t="s">
        <v>286</v>
      </c>
      <c r="L101" s="233">
        <f t="shared" si="11"/>
        <v>0</v>
      </c>
      <c r="N101" s="227"/>
      <c r="P101" s="140"/>
      <c r="X101" s="190">
        <v>948</v>
      </c>
      <c r="Y101" s="2">
        <v>948</v>
      </c>
      <c r="AA101" s="264">
        <f t="shared" si="12"/>
        <v>0</v>
      </c>
      <c r="AB101" s="190" t="b">
        <f t="shared" si="13"/>
        <v>1</v>
      </c>
    </row>
    <row r="102" spans="1:28" ht="121.2" customHeight="1" x14ac:dyDescent="0.3">
      <c r="A102" s="147">
        <f>'Unit Data from Audit Worksheet'!A93</f>
        <v>952</v>
      </c>
      <c r="B102" s="80"/>
      <c r="C102" s="144" t="str">
        <f>'Unit Data from Audit Worksheet'!D93</f>
        <v>Date on which the local government, public authority, or designated official appointed the finance officer?   Date Format  MM/DD/YYYY</v>
      </c>
      <c r="D102" s="164"/>
      <c r="E102" s="471" t="str">
        <f>IF('Unit Data from Audit Worksheet'!F93&gt;0,'Unit Data from Audit Worksheet'!F93," ")</f>
        <v xml:space="preserve"> </v>
      </c>
      <c r="F102" s="156" t="str">
        <f>'Unit Data from Audit Worksheet'!G93</f>
        <v>Leave blank if data not available</v>
      </c>
      <c r="G102" s="158"/>
      <c r="H102" s="155"/>
      <c r="I102" s="20"/>
      <c r="J102" s="102">
        <v>952</v>
      </c>
      <c r="K102" s="232" t="s">
        <v>287</v>
      </c>
      <c r="L102" s="235" t="str">
        <f t="shared" si="11"/>
        <v xml:space="preserve"> </v>
      </c>
      <c r="N102" s="227"/>
      <c r="P102" s="140"/>
      <c r="X102" s="190">
        <v>949</v>
      </c>
      <c r="Y102" s="2">
        <v>949</v>
      </c>
      <c r="AA102" s="264">
        <f t="shared" si="12"/>
        <v>0</v>
      </c>
      <c r="AB102" s="190" t="b">
        <f t="shared" si="13"/>
        <v>1</v>
      </c>
    </row>
    <row r="103" spans="1:28" ht="93.75" customHeight="1" x14ac:dyDescent="0.3">
      <c r="A103" s="147">
        <f>'Unit Data from Audit Worksheet'!A94</f>
        <v>954</v>
      </c>
      <c r="B103" s="80"/>
      <c r="C103" s="144" t="str">
        <f>'Unit Data from Audit Worksheet'!D94</f>
        <v>Has the finance officer or interim finance officer read, understand, and is in compliance with the requirements of N.C.G.S. 159, as applicable based on unit type and circumstances? (Y/N)</v>
      </c>
      <c r="D103" s="164"/>
      <c r="E103" s="113">
        <f>'Unit Data from Audit Worksheet'!F94</f>
        <v>0</v>
      </c>
      <c r="F103" s="156" t="str">
        <f>'Unit Data from Audit Worksheet'!G94</f>
        <v>Please do not leave blank</v>
      </c>
      <c r="G103" s="158"/>
      <c r="H103" s="155"/>
      <c r="I103" s="20"/>
      <c r="J103" s="102">
        <v>954</v>
      </c>
      <c r="K103" s="232" t="s">
        <v>288</v>
      </c>
      <c r="L103" s="233">
        <f t="shared" si="11"/>
        <v>0</v>
      </c>
      <c r="N103" s="227"/>
      <c r="P103" s="140"/>
      <c r="X103" s="190">
        <v>950</v>
      </c>
      <c r="Y103" s="2">
        <v>950</v>
      </c>
      <c r="AA103" s="264">
        <f t="shared" si="12"/>
        <v>0</v>
      </c>
      <c r="AB103" s="190" t="b">
        <f t="shared" si="13"/>
        <v>1</v>
      </c>
    </row>
    <row r="104" spans="1:28" ht="153.75" customHeight="1" x14ac:dyDescent="0.3">
      <c r="A104" s="147">
        <f>'Unit Data from Audit Worksheet'!A95</f>
        <v>956</v>
      </c>
      <c r="B104" s="80"/>
      <c r="C104" s="144" t="str">
        <f>'Unit Data from Audit Worksheet'!D95</f>
        <v>Does the finance officer or interim finance officer maintain and update (or ensures the maintenance and update of)  financial records monthly, including reconciliation of bank accounts to the general ledger? (Y/N)</v>
      </c>
      <c r="D104" s="164"/>
      <c r="E104" s="113">
        <f>'Unit Data from Audit Worksheet'!F95</f>
        <v>0</v>
      </c>
      <c r="F104" s="156" t="str">
        <f>'Unit Data from Audit Worksheet'!G95</f>
        <v>Please do not leave blank</v>
      </c>
      <c r="G104" s="158"/>
      <c r="H104" s="155"/>
      <c r="I104" s="20"/>
      <c r="J104" s="102">
        <v>956</v>
      </c>
      <c r="K104" s="232" t="s">
        <v>289</v>
      </c>
      <c r="L104" s="233">
        <f t="shared" si="11"/>
        <v>0</v>
      </c>
      <c r="N104" s="227"/>
      <c r="P104" s="140"/>
      <c r="X104" s="190">
        <v>952</v>
      </c>
      <c r="Y104" s="2">
        <v>952</v>
      </c>
      <c r="AA104" s="264">
        <f t="shared" si="12"/>
        <v>0</v>
      </c>
      <c r="AB104" s="190" t="b">
        <f t="shared" si="13"/>
        <v>1</v>
      </c>
    </row>
    <row r="105" spans="1:28" ht="235.8" customHeight="1" x14ac:dyDescent="0.3">
      <c r="A105" s="147">
        <f>'Unit Data from Audit Worksheet'!A96</f>
        <v>958</v>
      </c>
      <c r="B105" s="80"/>
      <c r="C105" s="144" t="str">
        <f>'Unit Data from Audit Worksheet'!D96</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105" s="164"/>
      <c r="E105" s="113">
        <f>'Unit Data from Audit Worksheet'!F96</f>
        <v>0</v>
      </c>
      <c r="F105" s="156" t="str">
        <f>'Unit Data from Audit Worksheet'!G96</f>
        <v>Please do not leave blank</v>
      </c>
      <c r="G105" s="158"/>
      <c r="H105" s="155"/>
      <c r="I105" s="20"/>
      <c r="J105" s="102">
        <v>958</v>
      </c>
      <c r="K105" s="232" t="s">
        <v>290</v>
      </c>
      <c r="L105" s="236">
        <f t="shared" si="11"/>
        <v>0</v>
      </c>
      <c r="N105" s="227"/>
      <c r="P105" s="140"/>
      <c r="X105" s="190">
        <v>954</v>
      </c>
      <c r="Y105" s="2">
        <v>954</v>
      </c>
      <c r="AA105" s="264">
        <f t="shared" si="12"/>
        <v>0</v>
      </c>
      <c r="AB105" s="190" t="b">
        <f t="shared" si="13"/>
        <v>1</v>
      </c>
    </row>
    <row r="106" spans="1:28" ht="37.799999999999997" customHeight="1" x14ac:dyDescent="0.3">
      <c r="A106" s="590">
        <f>'Unit Data from Audit Worksheet'!A104</f>
        <v>960</v>
      </c>
      <c r="B106" s="109"/>
      <c r="C106" s="624" t="str">
        <f>'Unit Data from Audit Worksheet'!B104</f>
        <v>Name of Finance Officer</v>
      </c>
      <c r="D106" s="164"/>
      <c r="E106" s="237">
        <f>'Unit Data from Audit Worksheet'!D104</f>
        <v>0</v>
      </c>
      <c r="F106" s="238" t="str">
        <f>'Unit Data from Audit Worksheet'!F104</f>
        <v>Required</v>
      </c>
      <c r="G106" s="158"/>
      <c r="H106" s="155"/>
      <c r="I106" s="20"/>
      <c r="J106" s="112">
        <v>960</v>
      </c>
      <c r="K106" s="239" t="s">
        <v>281</v>
      </c>
      <c r="L106" s="240">
        <f t="shared" si="11"/>
        <v>0</v>
      </c>
      <c r="N106" s="227"/>
      <c r="P106" s="140"/>
      <c r="X106" s="190">
        <v>956</v>
      </c>
      <c r="Y106" s="2">
        <v>956</v>
      </c>
      <c r="AA106" s="264">
        <f t="shared" si="12"/>
        <v>0</v>
      </c>
      <c r="AB106" s="190" t="b">
        <f t="shared" si="13"/>
        <v>1</v>
      </c>
    </row>
    <row r="107" spans="1:28" ht="31.8" customHeight="1" x14ac:dyDescent="0.3">
      <c r="A107" s="590">
        <f>'Unit Data from Audit Worksheet'!A105</f>
        <v>962</v>
      </c>
      <c r="B107" s="109"/>
      <c r="C107" s="110" t="str">
        <f>'Unit Data from Audit Worksheet'!B105</f>
        <v>Title of Official</v>
      </c>
      <c r="D107" s="164"/>
      <c r="E107" s="237">
        <f>'Unit Data from Audit Worksheet'!D105</f>
        <v>0</v>
      </c>
      <c r="F107" s="238" t="str">
        <f>'Unit Data from Audit Worksheet'!F105</f>
        <v>Required</v>
      </c>
      <c r="G107" s="158"/>
      <c r="H107" s="155"/>
      <c r="I107" s="20"/>
      <c r="J107" s="112">
        <v>962</v>
      </c>
      <c r="K107" s="239" t="s">
        <v>259</v>
      </c>
      <c r="L107" s="240">
        <f t="shared" si="11"/>
        <v>0</v>
      </c>
      <c r="N107" s="227"/>
      <c r="P107" s="140"/>
      <c r="X107" s="190">
        <v>958</v>
      </c>
      <c r="Y107" s="2">
        <v>958</v>
      </c>
      <c r="AA107" s="264">
        <f t="shared" si="12"/>
        <v>0</v>
      </c>
      <c r="AB107" s="190" t="b">
        <f t="shared" si="13"/>
        <v>1</v>
      </c>
    </row>
    <row r="108" spans="1:28" ht="30.75" customHeight="1" x14ac:dyDescent="0.3">
      <c r="A108" s="590">
        <f>'Unit Data from Audit Worksheet'!A106</f>
        <v>964</v>
      </c>
      <c r="B108" s="109"/>
      <c r="C108" s="111" t="str">
        <f>'Unit Data from Audit Worksheet'!B106</f>
        <v>Date                        (Enter as "MM/DD/YYYY")</v>
      </c>
      <c r="D108" s="164"/>
      <c r="E108" s="241" t="str">
        <f>IF('Unit Data from Audit Worksheet'!D106&gt;0,'Unit Data from Audit Worksheet'!D106," ")</f>
        <v xml:space="preserve"> </v>
      </c>
      <c r="F108" s="238" t="str">
        <f>'Unit Data from Audit Worksheet'!F106</f>
        <v>Required</v>
      </c>
      <c r="G108" s="409"/>
      <c r="H108" s="155"/>
      <c r="I108" s="20"/>
      <c r="J108" s="112">
        <v>964</v>
      </c>
      <c r="K108" s="239" t="s">
        <v>302</v>
      </c>
      <c r="L108" s="242" t="str">
        <f t="shared" si="11"/>
        <v xml:space="preserve"> </v>
      </c>
      <c r="N108" s="210"/>
      <c r="P108" s="140"/>
      <c r="X108" s="190">
        <v>960</v>
      </c>
      <c r="Y108" s="2">
        <v>960</v>
      </c>
      <c r="AA108" s="264">
        <f t="shared" si="12"/>
        <v>0</v>
      </c>
      <c r="AB108" s="190" t="b">
        <f t="shared" si="13"/>
        <v>1</v>
      </c>
    </row>
    <row r="109" spans="1:28" ht="30.75" customHeight="1" x14ac:dyDescent="0.3">
      <c r="A109" s="590">
        <f>'Unit Data from Audit Worksheet'!A107</f>
        <v>966</v>
      </c>
      <c r="B109" s="109"/>
      <c r="C109" s="110" t="s">
        <v>596</v>
      </c>
      <c r="D109" s="164"/>
      <c r="E109" s="408" t="str">
        <f>_xlfn.TEXTJOIN(",",,TEXT('Unit Data from Audit Worksheet'!D107,"###-###-####")," "&amp;'Unit Data from Audit Worksheet'!D108)</f>
        <v xml:space="preserve">--, </v>
      </c>
      <c r="F109" s="238" t="str">
        <f>'Unit Data from Audit Worksheet'!F107</f>
        <v>Required</v>
      </c>
      <c r="G109" s="158"/>
      <c r="H109" s="155"/>
      <c r="I109" s="20"/>
      <c r="J109" s="112">
        <v>966</v>
      </c>
      <c r="K109" s="239" t="s">
        <v>261</v>
      </c>
      <c r="L109" s="240" t="str">
        <f t="shared" si="11"/>
        <v xml:space="preserve">--, </v>
      </c>
      <c r="N109" s="210"/>
      <c r="P109" s="140"/>
      <c r="X109" s="190">
        <v>962</v>
      </c>
      <c r="Y109" s="2">
        <v>962</v>
      </c>
      <c r="AA109" s="264">
        <f t="shared" si="12"/>
        <v>0</v>
      </c>
      <c r="AB109" s="190" t="b">
        <f t="shared" si="13"/>
        <v>1</v>
      </c>
    </row>
    <row r="110" spans="1:28" ht="30.75" customHeight="1" x14ac:dyDescent="0.3">
      <c r="A110" s="590">
        <f>'Unit Data from Audit Worksheet'!A109</f>
        <v>968</v>
      </c>
      <c r="B110" s="109"/>
      <c r="C110" s="110" t="str">
        <f>'Unit Data from Audit Worksheet'!B109</f>
        <v>E-mail address</v>
      </c>
      <c r="D110" s="164"/>
      <c r="E110" s="237">
        <f>'Unit Data from Audit Worksheet'!D109</f>
        <v>0</v>
      </c>
      <c r="F110" s="238" t="str">
        <f>'Unit Data from Audit Worksheet'!F109</f>
        <v>Required</v>
      </c>
      <c r="G110" s="158"/>
      <c r="H110" s="155"/>
      <c r="I110" s="20"/>
      <c r="J110" s="112">
        <v>968</v>
      </c>
      <c r="K110" s="239" t="s">
        <v>262</v>
      </c>
      <c r="L110" s="240">
        <f t="shared" si="11"/>
        <v>0</v>
      </c>
      <c r="N110" s="210"/>
      <c r="P110" s="140"/>
      <c r="X110" s="190">
        <v>964</v>
      </c>
      <c r="Y110" s="2">
        <v>964</v>
      </c>
      <c r="AA110" s="264">
        <f t="shared" si="12"/>
        <v>0</v>
      </c>
      <c r="AB110" s="190" t="b">
        <f t="shared" si="13"/>
        <v>1</v>
      </c>
    </row>
    <row r="111" spans="1:28" ht="82.95" customHeight="1" x14ac:dyDescent="0.3">
      <c r="A111" s="591">
        <v>980</v>
      </c>
      <c r="B111" s="169" t="s">
        <v>327</v>
      </c>
      <c r="C111" s="174" t="str">
        <f>'TD Info Completed by Auditor'!B24</f>
        <v>Date the auditor presented or plans to present Financial Performance Indicators of Concern (FPIC) to the Governing Board.  If there are no FPICs to present to the governing board,  enter "7/1/2022" to indicate that a FPIC response is not required.</v>
      </c>
      <c r="D111" s="164"/>
      <c r="E111" s="464" t="str">
        <f>IF('TD Info Completed by Auditor'!C24&gt;0,'TD Info Completed by Auditor'!C24," ")</f>
        <v xml:space="preserve"> </v>
      </c>
      <c r="F111" s="243" t="s">
        <v>344</v>
      </c>
      <c r="G111" s="158"/>
      <c r="H111" s="155"/>
      <c r="I111" s="20"/>
      <c r="J111" s="175">
        <v>980</v>
      </c>
      <c r="K111" s="176" t="s">
        <v>320</v>
      </c>
      <c r="L111" s="244" t="str">
        <f t="shared" si="11"/>
        <v xml:space="preserve"> </v>
      </c>
      <c r="N111" s="210"/>
      <c r="P111" s="140"/>
      <c r="X111" s="190">
        <v>966</v>
      </c>
      <c r="Y111" s="2">
        <v>966</v>
      </c>
      <c r="AA111" s="264">
        <f t="shared" si="12"/>
        <v>0</v>
      </c>
      <c r="AB111" s="190" t="b">
        <f t="shared" si="13"/>
        <v>1</v>
      </c>
    </row>
    <row r="112" spans="1:28" ht="63.6" customHeight="1" x14ac:dyDescent="0.3">
      <c r="A112" s="218"/>
      <c r="B112" s="60"/>
      <c r="C112" s="219"/>
      <c r="D112" s="220"/>
      <c r="E112" s="221"/>
      <c r="F112" s="222"/>
      <c r="G112" s="223"/>
      <c r="H112" s="224"/>
      <c r="I112" s="20"/>
      <c r="J112" s="102">
        <v>999</v>
      </c>
      <c r="K112" s="232" t="s">
        <v>181</v>
      </c>
      <c r="L112" s="603" t="e">
        <f>'Unit Data from Audit Worksheet'!D3</f>
        <v>#N/A</v>
      </c>
      <c r="N112" s="245" t="s">
        <v>343</v>
      </c>
      <c r="P112" s="140"/>
      <c r="X112" s="190">
        <v>968</v>
      </c>
      <c r="Y112" s="2">
        <v>968</v>
      </c>
      <c r="AA112" s="264">
        <f t="shared" si="12"/>
        <v>0</v>
      </c>
      <c r="AB112" s="190" t="b">
        <f t="shared" si="13"/>
        <v>1</v>
      </c>
    </row>
    <row r="113" spans="1:27" customFormat="1" ht="33" customHeight="1" x14ac:dyDescent="0.3"/>
    <row r="114" spans="1:27" customFormat="1" ht="33" customHeight="1" x14ac:dyDescent="0.3"/>
    <row r="115" spans="1:27" ht="29.4" customHeight="1" x14ac:dyDescent="0.3">
      <c r="C115" s="467"/>
      <c r="D115" s="247"/>
      <c r="E115" s="248"/>
      <c r="F115" s="248"/>
      <c r="G115" s="249"/>
      <c r="H115" s="248"/>
      <c r="I115" s="127"/>
      <c r="K115" s="486" t="s">
        <v>726</v>
      </c>
      <c r="L115" s="487" t="e">
        <f>SUM(L4:L96)</f>
        <v>#N/A</v>
      </c>
      <c r="N115" s="3"/>
      <c r="P115" s="140"/>
      <c r="AA115" s="264"/>
    </row>
    <row r="116" spans="1:27" s="264" customFormat="1" ht="27.6" customHeight="1" x14ac:dyDescent="0.3">
      <c r="A116"/>
      <c r="B116"/>
      <c r="C116"/>
      <c r="D116"/>
      <c r="E116"/>
      <c r="F116"/>
      <c r="G116" s="249"/>
      <c r="H116" s="248"/>
      <c r="I116" s="127"/>
      <c r="J116" s="4"/>
      <c r="K116" s="488" t="s">
        <v>704</v>
      </c>
      <c r="L116" s="487"/>
      <c r="M116"/>
      <c r="N116" s="3"/>
      <c r="P116" s="140"/>
      <c r="Q116" s="183"/>
    </row>
    <row r="117" spans="1:27" ht="28.2" customHeight="1" x14ac:dyDescent="0.7">
      <c r="A117" s="145"/>
      <c r="B117" s="145"/>
      <c r="C117" s="51"/>
      <c r="D117" s="50"/>
      <c r="E117" s="62"/>
      <c r="F117" s="50"/>
      <c r="G117" s="249"/>
      <c r="H117" s="248"/>
      <c r="I117" s="250"/>
      <c r="J117" s="97"/>
      <c r="K117" s="96"/>
      <c r="L117" s="487" t="e">
        <f>L115-L116</f>
        <v>#N/A</v>
      </c>
      <c r="N117" s="3"/>
      <c r="P117" s="140"/>
      <c r="AA117" s="264"/>
    </row>
    <row r="118" spans="1:27" ht="23.4" customHeight="1" x14ac:dyDescent="0.3">
      <c r="A118" s="127"/>
      <c r="B118" s="127"/>
      <c r="C118" s="127"/>
      <c r="D118" s="127"/>
      <c r="E118" s="127"/>
      <c r="F118" s="248"/>
      <c r="G118" s="249"/>
      <c r="H118" s="248"/>
      <c r="I118" s="250"/>
      <c r="K118" s="8"/>
      <c r="L118" s="251"/>
      <c r="N118" s="3"/>
      <c r="P118" s="140"/>
      <c r="AA118" s="264"/>
    </row>
    <row r="119" spans="1:27" ht="117" customHeight="1" x14ac:dyDescent="0.3">
      <c r="A119" s="127"/>
      <c r="B119" s="127"/>
      <c r="C119" s="127"/>
      <c r="D119" s="127"/>
      <c r="E119" s="127"/>
      <c r="F119" s="248"/>
      <c r="G119" s="249"/>
      <c r="H119" s="248"/>
      <c r="I119" s="250"/>
      <c r="K119" s="8"/>
      <c r="L119" s="251"/>
      <c r="N119" s="3"/>
      <c r="P119" s="140"/>
      <c r="Y119" s="264">
        <v>590</v>
      </c>
      <c r="AA119" s="264"/>
    </row>
    <row r="120" spans="1:27" ht="25.2" customHeight="1" x14ac:dyDescent="0.3">
      <c r="A120" s="127"/>
      <c r="B120" s="127"/>
      <c r="C120" s="127"/>
      <c r="D120" s="127"/>
      <c r="E120" s="127"/>
      <c r="F120" s="248"/>
      <c r="G120" s="249"/>
      <c r="H120" s="248"/>
      <c r="I120" s="250"/>
      <c r="K120" s="8"/>
      <c r="L120" s="251"/>
      <c r="P120" s="140"/>
      <c r="X120" s="190">
        <f>SUM(X5:X74)</f>
        <v>20698</v>
      </c>
      <c r="Y120" s="2">
        <v>96734</v>
      </c>
      <c r="AA120" s="264"/>
    </row>
    <row r="121" spans="1:27" x14ac:dyDescent="0.3">
      <c r="A121" s="127"/>
      <c r="B121" s="127"/>
      <c r="C121" s="127"/>
      <c r="D121" s="127"/>
      <c r="E121" s="127"/>
      <c r="F121" s="248"/>
      <c r="G121" s="249"/>
      <c r="H121" s="248"/>
      <c r="I121" s="250"/>
      <c r="K121" s="8"/>
      <c r="L121" s="251"/>
      <c r="P121" s="140"/>
      <c r="X121" s="190">
        <f>SUM(X100:X112)</f>
        <v>12434</v>
      </c>
      <c r="AA121" s="264"/>
    </row>
    <row r="122" spans="1:27" ht="18.75" customHeight="1" x14ac:dyDescent="0.3">
      <c r="A122" s="127"/>
      <c r="B122" s="127"/>
      <c r="C122" s="127"/>
      <c r="D122" s="127"/>
      <c r="E122" s="127"/>
      <c r="F122" s="248"/>
      <c r="G122" s="249"/>
      <c r="H122" s="248"/>
      <c r="I122" s="250"/>
      <c r="K122" s="8"/>
      <c r="L122" s="251"/>
      <c r="P122" s="140"/>
      <c r="Y122" s="2" t="s">
        <v>426</v>
      </c>
      <c r="AA122" s="264"/>
    </row>
    <row r="123" spans="1:27" ht="30.75" customHeight="1" x14ac:dyDescent="0.3">
      <c r="A123" s="127"/>
      <c r="B123" s="127"/>
      <c r="C123" s="127"/>
      <c r="D123" s="127"/>
      <c r="E123" s="127"/>
      <c r="F123" s="248"/>
      <c r="G123" s="249"/>
      <c r="H123" s="248"/>
      <c r="I123" s="250"/>
      <c r="K123" s="8"/>
      <c r="L123" s="251"/>
      <c r="P123" s="140"/>
      <c r="X123" s="190">
        <f>SUM(X120:X122)</f>
        <v>33132</v>
      </c>
      <c r="Y123" s="2">
        <f>Y120</f>
        <v>96734</v>
      </c>
      <c r="Z123" s="190">
        <f>X123-Y123</f>
        <v>-63602</v>
      </c>
      <c r="AA123" s="264"/>
    </row>
    <row r="124" spans="1:27" ht="30.75" customHeight="1" x14ac:dyDescent="0.3">
      <c r="A124" s="127"/>
      <c r="B124" s="127"/>
      <c r="C124" s="127"/>
      <c r="D124" s="127"/>
      <c r="E124" s="127"/>
      <c r="F124" s="248"/>
      <c r="G124" s="249"/>
      <c r="H124" s="248"/>
      <c r="I124" s="250"/>
      <c r="K124" s="8"/>
      <c r="L124" s="251"/>
      <c r="P124" s="140"/>
      <c r="AA124" s="264"/>
    </row>
    <row r="125" spans="1:27" ht="30.75" customHeight="1" x14ac:dyDescent="0.3">
      <c r="A125" s="127"/>
      <c r="B125" s="127"/>
      <c r="C125" s="127"/>
      <c r="D125" s="127"/>
      <c r="E125" s="127"/>
      <c r="F125" s="248"/>
      <c r="G125" s="249"/>
      <c r="H125" s="248"/>
      <c r="I125" s="250"/>
      <c r="K125" s="8"/>
      <c r="L125" s="251"/>
      <c r="P125" s="140"/>
      <c r="AA125" s="264"/>
    </row>
    <row r="126" spans="1:27" ht="30.75" customHeight="1" x14ac:dyDescent="0.3">
      <c r="A126" s="127"/>
      <c r="B126" s="127"/>
      <c r="C126" s="127"/>
      <c r="D126" s="127"/>
      <c r="E126" s="127"/>
      <c r="I126" s="250"/>
      <c r="K126" s="8"/>
      <c r="L126" s="251"/>
      <c r="P126" s="140"/>
      <c r="AA126" s="264"/>
    </row>
    <row r="127" spans="1:27" ht="30.75" customHeight="1" x14ac:dyDescent="0.3">
      <c r="A127" s="127"/>
      <c r="B127" s="127"/>
      <c r="C127" s="127"/>
      <c r="D127" s="127"/>
      <c r="E127" s="127"/>
      <c r="I127" s="250"/>
      <c r="L127" s="251"/>
      <c r="P127" s="140"/>
      <c r="AA127" s="264"/>
    </row>
    <row r="128" spans="1:27" x14ac:dyDescent="0.3">
      <c r="A128" s="4"/>
      <c r="B128" s="252"/>
      <c r="C128" s="18"/>
      <c r="D128" s="49"/>
      <c r="I128" s="250"/>
      <c r="L128" s="251"/>
      <c r="P128" s="140"/>
      <c r="AA128" s="264"/>
    </row>
    <row r="129" spans="1:27" x14ac:dyDescent="0.3">
      <c r="A129" s="4"/>
      <c r="B129" s="252"/>
      <c r="C129" s="18"/>
      <c r="D129" s="49"/>
      <c r="I129" s="250"/>
      <c r="L129" s="251"/>
      <c r="P129" s="140"/>
      <c r="AA129" s="264"/>
    </row>
    <row r="130" spans="1:27" x14ac:dyDescent="0.3">
      <c r="D130" s="49"/>
      <c r="I130" s="250"/>
      <c r="P130" s="140"/>
      <c r="AA130" s="264"/>
    </row>
    <row r="131" spans="1:27" x14ac:dyDescent="0.3">
      <c r="D131" s="49"/>
      <c r="P131" s="140"/>
      <c r="AA131" s="264"/>
    </row>
    <row r="132" spans="1:27" x14ac:dyDescent="0.3">
      <c r="D132" s="49"/>
      <c r="P132" s="140"/>
      <c r="AA132" s="264"/>
    </row>
    <row r="133" spans="1:27" x14ac:dyDescent="0.3">
      <c r="D133" s="49"/>
      <c r="P133" s="140"/>
      <c r="AA133" s="264"/>
    </row>
    <row r="134" spans="1:27" x14ac:dyDescent="0.3">
      <c r="A134" s="4"/>
      <c r="B134" s="252"/>
      <c r="C134" s="18"/>
      <c r="D134" s="49"/>
      <c r="P134" s="140"/>
      <c r="AA134" s="264"/>
    </row>
    <row r="135" spans="1:27" x14ac:dyDescent="0.3">
      <c r="A135" s="4"/>
      <c r="B135" s="252"/>
      <c r="C135" s="18"/>
      <c r="D135" s="49"/>
      <c r="P135" s="140"/>
      <c r="AA135" s="264"/>
    </row>
    <row r="136" spans="1:27" x14ac:dyDescent="0.3">
      <c r="D136" s="49"/>
      <c r="P136" s="140"/>
      <c r="AA136" s="264"/>
    </row>
    <row r="137" spans="1:27" x14ac:dyDescent="0.3">
      <c r="D137" s="49"/>
      <c r="P137" s="140"/>
      <c r="AA137" s="264"/>
    </row>
    <row r="138" spans="1:27" x14ac:dyDescent="0.3">
      <c r="D138" s="49"/>
      <c r="P138" s="140"/>
      <c r="AA138" s="264"/>
    </row>
    <row r="139" spans="1:27" x14ac:dyDescent="0.3">
      <c r="D139" s="49"/>
      <c r="P139" s="140"/>
      <c r="AA139" s="264"/>
    </row>
    <row r="140" spans="1:27" x14ac:dyDescent="0.3">
      <c r="A140" s="4"/>
      <c r="B140" s="252"/>
      <c r="C140" s="18"/>
      <c r="D140" s="49"/>
      <c r="P140" s="140"/>
      <c r="AA140" s="264"/>
    </row>
    <row r="141" spans="1:27" x14ac:dyDescent="0.3">
      <c r="A141" s="4"/>
      <c r="B141" s="252"/>
      <c r="C141" s="18"/>
      <c r="D141" s="49"/>
      <c r="P141" s="140"/>
      <c r="AA141" s="264"/>
    </row>
    <row r="142" spans="1:27" x14ac:dyDescent="0.3">
      <c r="D142" s="49"/>
      <c r="P142" s="140"/>
      <c r="AA142" s="264"/>
    </row>
    <row r="143" spans="1:27" x14ac:dyDescent="0.3">
      <c r="D143" s="49"/>
      <c r="P143" s="140"/>
      <c r="AA143" s="264"/>
    </row>
    <row r="144" spans="1:27" x14ac:dyDescent="0.3">
      <c r="D144" s="49"/>
      <c r="P144" s="140"/>
      <c r="AA144" s="264"/>
    </row>
    <row r="145" spans="1:27" x14ac:dyDescent="0.3">
      <c r="D145" s="49"/>
      <c r="P145" s="140"/>
      <c r="AA145" s="264"/>
    </row>
    <row r="146" spans="1:27" x14ac:dyDescent="0.3">
      <c r="A146" s="4"/>
      <c r="B146" s="252"/>
      <c r="C146" s="18"/>
      <c r="D146" s="49"/>
      <c r="P146" s="140"/>
      <c r="AA146" s="264"/>
    </row>
    <row r="147" spans="1:27" x14ac:dyDescent="0.3">
      <c r="A147" s="4"/>
      <c r="B147" s="252"/>
      <c r="C147" s="18"/>
      <c r="D147" s="49"/>
      <c r="P147" s="140"/>
      <c r="AA147" s="264"/>
    </row>
    <row r="148" spans="1:27" x14ac:dyDescent="0.3">
      <c r="A148" s="4"/>
      <c r="B148" s="252"/>
      <c r="C148" s="18"/>
      <c r="D148" s="49"/>
      <c r="P148" s="140"/>
      <c r="AA148" s="264"/>
    </row>
    <row r="149" spans="1:27" x14ac:dyDescent="0.3">
      <c r="A149" s="4"/>
      <c r="B149" s="252"/>
      <c r="C149" s="18"/>
      <c r="D149" s="49"/>
      <c r="P149" s="140"/>
      <c r="AA149" s="264"/>
    </row>
    <row r="150" spans="1:27" x14ac:dyDescent="0.3">
      <c r="D150" s="49"/>
      <c r="P150" s="140"/>
      <c r="AA150" s="264"/>
    </row>
    <row r="151" spans="1:27" x14ac:dyDescent="0.3">
      <c r="D151" s="49"/>
      <c r="P151" s="140"/>
      <c r="AA151" s="264"/>
    </row>
    <row r="152" spans="1:27" x14ac:dyDescent="0.3">
      <c r="D152" s="49"/>
      <c r="P152" s="140"/>
      <c r="AA152" s="264"/>
    </row>
    <row r="153" spans="1:27" x14ac:dyDescent="0.3">
      <c r="A153" s="4"/>
      <c r="B153" s="252"/>
      <c r="C153" s="18"/>
      <c r="D153" s="49"/>
      <c r="P153" s="140"/>
      <c r="AA153" s="264"/>
    </row>
    <row r="154" spans="1:27" x14ac:dyDescent="0.3">
      <c r="A154" s="4"/>
      <c r="B154" s="252"/>
      <c r="C154" s="18"/>
      <c r="D154" s="49"/>
      <c r="P154" s="140"/>
      <c r="AA154" s="264"/>
    </row>
    <row r="155" spans="1:27" x14ac:dyDescent="0.3">
      <c r="A155" s="4"/>
      <c r="B155" s="252"/>
      <c r="C155" s="18"/>
      <c r="D155" s="49"/>
      <c r="P155" s="140"/>
      <c r="AA155" s="264"/>
    </row>
    <row r="156" spans="1:27" x14ac:dyDescent="0.3">
      <c r="A156" s="4"/>
      <c r="B156" s="252"/>
      <c r="C156" s="18"/>
      <c r="D156" s="49"/>
      <c r="P156" s="140"/>
      <c r="AA156" s="264"/>
    </row>
    <row r="157" spans="1:27" x14ac:dyDescent="0.3">
      <c r="A157" s="4"/>
      <c r="B157" s="252"/>
      <c r="C157" s="18"/>
      <c r="D157" s="49"/>
      <c r="P157" s="140"/>
      <c r="AA157" s="264"/>
    </row>
    <row r="158" spans="1:27" x14ac:dyDescent="0.3">
      <c r="A158" s="4"/>
      <c r="B158" s="252"/>
      <c r="C158" s="18"/>
      <c r="D158" s="49"/>
      <c r="P158" s="140"/>
      <c r="AA158" s="264"/>
    </row>
    <row r="159" spans="1:27" x14ac:dyDescent="0.3">
      <c r="A159" s="4"/>
      <c r="B159" s="252"/>
      <c r="C159" s="18"/>
      <c r="D159" s="49"/>
      <c r="P159" s="140"/>
      <c r="AA159" s="264"/>
    </row>
    <row r="160" spans="1:27" x14ac:dyDescent="0.3">
      <c r="A160" s="4"/>
      <c r="B160" s="252"/>
      <c r="C160" s="18"/>
      <c r="D160" s="49"/>
      <c r="P160" s="140"/>
      <c r="AA160" s="264"/>
    </row>
    <row r="161" spans="1:27" x14ac:dyDescent="0.3">
      <c r="A161" s="4"/>
      <c r="B161" s="252"/>
      <c r="C161" s="18"/>
      <c r="D161" s="49"/>
      <c r="P161" s="140"/>
      <c r="AA161" s="264"/>
    </row>
    <row r="162" spans="1:27" x14ac:dyDescent="0.3">
      <c r="A162" s="4"/>
      <c r="B162" s="252"/>
      <c r="C162" s="18"/>
      <c r="D162" s="49"/>
      <c r="P162" s="140"/>
      <c r="AA162" s="264"/>
    </row>
    <row r="163" spans="1:27" x14ac:dyDescent="0.3">
      <c r="A163" s="4"/>
      <c r="B163" s="252"/>
      <c r="C163" s="18"/>
      <c r="D163" s="49"/>
      <c r="P163" s="140"/>
      <c r="AA163" s="264"/>
    </row>
    <row r="164" spans="1:27" x14ac:dyDescent="0.3">
      <c r="A164" s="4"/>
      <c r="B164" s="252"/>
      <c r="C164" s="18"/>
      <c r="D164" s="49"/>
      <c r="P164" s="140"/>
      <c r="AA164" s="264"/>
    </row>
    <row r="165" spans="1:27" x14ac:dyDescent="0.3">
      <c r="A165" s="4"/>
      <c r="B165" s="252"/>
      <c r="C165" s="18"/>
      <c r="D165" s="49"/>
      <c r="P165" s="140"/>
      <c r="AA165" s="264"/>
    </row>
    <row r="166" spans="1:27" x14ac:dyDescent="0.3">
      <c r="A166" s="4"/>
      <c r="B166" s="252"/>
      <c r="C166" s="18"/>
      <c r="D166" s="49"/>
      <c r="P166" s="140"/>
      <c r="AA166" s="264"/>
    </row>
    <row r="167" spans="1:27" x14ac:dyDescent="0.3">
      <c r="A167" s="4"/>
      <c r="B167" s="252"/>
      <c r="C167" s="18"/>
      <c r="D167" s="49"/>
      <c r="P167" s="140"/>
      <c r="AA167" s="264"/>
    </row>
    <row r="168" spans="1:27" x14ac:dyDescent="0.3">
      <c r="A168" s="4"/>
      <c r="B168" s="252"/>
      <c r="C168" s="18"/>
      <c r="D168" s="49"/>
      <c r="P168" s="140"/>
      <c r="AA168" s="264"/>
    </row>
    <row r="169" spans="1:27" x14ac:dyDescent="0.3">
      <c r="A169" s="4"/>
      <c r="B169" s="252"/>
      <c r="C169" s="18"/>
      <c r="D169" s="49"/>
      <c r="P169" s="140"/>
      <c r="AA169" s="264"/>
    </row>
    <row r="170" spans="1:27" x14ac:dyDescent="0.3">
      <c r="A170" s="4"/>
      <c r="B170" s="252"/>
      <c r="C170" s="18"/>
      <c r="D170" s="49"/>
      <c r="P170" s="140"/>
      <c r="AA170" s="264"/>
    </row>
    <row r="171" spans="1:27" x14ac:dyDescent="0.3">
      <c r="A171" s="4"/>
      <c r="B171" s="252"/>
      <c r="C171" s="18"/>
      <c r="D171" s="49"/>
      <c r="P171" s="140"/>
      <c r="AA171" s="264"/>
    </row>
    <row r="172" spans="1:27" x14ac:dyDescent="0.3">
      <c r="A172" s="4"/>
      <c r="B172" s="252"/>
      <c r="C172" s="18"/>
      <c r="D172" s="49"/>
      <c r="P172" s="140"/>
      <c r="AA172" s="264"/>
    </row>
    <row r="173" spans="1:27" x14ac:dyDescent="0.3">
      <c r="A173" s="4"/>
      <c r="B173" s="252"/>
      <c r="C173" s="18"/>
      <c r="D173" s="49"/>
      <c r="P173" s="140"/>
      <c r="AA173" s="264"/>
    </row>
    <row r="174" spans="1:27" x14ac:dyDescent="0.3">
      <c r="A174" s="4"/>
      <c r="B174" s="252"/>
      <c r="C174" s="18"/>
      <c r="D174" s="49"/>
      <c r="P174" s="140"/>
    </row>
    <row r="175" spans="1:27" x14ac:dyDescent="0.3">
      <c r="A175" s="4"/>
      <c r="B175" s="252"/>
      <c r="C175" s="18"/>
      <c r="D175" s="49"/>
      <c r="P175" s="140"/>
    </row>
    <row r="176" spans="1:27" x14ac:dyDescent="0.3">
      <c r="A176" s="4"/>
      <c r="B176" s="252"/>
      <c r="C176" s="18"/>
      <c r="D176" s="49"/>
      <c r="P176" s="140"/>
    </row>
    <row r="177" spans="1:16" x14ac:dyDescent="0.3">
      <c r="A177" s="4"/>
      <c r="B177" s="252"/>
      <c r="C177" s="18"/>
      <c r="D177" s="49"/>
      <c r="P177" s="140"/>
    </row>
    <row r="178" spans="1:16" x14ac:dyDescent="0.3">
      <c r="A178" s="4"/>
      <c r="B178" s="252"/>
      <c r="C178" s="18"/>
      <c r="D178" s="49"/>
      <c r="P178" s="140"/>
    </row>
    <row r="179" spans="1:16" x14ac:dyDescent="0.3">
      <c r="A179" s="4"/>
      <c r="B179" s="252"/>
      <c r="C179" s="18"/>
      <c r="D179" s="49"/>
      <c r="P179" s="140"/>
    </row>
    <row r="180" spans="1:16" x14ac:dyDescent="0.3">
      <c r="A180" s="4"/>
      <c r="B180" s="252"/>
      <c r="C180" s="18"/>
      <c r="D180" s="49"/>
      <c r="P180" s="140"/>
    </row>
    <row r="181" spans="1:16" x14ac:dyDescent="0.3">
      <c r="A181" s="4"/>
      <c r="B181" s="252"/>
      <c r="C181" s="18"/>
      <c r="D181" s="49"/>
      <c r="P181" s="140"/>
    </row>
    <row r="182" spans="1:16" x14ac:dyDescent="0.3">
      <c r="A182" s="4"/>
      <c r="B182" s="252"/>
      <c r="C182" s="18"/>
      <c r="D182" s="49"/>
      <c r="P182" s="140"/>
    </row>
    <row r="183" spans="1:16" x14ac:dyDescent="0.3">
      <c r="A183" s="4"/>
      <c r="B183" s="252"/>
      <c r="C183" s="18"/>
      <c r="D183" s="49"/>
      <c r="P183" s="140"/>
    </row>
    <row r="184" spans="1:16" x14ac:dyDescent="0.3">
      <c r="A184" s="4"/>
      <c r="B184" s="252"/>
      <c r="C184" s="18"/>
      <c r="D184" s="49"/>
      <c r="P184" s="140"/>
    </row>
    <row r="185" spans="1:16" x14ac:dyDescent="0.3">
      <c r="A185" s="4"/>
      <c r="B185" s="252"/>
      <c r="C185" s="18"/>
      <c r="D185" s="49"/>
      <c r="P185" s="140"/>
    </row>
    <row r="186" spans="1:16" x14ac:dyDescent="0.3">
      <c r="A186" s="4"/>
      <c r="B186" s="252"/>
      <c r="C186" s="18"/>
      <c r="D186" s="49"/>
      <c r="P186" s="140"/>
    </row>
    <row r="187" spans="1:16" x14ac:dyDescent="0.3">
      <c r="A187" s="4"/>
      <c r="B187" s="252"/>
      <c r="C187" s="18"/>
      <c r="D187" s="49"/>
      <c r="P187" s="140"/>
    </row>
    <row r="188" spans="1:16" x14ac:dyDescent="0.3">
      <c r="A188" s="4"/>
      <c r="B188" s="252"/>
      <c r="C188" s="18"/>
      <c r="D188" s="49"/>
      <c r="P188" s="140"/>
    </row>
    <row r="189" spans="1:16" x14ac:dyDescent="0.3">
      <c r="A189" s="4"/>
      <c r="B189" s="252"/>
      <c r="C189" s="18"/>
      <c r="D189" s="49"/>
      <c r="P189" s="140"/>
    </row>
    <row r="190" spans="1:16" x14ac:dyDescent="0.3">
      <c r="A190" s="4"/>
      <c r="B190" s="252"/>
      <c r="C190" s="18"/>
      <c r="D190" s="49"/>
      <c r="P190" s="140"/>
    </row>
    <row r="191" spans="1:16" x14ac:dyDescent="0.3">
      <c r="A191" s="4"/>
      <c r="B191" s="252"/>
      <c r="C191" s="18"/>
      <c r="D191" s="49"/>
      <c r="P191" s="140"/>
    </row>
    <row r="192" spans="1:16" x14ac:dyDescent="0.3">
      <c r="A192" s="4"/>
      <c r="B192" s="252"/>
      <c r="C192" s="18"/>
      <c r="D192" s="49"/>
      <c r="P192" s="140"/>
    </row>
    <row r="193" spans="1:16" x14ac:dyDescent="0.3">
      <c r="A193" s="4"/>
      <c r="B193" s="252"/>
      <c r="C193" s="18"/>
      <c r="D193" s="49"/>
      <c r="P193" s="140"/>
    </row>
    <row r="194" spans="1:16" x14ac:dyDescent="0.3">
      <c r="A194" s="4"/>
      <c r="B194" s="252"/>
      <c r="C194" s="18"/>
      <c r="D194" s="49"/>
      <c r="P194" s="140"/>
    </row>
    <row r="195" spans="1:16" x14ac:dyDescent="0.3">
      <c r="A195" s="4"/>
      <c r="B195" s="252"/>
      <c r="C195" s="18"/>
      <c r="D195" s="49"/>
      <c r="P195" s="140"/>
    </row>
    <row r="196" spans="1:16" x14ac:dyDescent="0.3">
      <c r="A196" s="4"/>
      <c r="B196" s="252"/>
      <c r="C196" s="18"/>
      <c r="D196" s="49"/>
      <c r="P196" s="140"/>
    </row>
    <row r="197" spans="1:16" x14ac:dyDescent="0.3">
      <c r="A197" s="4"/>
      <c r="B197" s="252"/>
      <c r="C197" s="18"/>
      <c r="D197" s="49"/>
      <c r="P197" s="140"/>
    </row>
    <row r="198" spans="1:16" x14ac:dyDescent="0.3">
      <c r="A198" s="4"/>
      <c r="B198" s="252"/>
      <c r="C198" s="18"/>
      <c r="D198" s="49"/>
      <c r="P198" s="140"/>
    </row>
    <row r="199" spans="1:16" x14ac:dyDescent="0.3">
      <c r="A199" s="4"/>
      <c r="B199" s="252"/>
      <c r="C199" s="18"/>
      <c r="D199" s="49"/>
      <c r="P199" s="140"/>
    </row>
    <row r="200" spans="1:16" x14ac:dyDescent="0.3">
      <c r="A200" s="4"/>
      <c r="B200" s="252"/>
      <c r="C200" s="18"/>
      <c r="D200" s="49"/>
      <c r="P200" s="140"/>
    </row>
    <row r="201" spans="1:16" x14ac:dyDescent="0.3">
      <c r="A201" s="4"/>
      <c r="B201" s="252"/>
      <c r="C201" s="18"/>
      <c r="D201" s="49"/>
      <c r="P201" s="140"/>
    </row>
    <row r="202" spans="1:16" x14ac:dyDescent="0.3">
      <c r="A202" s="4"/>
      <c r="B202" s="252"/>
      <c r="C202" s="18"/>
      <c r="D202" s="49"/>
      <c r="P202" s="140"/>
    </row>
    <row r="203" spans="1:16" x14ac:dyDescent="0.3">
      <c r="A203" s="4"/>
      <c r="B203" s="252"/>
      <c r="C203" s="18"/>
      <c r="D203" s="49"/>
      <c r="P203" s="140"/>
    </row>
    <row r="204" spans="1:16" x14ac:dyDescent="0.3">
      <c r="A204" s="4"/>
      <c r="B204" s="252"/>
      <c r="C204" s="18"/>
      <c r="D204" s="49"/>
      <c r="P204" s="140"/>
    </row>
    <row r="205" spans="1:16" x14ac:dyDescent="0.3">
      <c r="A205" s="4"/>
      <c r="B205" s="252"/>
      <c r="C205" s="18"/>
      <c r="D205" s="49"/>
      <c r="P205" s="140"/>
    </row>
    <row r="206" spans="1:16" x14ac:dyDescent="0.3">
      <c r="A206" s="4"/>
      <c r="B206" s="252"/>
      <c r="C206" s="18"/>
      <c r="D206" s="49"/>
      <c r="P206" s="140"/>
    </row>
    <row r="207" spans="1:16" x14ac:dyDescent="0.3">
      <c r="A207" s="4"/>
      <c r="B207" s="252"/>
      <c r="C207" s="18"/>
      <c r="D207" s="49"/>
      <c r="P207" s="140"/>
    </row>
    <row r="208" spans="1:16" x14ac:dyDescent="0.3">
      <c r="A208" s="4"/>
      <c r="B208" s="252"/>
      <c r="C208" s="18"/>
      <c r="D208" s="49"/>
      <c r="P208" s="140"/>
    </row>
    <row r="209" spans="1:16" x14ac:dyDescent="0.3">
      <c r="A209" s="4"/>
      <c r="B209" s="252"/>
      <c r="C209" s="18"/>
      <c r="D209" s="49"/>
      <c r="P209" s="140"/>
    </row>
    <row r="210" spans="1:16" x14ac:dyDescent="0.3">
      <c r="A210" s="4"/>
      <c r="B210" s="252"/>
      <c r="C210" s="18"/>
      <c r="D210" s="49"/>
      <c r="P210" s="140"/>
    </row>
    <row r="211" spans="1:16" x14ac:dyDescent="0.3">
      <c r="A211" s="4"/>
      <c r="B211" s="252"/>
      <c r="C211" s="18"/>
      <c r="D211" s="49"/>
      <c r="P211" s="140"/>
    </row>
    <row r="212" spans="1:16" x14ac:dyDescent="0.3">
      <c r="A212" s="4"/>
      <c r="B212" s="252"/>
      <c r="C212" s="18"/>
      <c r="D212" s="49"/>
      <c r="P212" s="140"/>
    </row>
    <row r="213" spans="1:16" x14ac:dyDescent="0.3">
      <c r="A213" s="4"/>
      <c r="B213" s="252"/>
      <c r="C213" s="18"/>
      <c r="D213" s="49"/>
      <c r="P213" s="140"/>
    </row>
    <row r="214" spans="1:16" x14ac:dyDescent="0.3">
      <c r="A214" s="4"/>
      <c r="B214" s="252"/>
      <c r="C214" s="18"/>
      <c r="D214" s="49"/>
      <c r="P214" s="140"/>
    </row>
    <row r="215" spans="1:16" x14ac:dyDescent="0.3">
      <c r="A215" s="4"/>
      <c r="B215" s="252"/>
      <c r="C215" s="18"/>
      <c r="D215" s="49"/>
      <c r="P215" s="140"/>
    </row>
    <row r="216" spans="1:16" x14ac:dyDescent="0.3">
      <c r="A216" s="4"/>
      <c r="B216" s="252"/>
      <c r="C216" s="18"/>
      <c r="D216" s="49"/>
      <c r="P216" s="140"/>
    </row>
    <row r="217" spans="1:16" x14ac:dyDescent="0.3">
      <c r="A217" s="4"/>
      <c r="B217" s="252"/>
      <c r="C217" s="18"/>
      <c r="D217" s="49"/>
      <c r="P217" s="140"/>
    </row>
    <row r="218" spans="1:16" x14ac:dyDescent="0.3">
      <c r="A218" s="4"/>
      <c r="B218" s="252"/>
      <c r="C218" s="18"/>
      <c r="D218" s="49"/>
      <c r="P218" s="140"/>
    </row>
    <row r="219" spans="1:16" x14ac:dyDescent="0.3">
      <c r="A219" s="4"/>
      <c r="B219" s="252"/>
      <c r="C219" s="18"/>
      <c r="D219" s="49"/>
      <c r="P219" s="140"/>
    </row>
    <row r="220" spans="1:16" x14ac:dyDescent="0.3">
      <c r="A220" s="4"/>
      <c r="B220" s="252"/>
      <c r="C220" s="18"/>
      <c r="D220" s="49"/>
      <c r="P220" s="140"/>
    </row>
    <row r="221" spans="1:16" x14ac:dyDescent="0.3">
      <c r="A221" s="4"/>
      <c r="B221" s="252"/>
      <c r="C221" s="18"/>
      <c r="D221" s="49"/>
      <c r="P221" s="140"/>
    </row>
    <row r="222" spans="1:16" x14ac:dyDescent="0.3">
      <c r="A222" s="4"/>
      <c r="B222" s="252"/>
      <c r="C222" s="18"/>
      <c r="D222" s="49"/>
      <c r="P222" s="140"/>
    </row>
    <row r="223" spans="1:16" x14ac:dyDescent="0.3">
      <c r="A223" s="4"/>
      <c r="B223" s="252"/>
      <c r="C223" s="18"/>
      <c r="D223" s="49"/>
      <c r="P223" s="140"/>
    </row>
    <row r="224" spans="1:16" x14ac:dyDescent="0.3">
      <c r="A224" s="4"/>
      <c r="B224" s="252"/>
      <c r="C224" s="18"/>
      <c r="D224" s="49"/>
      <c r="P224" s="140"/>
    </row>
    <row r="225" spans="1:16" x14ac:dyDescent="0.3">
      <c r="A225" s="4"/>
      <c r="B225" s="252"/>
      <c r="C225" s="18"/>
      <c r="D225" s="49"/>
      <c r="P225" s="140"/>
    </row>
    <row r="226" spans="1:16" x14ac:dyDescent="0.3">
      <c r="A226" s="4"/>
      <c r="B226" s="252"/>
      <c r="C226" s="18"/>
      <c r="D226" s="49"/>
      <c r="P226" s="140"/>
    </row>
    <row r="227" spans="1:16" x14ac:dyDescent="0.3">
      <c r="A227" s="4"/>
      <c r="B227" s="252"/>
      <c r="C227" s="18"/>
      <c r="D227" s="49"/>
      <c r="P227" s="140"/>
    </row>
    <row r="228" spans="1:16" x14ac:dyDescent="0.3">
      <c r="A228" s="4"/>
      <c r="B228" s="252"/>
      <c r="C228" s="18"/>
      <c r="D228" s="49"/>
      <c r="P228" s="140"/>
    </row>
    <row r="229" spans="1:16" x14ac:dyDescent="0.3">
      <c r="A229" s="4"/>
      <c r="B229" s="252"/>
      <c r="C229" s="18"/>
      <c r="D229" s="49"/>
      <c r="P229" s="140"/>
    </row>
    <row r="230" spans="1:16" x14ac:dyDescent="0.3">
      <c r="A230" s="4"/>
      <c r="B230" s="252"/>
      <c r="C230" s="18"/>
      <c r="D230" s="49"/>
      <c r="P230" s="140"/>
    </row>
    <row r="231" spans="1:16" x14ac:dyDescent="0.3">
      <c r="A231" s="4"/>
      <c r="B231" s="252"/>
      <c r="C231" s="18"/>
      <c r="D231" s="49"/>
      <c r="P231" s="140"/>
    </row>
    <row r="232" spans="1:16" x14ac:dyDescent="0.3">
      <c r="A232" s="4"/>
      <c r="B232" s="252"/>
      <c r="C232" s="18"/>
      <c r="D232" s="49"/>
      <c r="P232" s="140"/>
    </row>
    <row r="233" spans="1:16" x14ac:dyDescent="0.3">
      <c r="A233" s="4"/>
      <c r="B233" s="252"/>
      <c r="C233" s="18"/>
      <c r="D233" s="49"/>
    </row>
    <row r="234" spans="1:16" x14ac:dyDescent="0.3">
      <c r="A234" s="4"/>
      <c r="B234" s="252"/>
      <c r="C234" s="18"/>
      <c r="D234" s="49"/>
      <c r="P234" s="140"/>
    </row>
    <row r="235" spans="1:16" x14ac:dyDescent="0.3">
      <c r="A235" s="4"/>
      <c r="B235" s="252"/>
      <c r="C235" s="18"/>
      <c r="D235" s="49"/>
    </row>
    <row r="236" spans="1:16" x14ac:dyDescent="0.3">
      <c r="A236" s="4"/>
      <c r="B236" s="252"/>
      <c r="C236" s="18"/>
      <c r="D236" s="49"/>
    </row>
    <row r="237" spans="1:16" x14ac:dyDescent="0.3">
      <c r="A237" s="4"/>
      <c r="B237" s="252"/>
      <c r="C237" s="18"/>
      <c r="D237" s="49"/>
    </row>
    <row r="238" spans="1:16" x14ac:dyDescent="0.3">
      <c r="A238" s="4"/>
      <c r="B238" s="252"/>
      <c r="C238" s="18"/>
      <c r="D238" s="49"/>
    </row>
    <row r="239" spans="1:16" x14ac:dyDescent="0.3">
      <c r="A239" s="4"/>
      <c r="B239" s="252"/>
      <c r="C239" s="18"/>
      <c r="D239" s="49"/>
    </row>
    <row r="240" spans="1:16" x14ac:dyDescent="0.3">
      <c r="A240" s="4"/>
      <c r="B240" s="252"/>
      <c r="C240" s="18"/>
      <c r="D240" s="49"/>
    </row>
    <row r="241" spans="1:4" x14ac:dyDescent="0.3">
      <c r="A241" s="4"/>
      <c r="B241" s="252"/>
      <c r="C241" s="18"/>
      <c r="D241" s="49"/>
    </row>
    <row r="242" spans="1:4" x14ac:dyDescent="0.3">
      <c r="A242" s="4"/>
      <c r="B242" s="252"/>
      <c r="C242" s="18"/>
      <c r="D242" s="49"/>
    </row>
    <row r="243" spans="1:4" x14ac:dyDescent="0.3">
      <c r="A243" s="4"/>
      <c r="B243" s="252"/>
      <c r="C243" s="18"/>
      <c r="D243" s="49"/>
    </row>
    <row r="244" spans="1:4" x14ac:dyDescent="0.3">
      <c r="A244" s="4"/>
      <c r="B244" s="252"/>
      <c r="C244" s="18"/>
      <c r="D244" s="49"/>
    </row>
    <row r="245" spans="1:4" x14ac:dyDescent="0.3">
      <c r="A245" s="4"/>
      <c r="B245" s="252"/>
      <c r="C245" s="18"/>
      <c r="D245" s="49"/>
    </row>
    <row r="246" spans="1:4" x14ac:dyDescent="0.3">
      <c r="A246" s="4"/>
      <c r="B246" s="252"/>
      <c r="C246" s="18"/>
      <c r="D246" s="49"/>
    </row>
    <row r="247" spans="1:4" x14ac:dyDescent="0.3">
      <c r="A247" s="4"/>
      <c r="B247" s="252"/>
      <c r="C247" s="18"/>
      <c r="D247" s="49"/>
    </row>
    <row r="248" spans="1:4" x14ac:dyDescent="0.3">
      <c r="A248" s="4"/>
      <c r="B248" s="252"/>
      <c r="C248" s="18"/>
      <c r="D248" s="49"/>
    </row>
    <row r="249" spans="1:4" x14ac:dyDescent="0.3">
      <c r="A249" s="4"/>
      <c r="B249" s="252"/>
      <c r="C249" s="18"/>
      <c r="D249" s="49"/>
    </row>
    <row r="250" spans="1:4" x14ac:dyDescent="0.3">
      <c r="A250" s="4"/>
      <c r="B250" s="252"/>
      <c r="C250" s="18"/>
      <c r="D250" s="49"/>
    </row>
    <row r="251" spans="1:4" x14ac:dyDescent="0.3">
      <c r="A251" s="4"/>
      <c r="B251" s="252"/>
      <c r="C251" s="18"/>
      <c r="D251" s="49"/>
    </row>
    <row r="252" spans="1:4" x14ac:dyDescent="0.3">
      <c r="A252" s="4"/>
      <c r="B252" s="252"/>
      <c r="C252" s="18"/>
      <c r="D252" s="49"/>
    </row>
    <row r="253" spans="1:4" x14ac:dyDescent="0.3">
      <c r="A253" s="4"/>
      <c r="B253" s="252"/>
      <c r="C253" s="18"/>
      <c r="D253" s="49"/>
    </row>
    <row r="254" spans="1:4" x14ac:dyDescent="0.3">
      <c r="A254" s="4"/>
      <c r="B254" s="252"/>
      <c r="C254" s="18"/>
      <c r="D254" s="49"/>
    </row>
    <row r="255" spans="1:4" x14ac:dyDescent="0.3">
      <c r="A255" s="4"/>
      <c r="B255" s="252"/>
      <c r="C255" s="18"/>
      <c r="D255" s="49"/>
    </row>
    <row r="256" spans="1:4" x14ac:dyDescent="0.3">
      <c r="A256" s="4"/>
      <c r="B256" s="252"/>
      <c r="C256" s="18"/>
      <c r="D256" s="49"/>
    </row>
    <row r="257" spans="1:4" x14ac:dyDescent="0.3">
      <c r="A257" s="4"/>
      <c r="B257" s="252"/>
      <c r="C257" s="18"/>
      <c r="D257" s="49"/>
    </row>
    <row r="258" spans="1:4" x14ac:dyDescent="0.3">
      <c r="A258" s="4"/>
      <c r="B258" s="252"/>
      <c r="C258" s="18"/>
      <c r="D258" s="49"/>
    </row>
    <row r="259" spans="1:4" x14ac:dyDescent="0.3">
      <c r="A259" s="4"/>
      <c r="B259" s="252"/>
      <c r="C259" s="18"/>
      <c r="D259" s="49"/>
    </row>
    <row r="260" spans="1:4" x14ac:dyDescent="0.3">
      <c r="A260" s="4"/>
      <c r="B260" s="252"/>
      <c r="C260" s="18"/>
      <c r="D260" s="49"/>
    </row>
    <row r="261" spans="1:4" x14ac:dyDescent="0.3">
      <c r="A261" s="4"/>
      <c r="B261" s="252"/>
      <c r="C261" s="18"/>
      <c r="D261" s="49"/>
    </row>
    <row r="262" spans="1:4" x14ac:dyDescent="0.3">
      <c r="A262" s="4"/>
      <c r="B262" s="252"/>
      <c r="C262" s="18"/>
      <c r="D262" s="49"/>
    </row>
    <row r="263" spans="1:4" x14ac:dyDescent="0.3">
      <c r="A263" s="4"/>
      <c r="B263" s="252"/>
      <c r="C263" s="18"/>
      <c r="D263" s="49"/>
    </row>
    <row r="264" spans="1:4" x14ac:dyDescent="0.3">
      <c r="A264" s="4"/>
      <c r="B264" s="252"/>
      <c r="C264" s="18"/>
      <c r="D264" s="49"/>
    </row>
    <row r="265" spans="1:4" x14ac:dyDescent="0.3">
      <c r="D265" s="49"/>
    </row>
    <row r="266" spans="1:4" x14ac:dyDescent="0.3">
      <c r="D266" s="49"/>
    </row>
    <row r="267" spans="1:4" x14ac:dyDescent="0.3">
      <c r="D267" s="49"/>
    </row>
    <row r="268" spans="1:4" x14ac:dyDescent="0.3">
      <c r="D268" s="49"/>
    </row>
    <row r="269" spans="1:4" x14ac:dyDescent="0.3">
      <c r="D269" s="49"/>
    </row>
    <row r="270" spans="1:4" x14ac:dyDescent="0.3">
      <c r="D270" s="49"/>
    </row>
    <row r="271" spans="1:4" x14ac:dyDescent="0.3">
      <c r="D271" s="49"/>
    </row>
    <row r="272" spans="1:4" x14ac:dyDescent="0.3">
      <c r="D272" s="49"/>
    </row>
    <row r="273" spans="4:4" x14ac:dyDescent="0.3">
      <c r="D273" s="49"/>
    </row>
    <row r="274" spans="4:4" x14ac:dyDescent="0.3">
      <c r="D274" s="49"/>
    </row>
    <row r="275" spans="4:4" x14ac:dyDescent="0.3">
      <c r="D275" s="49"/>
    </row>
    <row r="276" spans="4:4" x14ac:dyDescent="0.3">
      <c r="D276" s="49"/>
    </row>
    <row r="277" spans="4:4" x14ac:dyDescent="0.3">
      <c r="D277" s="49"/>
    </row>
    <row r="278" spans="4:4" x14ac:dyDescent="0.3">
      <c r="D278" s="49"/>
    </row>
    <row r="279" spans="4:4" x14ac:dyDescent="0.3">
      <c r="D279" s="49"/>
    </row>
    <row r="280" spans="4:4" x14ac:dyDescent="0.3">
      <c r="D280" s="49"/>
    </row>
    <row r="281" spans="4:4" x14ac:dyDescent="0.3">
      <c r="D281" s="49"/>
    </row>
    <row r="282" spans="4:4" x14ac:dyDescent="0.3">
      <c r="D282" s="49"/>
    </row>
    <row r="283" spans="4:4" x14ac:dyDescent="0.3">
      <c r="D283" s="49"/>
    </row>
    <row r="284" spans="4:4" x14ac:dyDescent="0.3">
      <c r="D284" s="49"/>
    </row>
    <row r="285" spans="4:4" x14ac:dyDescent="0.3">
      <c r="D285" s="49"/>
    </row>
    <row r="286" spans="4:4" x14ac:dyDescent="0.3">
      <c r="D286" s="49"/>
    </row>
    <row r="287" spans="4:4" x14ac:dyDescent="0.3">
      <c r="D287" s="49"/>
    </row>
    <row r="288" spans="4:4" x14ac:dyDescent="0.3">
      <c r="D288" s="49"/>
    </row>
    <row r="289" spans="4:4" x14ac:dyDescent="0.3">
      <c r="D289" s="49"/>
    </row>
    <row r="290" spans="4:4" x14ac:dyDescent="0.3">
      <c r="D290" s="49"/>
    </row>
    <row r="291" spans="4:4" x14ac:dyDescent="0.3">
      <c r="D291" s="49"/>
    </row>
    <row r="292" spans="4:4" x14ac:dyDescent="0.3">
      <c r="D292" s="49"/>
    </row>
    <row r="293" spans="4:4" x14ac:dyDescent="0.3">
      <c r="D293" s="49"/>
    </row>
    <row r="294" spans="4:4" x14ac:dyDescent="0.3">
      <c r="D294" s="49"/>
    </row>
    <row r="295" spans="4:4" x14ac:dyDescent="0.3">
      <c r="D295" s="49"/>
    </row>
    <row r="296" spans="4:4" x14ac:dyDescent="0.3">
      <c r="D296" s="49"/>
    </row>
    <row r="297" spans="4:4" x14ac:dyDescent="0.3">
      <c r="D297" s="49"/>
    </row>
    <row r="298" spans="4:4" x14ac:dyDescent="0.3">
      <c r="D298" s="49"/>
    </row>
    <row r="299" spans="4:4" x14ac:dyDescent="0.3">
      <c r="D299" s="49"/>
    </row>
    <row r="300" spans="4:4" x14ac:dyDescent="0.3">
      <c r="D300" s="49"/>
    </row>
    <row r="301" spans="4:4" x14ac:dyDescent="0.3">
      <c r="D301" s="49"/>
    </row>
    <row r="302" spans="4:4" x14ac:dyDescent="0.3">
      <c r="D302" s="49"/>
    </row>
    <row r="303" spans="4:4" x14ac:dyDescent="0.3">
      <c r="D303" s="49"/>
    </row>
    <row r="304" spans="4:4" x14ac:dyDescent="0.3">
      <c r="D304" s="49"/>
    </row>
    <row r="305" spans="4:4" x14ac:dyDescent="0.3">
      <c r="D305" s="49"/>
    </row>
    <row r="306" spans="4:4" x14ac:dyDescent="0.3">
      <c r="D306" s="49"/>
    </row>
    <row r="307" spans="4:4" x14ac:dyDescent="0.3">
      <c r="D307" s="49"/>
    </row>
    <row r="308" spans="4:4" x14ac:dyDescent="0.3">
      <c r="D308" s="49"/>
    </row>
    <row r="309" spans="4:4" x14ac:dyDescent="0.3">
      <c r="D309" s="49"/>
    </row>
    <row r="310" spans="4:4" x14ac:dyDescent="0.3">
      <c r="D310" s="49"/>
    </row>
    <row r="311" spans="4:4" x14ac:dyDescent="0.3">
      <c r="D311" s="49"/>
    </row>
    <row r="312" spans="4:4" x14ac:dyDescent="0.3">
      <c r="D312" s="49"/>
    </row>
    <row r="313" spans="4:4" x14ac:dyDescent="0.3">
      <c r="D313" s="49"/>
    </row>
    <row r="314" spans="4:4" x14ac:dyDescent="0.3">
      <c r="D314" s="49"/>
    </row>
    <row r="315" spans="4:4" x14ac:dyDescent="0.3">
      <c r="D315" s="49"/>
    </row>
    <row r="316" spans="4:4" x14ac:dyDescent="0.3">
      <c r="D316" s="49"/>
    </row>
    <row r="317" spans="4:4" x14ac:dyDescent="0.3">
      <c r="D317" s="49"/>
    </row>
    <row r="318" spans="4:4" x14ac:dyDescent="0.3">
      <c r="D318" s="49"/>
    </row>
    <row r="319" spans="4:4" x14ac:dyDescent="0.3">
      <c r="D319" s="49"/>
    </row>
    <row r="320" spans="4:4" x14ac:dyDescent="0.3">
      <c r="D320" s="49"/>
    </row>
    <row r="321" spans="4:4" x14ac:dyDescent="0.3">
      <c r="D321" s="49"/>
    </row>
    <row r="322" spans="4:4" x14ac:dyDescent="0.3">
      <c r="D322" s="49"/>
    </row>
    <row r="323" spans="4:4" x14ac:dyDescent="0.3">
      <c r="D323" s="49"/>
    </row>
    <row r="324" spans="4:4" x14ac:dyDescent="0.3">
      <c r="D324" s="49"/>
    </row>
    <row r="325" spans="4:4" x14ac:dyDescent="0.3">
      <c r="D325" s="49"/>
    </row>
    <row r="326" spans="4:4" x14ac:dyDescent="0.3">
      <c r="D326" s="49"/>
    </row>
    <row r="327" spans="4:4" x14ac:dyDescent="0.3">
      <c r="D327" s="49"/>
    </row>
    <row r="328" spans="4:4" x14ac:dyDescent="0.3">
      <c r="D328" s="49"/>
    </row>
    <row r="329" spans="4:4" x14ac:dyDescent="0.3">
      <c r="D329" s="49"/>
    </row>
    <row r="330" spans="4:4" x14ac:dyDescent="0.3">
      <c r="D330" s="49"/>
    </row>
    <row r="331" spans="4:4" x14ac:dyDescent="0.3">
      <c r="D331" s="49"/>
    </row>
    <row r="332" spans="4:4" x14ac:dyDescent="0.3">
      <c r="D332" s="49"/>
    </row>
    <row r="333" spans="4:4" x14ac:dyDescent="0.3">
      <c r="D333" s="49"/>
    </row>
    <row r="334" spans="4:4" x14ac:dyDescent="0.3">
      <c r="D334" s="49"/>
    </row>
    <row r="335" spans="4:4" x14ac:dyDescent="0.3">
      <c r="D335" s="49"/>
    </row>
    <row r="336" spans="4:4" x14ac:dyDescent="0.3">
      <c r="D336" s="49"/>
    </row>
    <row r="337" spans="4:4" x14ac:dyDescent="0.3">
      <c r="D337" s="49"/>
    </row>
    <row r="338" spans="4:4" x14ac:dyDescent="0.3">
      <c r="D338" s="49"/>
    </row>
    <row r="339" spans="4:4" x14ac:dyDescent="0.3">
      <c r="D339" s="49"/>
    </row>
    <row r="340" spans="4:4" x14ac:dyDescent="0.3">
      <c r="D340" s="49"/>
    </row>
    <row r="341" spans="4:4" x14ac:dyDescent="0.3">
      <c r="D341" s="49"/>
    </row>
    <row r="342" spans="4:4" x14ac:dyDescent="0.3">
      <c r="D342" s="49"/>
    </row>
    <row r="343" spans="4:4" x14ac:dyDescent="0.3">
      <c r="D343" s="49"/>
    </row>
    <row r="344" spans="4:4" x14ac:dyDescent="0.3">
      <c r="D344" s="49"/>
    </row>
    <row r="345" spans="4:4" x14ac:dyDescent="0.3">
      <c r="D345" s="49"/>
    </row>
    <row r="346" spans="4:4" x14ac:dyDescent="0.3">
      <c r="D346" s="49"/>
    </row>
    <row r="347" spans="4:4" x14ac:dyDescent="0.3">
      <c r="D347" s="49"/>
    </row>
    <row r="348" spans="4:4" x14ac:dyDescent="0.3">
      <c r="D348" s="49"/>
    </row>
    <row r="349" spans="4:4" x14ac:dyDescent="0.3">
      <c r="D349" s="49"/>
    </row>
    <row r="350" spans="4:4" x14ac:dyDescent="0.3">
      <c r="D350" s="49"/>
    </row>
    <row r="351" spans="4:4" x14ac:dyDescent="0.3">
      <c r="D351" s="49"/>
    </row>
    <row r="352" spans="4:4" x14ac:dyDescent="0.3">
      <c r="D352" s="49"/>
    </row>
    <row r="353" spans="4:4" x14ac:dyDescent="0.3">
      <c r="D353" s="49"/>
    </row>
    <row r="354" spans="4:4" x14ac:dyDescent="0.3">
      <c r="D354" s="49"/>
    </row>
    <row r="355" spans="4:4" x14ac:dyDescent="0.3">
      <c r="D355" s="49"/>
    </row>
    <row r="356" spans="4:4" x14ac:dyDescent="0.3">
      <c r="D356" s="49"/>
    </row>
    <row r="357" spans="4:4" x14ac:dyDescent="0.3">
      <c r="D357" s="49"/>
    </row>
    <row r="358" spans="4:4" x14ac:dyDescent="0.3">
      <c r="D358" s="49"/>
    </row>
    <row r="359" spans="4:4" x14ac:dyDescent="0.3">
      <c r="D359" s="49"/>
    </row>
    <row r="360" spans="4:4" x14ac:dyDescent="0.3">
      <c r="D360" s="49"/>
    </row>
    <row r="361" spans="4:4" x14ac:dyDescent="0.3">
      <c r="D361" s="49"/>
    </row>
    <row r="362" spans="4:4" x14ac:dyDescent="0.3">
      <c r="D362" s="49"/>
    </row>
    <row r="363" spans="4:4" x14ac:dyDescent="0.3">
      <c r="D363" s="49"/>
    </row>
    <row r="364" spans="4:4" x14ac:dyDescent="0.3">
      <c r="D364" s="49"/>
    </row>
    <row r="365" spans="4:4" x14ac:dyDescent="0.3">
      <c r="D365" s="49"/>
    </row>
    <row r="366" spans="4:4" x14ac:dyDescent="0.3">
      <c r="D366" s="49"/>
    </row>
    <row r="367" spans="4:4" x14ac:dyDescent="0.3">
      <c r="D367" s="49"/>
    </row>
    <row r="368" spans="4:4" x14ac:dyDescent="0.3">
      <c r="D368" s="49"/>
    </row>
    <row r="369" spans="4:4" x14ac:dyDescent="0.3">
      <c r="D369" s="49"/>
    </row>
    <row r="370" spans="4:4" x14ac:dyDescent="0.3">
      <c r="D370" s="49"/>
    </row>
    <row r="371" spans="4:4" x14ac:dyDescent="0.3">
      <c r="D371" s="49"/>
    </row>
    <row r="372" spans="4:4" x14ac:dyDescent="0.3">
      <c r="D372" s="49"/>
    </row>
    <row r="373" spans="4:4" x14ac:dyDescent="0.3">
      <c r="D373" s="49"/>
    </row>
    <row r="374" spans="4:4" x14ac:dyDescent="0.3">
      <c r="D374" s="49"/>
    </row>
    <row r="375" spans="4:4" x14ac:dyDescent="0.3">
      <c r="D375" s="49"/>
    </row>
    <row r="376" spans="4:4" x14ac:dyDescent="0.3">
      <c r="D376" s="49"/>
    </row>
    <row r="377" spans="4:4" x14ac:dyDescent="0.3">
      <c r="D377" s="49"/>
    </row>
    <row r="378" spans="4:4" x14ac:dyDescent="0.3">
      <c r="D378" s="49"/>
    </row>
    <row r="379" spans="4:4" x14ac:dyDescent="0.3">
      <c r="D379" s="49"/>
    </row>
    <row r="380" spans="4:4" x14ac:dyDescent="0.3">
      <c r="D380" s="49"/>
    </row>
    <row r="381" spans="4:4" x14ac:dyDescent="0.3">
      <c r="D381" s="49"/>
    </row>
    <row r="382" spans="4:4" x14ac:dyDescent="0.3">
      <c r="D382" s="49"/>
    </row>
    <row r="383" spans="4:4" x14ac:dyDescent="0.3">
      <c r="D383" s="49"/>
    </row>
    <row r="384" spans="4:4" x14ac:dyDescent="0.3">
      <c r="D384" s="49"/>
    </row>
    <row r="385" spans="4:4" x14ac:dyDescent="0.3">
      <c r="D385" s="49"/>
    </row>
    <row r="386" spans="4:4" x14ac:dyDescent="0.3">
      <c r="D386" s="49"/>
    </row>
    <row r="387" spans="4:4" x14ac:dyDescent="0.3">
      <c r="D387" s="49"/>
    </row>
    <row r="388" spans="4:4" x14ac:dyDescent="0.3">
      <c r="D388" s="49"/>
    </row>
    <row r="389" spans="4:4" x14ac:dyDescent="0.3">
      <c r="D389" s="49"/>
    </row>
    <row r="390" spans="4:4" x14ac:dyDescent="0.3">
      <c r="D390" s="49"/>
    </row>
    <row r="391" spans="4:4" x14ac:dyDescent="0.3">
      <c r="D391" s="49"/>
    </row>
    <row r="392" spans="4:4" x14ac:dyDescent="0.3">
      <c r="D392" s="49"/>
    </row>
    <row r="393" spans="4:4" x14ac:dyDescent="0.3">
      <c r="D393" s="49"/>
    </row>
    <row r="394" spans="4:4" x14ac:dyDescent="0.3">
      <c r="D394" s="49"/>
    </row>
    <row r="395" spans="4:4" x14ac:dyDescent="0.3">
      <c r="D395" s="49"/>
    </row>
    <row r="396" spans="4:4" x14ac:dyDescent="0.3">
      <c r="D396" s="49"/>
    </row>
    <row r="397" spans="4:4" x14ac:dyDescent="0.3">
      <c r="D397" s="49"/>
    </row>
    <row r="398" spans="4:4" x14ac:dyDescent="0.3">
      <c r="D398" s="49"/>
    </row>
    <row r="399" spans="4:4" x14ac:dyDescent="0.3">
      <c r="D399" s="49"/>
    </row>
    <row r="400" spans="4:4" x14ac:dyDescent="0.3">
      <c r="D400" s="49"/>
    </row>
    <row r="401" spans="4:4" x14ac:dyDescent="0.3">
      <c r="D401" s="49"/>
    </row>
    <row r="402" spans="4:4" x14ac:dyDescent="0.3">
      <c r="D402" s="49"/>
    </row>
    <row r="403" spans="4:4" x14ac:dyDescent="0.3">
      <c r="D403" s="49"/>
    </row>
    <row r="404" spans="4:4" x14ac:dyDescent="0.3">
      <c r="D404" s="49"/>
    </row>
    <row r="405" spans="4:4" x14ac:dyDescent="0.3">
      <c r="D405" s="49"/>
    </row>
    <row r="406" spans="4:4" x14ac:dyDescent="0.3">
      <c r="D406" s="49"/>
    </row>
    <row r="407" spans="4:4" x14ac:dyDescent="0.3">
      <c r="D407" s="49"/>
    </row>
    <row r="408" spans="4:4" x14ac:dyDescent="0.3">
      <c r="D408" s="49"/>
    </row>
    <row r="409" spans="4:4" x14ac:dyDescent="0.3">
      <c r="D409" s="49"/>
    </row>
    <row r="410" spans="4:4" x14ac:dyDescent="0.3">
      <c r="D410" s="49"/>
    </row>
    <row r="411" spans="4:4" x14ac:dyDescent="0.3">
      <c r="D411" s="49"/>
    </row>
    <row r="412" spans="4:4" x14ac:dyDescent="0.3">
      <c r="D412" s="49"/>
    </row>
    <row r="413" spans="4:4" x14ac:dyDescent="0.3">
      <c r="D413" s="49"/>
    </row>
    <row r="414" spans="4:4" x14ac:dyDescent="0.3">
      <c r="D414" s="49"/>
    </row>
    <row r="415" spans="4:4" x14ac:dyDescent="0.3">
      <c r="D415" s="49"/>
    </row>
    <row r="416" spans="4:4" x14ac:dyDescent="0.3">
      <c r="D416" s="49"/>
    </row>
    <row r="417" spans="4:4" x14ac:dyDescent="0.3">
      <c r="D417" s="49"/>
    </row>
    <row r="418" spans="4:4" x14ac:dyDescent="0.3">
      <c r="D418" s="49"/>
    </row>
    <row r="419" spans="4:4" x14ac:dyDescent="0.3">
      <c r="D419" s="49"/>
    </row>
    <row r="420" spans="4:4" x14ac:dyDescent="0.3">
      <c r="D420" s="49"/>
    </row>
    <row r="421" spans="4:4" x14ac:dyDescent="0.3">
      <c r="D421" s="49"/>
    </row>
    <row r="422" spans="4:4" x14ac:dyDescent="0.3">
      <c r="D422" s="49"/>
    </row>
    <row r="423" spans="4:4" x14ac:dyDescent="0.3">
      <c r="D423" s="49"/>
    </row>
    <row r="424" spans="4:4" x14ac:dyDescent="0.3">
      <c r="D424" s="49"/>
    </row>
    <row r="425" spans="4:4" x14ac:dyDescent="0.3">
      <c r="D425" s="49"/>
    </row>
    <row r="426" spans="4:4" x14ac:dyDescent="0.3">
      <c r="D426" s="49"/>
    </row>
    <row r="427" spans="4:4" x14ac:dyDescent="0.3">
      <c r="D427" s="49"/>
    </row>
    <row r="428" spans="4:4" x14ac:dyDescent="0.3">
      <c r="D428" s="49"/>
    </row>
    <row r="429" spans="4:4" x14ac:dyDescent="0.3">
      <c r="D429" s="49"/>
    </row>
    <row r="430" spans="4:4" x14ac:dyDescent="0.3">
      <c r="D430" s="49"/>
    </row>
    <row r="431" spans="4:4" x14ac:dyDescent="0.3">
      <c r="D431" s="49"/>
    </row>
    <row r="432" spans="4:4" x14ac:dyDescent="0.3">
      <c r="D432" s="49"/>
    </row>
    <row r="433" spans="4:4" x14ac:dyDescent="0.3">
      <c r="D433" s="49"/>
    </row>
    <row r="434" spans="4:4" x14ac:dyDescent="0.3">
      <c r="D434" s="49"/>
    </row>
    <row r="435" spans="4:4" x14ac:dyDescent="0.3">
      <c r="D435" s="49"/>
    </row>
    <row r="436" spans="4:4" x14ac:dyDescent="0.3">
      <c r="D436" s="49"/>
    </row>
    <row r="437" spans="4:4" x14ac:dyDescent="0.3">
      <c r="D437" s="49"/>
    </row>
    <row r="438" spans="4:4" x14ac:dyDescent="0.3">
      <c r="D438" s="49"/>
    </row>
    <row r="439" spans="4:4" x14ac:dyDescent="0.3">
      <c r="D439" s="49"/>
    </row>
    <row r="440" spans="4:4" x14ac:dyDescent="0.3">
      <c r="D440" s="49"/>
    </row>
    <row r="441" spans="4:4" x14ac:dyDescent="0.3">
      <c r="D441" s="49"/>
    </row>
    <row r="442" spans="4:4" x14ac:dyDescent="0.3">
      <c r="D442" s="49"/>
    </row>
    <row r="443" spans="4:4" x14ac:dyDescent="0.3">
      <c r="D443" s="49"/>
    </row>
    <row r="444" spans="4:4" x14ac:dyDescent="0.3">
      <c r="D444" s="49"/>
    </row>
    <row r="445" spans="4:4" x14ac:dyDescent="0.3">
      <c r="D445" s="49"/>
    </row>
    <row r="446" spans="4:4" x14ac:dyDescent="0.3">
      <c r="D446" s="49"/>
    </row>
    <row r="447" spans="4:4" x14ac:dyDescent="0.3">
      <c r="D447" s="49"/>
    </row>
    <row r="448" spans="4:4" x14ac:dyDescent="0.3">
      <c r="D448" s="49"/>
    </row>
    <row r="449" spans="4:4" x14ac:dyDescent="0.3">
      <c r="D449" s="49"/>
    </row>
    <row r="450" spans="4:4" x14ac:dyDescent="0.3">
      <c r="D450" s="49"/>
    </row>
    <row r="451" spans="4:4" x14ac:dyDescent="0.3">
      <c r="D451" s="49"/>
    </row>
    <row r="452" spans="4:4" x14ac:dyDescent="0.3">
      <c r="D452" s="49"/>
    </row>
    <row r="453" spans="4:4" x14ac:dyDescent="0.3">
      <c r="D453" s="49"/>
    </row>
    <row r="454" spans="4:4" x14ac:dyDescent="0.3">
      <c r="D454" s="49"/>
    </row>
    <row r="455" spans="4:4" x14ac:dyDescent="0.3">
      <c r="D455" s="49"/>
    </row>
    <row r="456" spans="4:4" x14ac:dyDescent="0.3">
      <c r="D456" s="49"/>
    </row>
    <row r="457" spans="4:4" x14ac:dyDescent="0.3">
      <c r="D457" s="49"/>
    </row>
    <row r="458" spans="4:4" x14ac:dyDescent="0.3">
      <c r="D458" s="49"/>
    </row>
    <row r="459" spans="4:4" x14ac:dyDescent="0.3">
      <c r="D459" s="49"/>
    </row>
    <row r="460" spans="4:4" x14ac:dyDescent="0.3">
      <c r="D460" s="49"/>
    </row>
    <row r="461" spans="4:4" x14ac:dyDescent="0.3">
      <c r="D461" s="49"/>
    </row>
    <row r="462" spans="4:4" x14ac:dyDescent="0.3">
      <c r="D462" s="49"/>
    </row>
    <row r="463" spans="4:4" x14ac:dyDescent="0.3">
      <c r="D463" s="49"/>
    </row>
    <row r="464" spans="4:4" x14ac:dyDescent="0.3">
      <c r="D464" s="49"/>
    </row>
    <row r="465" spans="4:4" x14ac:dyDescent="0.3">
      <c r="D465" s="49"/>
    </row>
    <row r="466" spans="4:4" x14ac:dyDescent="0.3">
      <c r="D466" s="49"/>
    </row>
    <row r="467" spans="4:4" x14ac:dyDescent="0.3">
      <c r="D467" s="49"/>
    </row>
    <row r="468" spans="4:4" x14ac:dyDescent="0.3">
      <c r="D468" s="49"/>
    </row>
    <row r="469" spans="4:4" x14ac:dyDescent="0.3">
      <c r="D469" s="49"/>
    </row>
    <row r="470" spans="4:4" x14ac:dyDescent="0.3">
      <c r="D470" s="49"/>
    </row>
    <row r="471" spans="4:4" x14ac:dyDescent="0.3">
      <c r="D471" s="49"/>
    </row>
    <row r="472" spans="4:4" x14ac:dyDescent="0.3">
      <c r="D472" s="49"/>
    </row>
    <row r="473" spans="4:4" x14ac:dyDescent="0.3">
      <c r="D473" s="49"/>
    </row>
    <row r="474" spans="4:4" x14ac:dyDescent="0.3">
      <c r="D474" s="49"/>
    </row>
    <row r="475" spans="4:4" x14ac:dyDescent="0.3">
      <c r="D475" s="49"/>
    </row>
    <row r="476" spans="4:4" x14ac:dyDescent="0.3">
      <c r="D476" s="49"/>
    </row>
    <row r="477" spans="4:4" x14ac:dyDescent="0.3">
      <c r="D477" s="49"/>
    </row>
    <row r="478" spans="4:4" x14ac:dyDescent="0.3">
      <c r="D478" s="49"/>
    </row>
    <row r="479" spans="4:4" x14ac:dyDescent="0.3">
      <c r="D479" s="49"/>
    </row>
    <row r="480" spans="4:4" x14ac:dyDescent="0.3">
      <c r="D480" s="49"/>
    </row>
    <row r="481" spans="4:4" x14ac:dyDescent="0.3">
      <c r="D481" s="49"/>
    </row>
    <row r="482" spans="4:4" x14ac:dyDescent="0.3">
      <c r="D482" s="49"/>
    </row>
    <row r="483" spans="4:4" x14ac:dyDescent="0.3">
      <c r="D483" s="49"/>
    </row>
    <row r="484" spans="4:4" x14ac:dyDescent="0.3">
      <c r="D484" s="49"/>
    </row>
    <row r="485" spans="4:4" x14ac:dyDescent="0.3">
      <c r="D485" s="49"/>
    </row>
    <row r="486" spans="4:4" x14ac:dyDescent="0.3">
      <c r="D486" s="49"/>
    </row>
    <row r="487" spans="4:4" x14ac:dyDescent="0.3">
      <c r="D487" s="49"/>
    </row>
    <row r="488" spans="4:4" x14ac:dyDescent="0.3">
      <c r="D488" s="49"/>
    </row>
    <row r="489" spans="4:4" x14ac:dyDescent="0.3">
      <c r="D489" s="49"/>
    </row>
    <row r="490" spans="4:4" x14ac:dyDescent="0.3">
      <c r="D490" s="49"/>
    </row>
    <row r="491" spans="4:4" x14ac:dyDescent="0.3">
      <c r="D491" s="49"/>
    </row>
    <row r="492" spans="4:4" x14ac:dyDescent="0.3">
      <c r="D492" s="49"/>
    </row>
    <row r="493" spans="4:4" x14ac:dyDescent="0.3">
      <c r="D493" s="49"/>
    </row>
    <row r="494" spans="4:4" x14ac:dyDescent="0.3">
      <c r="D494" s="49"/>
    </row>
    <row r="495" spans="4:4" x14ac:dyDescent="0.3">
      <c r="D495" s="49"/>
    </row>
    <row r="496" spans="4:4" x14ac:dyDescent="0.3">
      <c r="D496" s="49"/>
    </row>
    <row r="497" spans="4:4" x14ac:dyDescent="0.3">
      <c r="D497" s="49"/>
    </row>
    <row r="498" spans="4:4" x14ac:dyDescent="0.3">
      <c r="D498" s="49"/>
    </row>
    <row r="499" spans="4:4" x14ac:dyDescent="0.3">
      <c r="D499" s="49"/>
    </row>
    <row r="500" spans="4:4" x14ac:dyDescent="0.3">
      <c r="D500" s="49"/>
    </row>
    <row r="501" spans="4:4" x14ac:dyDescent="0.3">
      <c r="D501" s="49"/>
    </row>
    <row r="502" spans="4:4" x14ac:dyDescent="0.3">
      <c r="D502" s="49"/>
    </row>
    <row r="503" spans="4:4" x14ac:dyDescent="0.3">
      <c r="D503" s="49"/>
    </row>
    <row r="504" spans="4:4" x14ac:dyDescent="0.3">
      <c r="D504" s="49"/>
    </row>
    <row r="505" spans="4:4" x14ac:dyDescent="0.3">
      <c r="D505" s="49"/>
    </row>
    <row r="506" spans="4:4" x14ac:dyDescent="0.3">
      <c r="D506" s="49"/>
    </row>
    <row r="507" spans="4:4" x14ac:dyDescent="0.3">
      <c r="D507" s="49"/>
    </row>
    <row r="508" spans="4:4" x14ac:dyDescent="0.3">
      <c r="D508" s="49"/>
    </row>
    <row r="509" spans="4:4" x14ac:dyDescent="0.3">
      <c r="D509" s="49"/>
    </row>
    <row r="510" spans="4:4" x14ac:dyDescent="0.3">
      <c r="D510" s="49"/>
    </row>
    <row r="511" spans="4:4" x14ac:dyDescent="0.3">
      <c r="D511" s="49"/>
    </row>
    <row r="512" spans="4:4" x14ac:dyDescent="0.3">
      <c r="D512" s="49"/>
    </row>
    <row r="513" spans="4:4" x14ac:dyDescent="0.3">
      <c r="D513" s="49"/>
    </row>
    <row r="514" spans="4:4" x14ac:dyDescent="0.3">
      <c r="D514" s="49"/>
    </row>
    <row r="515" spans="4:4" x14ac:dyDescent="0.3">
      <c r="D515" s="49"/>
    </row>
    <row r="516" spans="4:4" x14ac:dyDescent="0.3">
      <c r="D516" s="49"/>
    </row>
    <row r="517" spans="4:4" x14ac:dyDescent="0.3">
      <c r="D517" s="49"/>
    </row>
    <row r="518" spans="4:4" x14ac:dyDescent="0.3">
      <c r="D518" s="49"/>
    </row>
    <row r="519" spans="4:4" x14ac:dyDescent="0.3">
      <c r="D519" s="49"/>
    </row>
    <row r="520" spans="4:4" x14ac:dyDescent="0.3">
      <c r="D520" s="49"/>
    </row>
    <row r="521" spans="4:4" x14ac:dyDescent="0.3">
      <c r="D521" s="49"/>
    </row>
    <row r="522" spans="4:4" x14ac:dyDescent="0.3">
      <c r="D522" s="49"/>
    </row>
    <row r="523" spans="4:4" x14ac:dyDescent="0.3">
      <c r="D523" s="49"/>
    </row>
    <row r="524" spans="4:4" x14ac:dyDescent="0.3">
      <c r="D524" s="49"/>
    </row>
    <row r="525" spans="4:4" x14ac:dyDescent="0.3">
      <c r="D525" s="49"/>
    </row>
    <row r="526" spans="4:4" x14ac:dyDescent="0.3">
      <c r="D526" s="49"/>
    </row>
    <row r="527" spans="4:4" x14ac:dyDescent="0.3">
      <c r="D527" s="49"/>
    </row>
    <row r="528" spans="4:4" x14ac:dyDescent="0.3">
      <c r="D528" s="49"/>
    </row>
    <row r="529" spans="4:4" x14ac:dyDescent="0.3">
      <c r="D529" s="49"/>
    </row>
    <row r="530" spans="4:4" x14ac:dyDescent="0.3">
      <c r="D530" s="49"/>
    </row>
    <row r="531" spans="4:4" x14ac:dyDescent="0.3">
      <c r="D531" s="49"/>
    </row>
    <row r="532" spans="4:4" x14ac:dyDescent="0.3">
      <c r="D532" s="49"/>
    </row>
    <row r="533" spans="4:4" x14ac:dyDescent="0.3">
      <c r="D533" s="49"/>
    </row>
    <row r="534" spans="4:4" x14ac:dyDescent="0.3">
      <c r="D534" s="49"/>
    </row>
    <row r="535" spans="4:4" x14ac:dyDescent="0.3">
      <c r="D535" s="49"/>
    </row>
    <row r="536" spans="4:4" x14ac:dyDescent="0.3">
      <c r="D536" s="49"/>
    </row>
    <row r="537" spans="4:4" x14ac:dyDescent="0.3">
      <c r="D537" s="49"/>
    </row>
    <row r="538" spans="4:4" x14ac:dyDescent="0.3">
      <c r="D538" s="49"/>
    </row>
    <row r="539" spans="4:4" x14ac:dyDescent="0.3">
      <c r="D539" s="49"/>
    </row>
    <row r="540" spans="4:4" x14ac:dyDescent="0.3">
      <c r="D540" s="49"/>
    </row>
    <row r="541" spans="4:4" x14ac:dyDescent="0.3">
      <c r="D541" s="49"/>
    </row>
    <row r="542" spans="4:4" x14ac:dyDescent="0.3">
      <c r="D542" s="49"/>
    </row>
    <row r="543" spans="4:4" x14ac:dyDescent="0.3">
      <c r="D543" s="49"/>
    </row>
    <row r="544" spans="4:4" x14ac:dyDescent="0.3">
      <c r="D544" s="49"/>
    </row>
    <row r="545" spans="4:4" x14ac:dyDescent="0.3">
      <c r="D545" s="49"/>
    </row>
    <row r="546" spans="4:4" x14ac:dyDescent="0.3">
      <c r="D546" s="49"/>
    </row>
    <row r="547" spans="4:4" x14ac:dyDescent="0.3">
      <c r="D547" s="49"/>
    </row>
    <row r="548" spans="4:4" x14ac:dyDescent="0.3">
      <c r="D548" s="49"/>
    </row>
    <row r="549" spans="4:4" x14ac:dyDescent="0.3">
      <c r="D549" s="49"/>
    </row>
    <row r="550" spans="4:4" x14ac:dyDescent="0.3">
      <c r="D550" s="49"/>
    </row>
    <row r="551" spans="4:4" x14ac:dyDescent="0.3">
      <c r="D551" s="49"/>
    </row>
    <row r="552" spans="4:4" x14ac:dyDescent="0.3">
      <c r="D552" s="49"/>
    </row>
    <row r="553" spans="4:4" x14ac:dyDescent="0.3">
      <c r="D553" s="49"/>
    </row>
    <row r="554" spans="4:4" x14ac:dyDescent="0.3">
      <c r="D554" s="49"/>
    </row>
    <row r="555" spans="4:4" x14ac:dyDescent="0.3">
      <c r="D555" s="49"/>
    </row>
    <row r="556" spans="4:4" x14ac:dyDescent="0.3">
      <c r="D556" s="49"/>
    </row>
    <row r="557" spans="4:4" x14ac:dyDescent="0.3">
      <c r="D557" s="49"/>
    </row>
    <row r="558" spans="4:4" x14ac:dyDescent="0.3">
      <c r="D558" s="49"/>
    </row>
    <row r="559" spans="4:4" x14ac:dyDescent="0.3">
      <c r="D559" s="49"/>
    </row>
    <row r="560" spans="4:4" x14ac:dyDescent="0.3">
      <c r="D560" s="49"/>
    </row>
    <row r="561" spans="4:4" x14ac:dyDescent="0.3">
      <c r="D561" s="49"/>
    </row>
    <row r="562" spans="4:4" x14ac:dyDescent="0.3">
      <c r="D562" s="49"/>
    </row>
    <row r="563" spans="4:4" x14ac:dyDescent="0.3">
      <c r="D563" s="49"/>
    </row>
    <row r="564" spans="4:4" x14ac:dyDescent="0.3">
      <c r="D564" s="49"/>
    </row>
    <row r="565" spans="4:4" x14ac:dyDescent="0.3">
      <c r="D565" s="49"/>
    </row>
    <row r="566" spans="4:4" x14ac:dyDescent="0.3">
      <c r="D566" s="49"/>
    </row>
  </sheetData>
  <sheetProtection formatCells="0" formatColumns="0" formatRows="0"/>
  <conditionalFormatting sqref="G32">
    <cfRule type="cellIs" dxfId="13" priority="93" stopIfTrue="1" operator="notEqual">
      <formula>0</formula>
    </cfRule>
  </conditionalFormatting>
  <conditionalFormatting sqref="G33">
    <cfRule type="cellIs" dxfId="12" priority="92" stopIfTrue="1" operator="notEqual">
      <formula>0</formula>
    </cfRule>
  </conditionalFormatting>
  <conditionalFormatting sqref="G47">
    <cfRule type="cellIs" dxfId="11" priority="91" stopIfTrue="1" operator="notEqual">
      <formula>0</formula>
    </cfRule>
  </conditionalFormatting>
  <conditionalFormatting sqref="G21">
    <cfRule type="cellIs" dxfId="10" priority="73" stopIfTrue="1" operator="notEqual">
      <formula>0</formula>
    </cfRule>
  </conditionalFormatting>
  <conditionalFormatting sqref="G7">
    <cfRule type="containsText" dxfId="9" priority="71" stopIfTrue="1" operator="containsText" text="Included in error count">
      <formula>NOT(ISERROR(SEARCH("Included in error count",G7)))</formula>
    </cfRule>
    <cfRule type="cellIs" dxfId="8" priority="72" stopIfTrue="1" operator="equal">
      <formula>1</formula>
    </cfRule>
  </conditionalFormatting>
  <conditionalFormatting sqref="G39">
    <cfRule type="containsText" dxfId="7" priority="69" stopIfTrue="1" operator="containsText" text="Included in error count">
      <formula>NOT(ISERROR(SEARCH("Included in error count",G39)))</formula>
    </cfRule>
    <cfRule type="cellIs" dxfId="6"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5"/>
  <sheetViews>
    <sheetView showGridLines="0" zoomScale="70" zoomScaleNormal="70" workbookViewId="0">
      <selection activeCell="I21" sqref="I21"/>
    </sheetView>
  </sheetViews>
  <sheetFormatPr defaultColWidth="9.109375" defaultRowHeight="14.4" x14ac:dyDescent="0.3"/>
  <cols>
    <col min="1" max="1" width="7.6640625" style="344" customWidth="1"/>
    <col min="2" max="2" width="44.5546875" style="344" customWidth="1"/>
    <col min="3" max="3" width="17.109375" style="344" customWidth="1"/>
    <col min="4" max="4" width="19" style="344" customWidth="1"/>
    <col min="5" max="5" width="19.109375" style="344" customWidth="1"/>
    <col min="6" max="6" width="15.109375" style="344" customWidth="1"/>
    <col min="7" max="7" width="16.109375" style="344" customWidth="1"/>
    <col min="8" max="8" width="77.5546875" style="344" customWidth="1"/>
    <col min="9" max="9" width="91" style="345" customWidth="1"/>
    <col min="10" max="10" width="46.77734375" style="345" customWidth="1"/>
    <col min="11" max="11" width="9.109375" style="447" hidden="1" customWidth="1"/>
    <col min="12" max="12" width="36.88671875" style="435" hidden="1" customWidth="1"/>
    <col min="13" max="14" width="15.6640625" style="435" hidden="1" customWidth="1"/>
    <col min="15" max="15" width="56.33203125" style="435" customWidth="1"/>
    <col min="16" max="16" width="11.109375" style="436" customWidth="1"/>
    <col min="17" max="18" width="9.109375" style="437" customWidth="1"/>
    <col min="19" max="59" width="9.109375" style="437"/>
    <col min="60" max="16384" width="9.109375" style="344"/>
  </cols>
  <sheetData>
    <row r="1" spans="1:81" ht="40.5" customHeight="1" thickBot="1" x14ac:dyDescent="0.35">
      <c r="A1" s="410"/>
      <c r="B1" s="706" t="s">
        <v>683</v>
      </c>
      <c r="C1" s="706"/>
      <c r="D1" s="706"/>
      <c r="E1" s="706"/>
      <c r="F1" s="706"/>
      <c r="G1" s="706"/>
      <c r="H1" s="707"/>
      <c r="I1" s="704"/>
      <c r="J1" s="705"/>
      <c r="K1" s="434"/>
    </row>
    <row r="2" spans="1:81" ht="72" customHeight="1" thickBot="1" x14ac:dyDescent="0.35">
      <c r="A2" s="411"/>
      <c r="B2" s="708" t="s">
        <v>684</v>
      </c>
      <c r="C2" s="709"/>
      <c r="D2" s="709"/>
      <c r="E2" s="709"/>
      <c r="F2" s="709"/>
      <c r="G2" s="709"/>
      <c r="H2" s="710"/>
      <c r="I2" s="723" t="s">
        <v>685</v>
      </c>
      <c r="J2" s="726" t="s">
        <v>937</v>
      </c>
      <c r="K2" s="438"/>
    </row>
    <row r="3" spans="1:81" ht="15" customHeight="1" thickBot="1" x14ac:dyDescent="0.35">
      <c r="A3" s="412"/>
      <c r="B3" s="413"/>
      <c r="C3" s="414"/>
      <c r="D3" s="414"/>
      <c r="E3" s="414"/>
      <c r="F3" s="414"/>
      <c r="G3" s="415"/>
      <c r="H3" s="433"/>
      <c r="I3" s="724"/>
      <c r="J3" s="727"/>
      <c r="K3" s="438"/>
    </row>
    <row r="4" spans="1:81" ht="21.75" customHeight="1" thickBot="1" x14ac:dyDescent="0.35">
      <c r="A4" s="416"/>
      <c r="B4" s="417" t="s">
        <v>330</v>
      </c>
      <c r="C4" s="711" t="str">
        <f>'Unit Data from Audit Worksheet'!D2</f>
        <v>Select Unit Name from Drop Down List</v>
      </c>
      <c r="D4" s="712"/>
      <c r="E4" s="713"/>
      <c r="F4" s="714" t="s">
        <v>686</v>
      </c>
      <c r="G4" s="715"/>
      <c r="H4" s="718" t="s">
        <v>933</v>
      </c>
      <c r="I4" s="724"/>
      <c r="J4" s="727"/>
      <c r="K4" s="439"/>
      <c r="L4" s="440"/>
    </row>
    <row r="5" spans="1:81" ht="21.6" thickBot="1" x14ac:dyDescent="0.35">
      <c r="A5" s="418"/>
      <c r="B5" s="419" t="s">
        <v>319</v>
      </c>
      <c r="C5" s="720" t="e">
        <f>'Unit Data from Audit Worksheet'!D3</f>
        <v>#N/A</v>
      </c>
      <c r="D5" s="721"/>
      <c r="E5" s="722"/>
      <c r="F5" s="716"/>
      <c r="G5" s="717"/>
      <c r="H5" s="719"/>
      <c r="I5" s="724"/>
      <c r="J5" s="727"/>
      <c r="K5" s="441"/>
      <c r="L5" s="442" t="s">
        <v>326</v>
      </c>
    </row>
    <row r="6" spans="1:81" ht="18.75" customHeight="1" thickBot="1" x14ac:dyDescent="0.35">
      <c r="A6" s="412"/>
      <c r="B6" s="728" t="s">
        <v>697</v>
      </c>
      <c r="C6" s="729"/>
      <c r="D6" s="729"/>
      <c r="E6" s="729"/>
      <c r="F6" s="729"/>
      <c r="G6" s="729"/>
      <c r="H6" s="730"/>
      <c r="I6" s="725"/>
      <c r="J6" s="727"/>
      <c r="K6" s="441"/>
      <c r="L6" s="442"/>
    </row>
    <row r="7" spans="1:81" ht="27.75" customHeight="1" thickBot="1" x14ac:dyDescent="0.35">
      <c r="A7" s="348"/>
      <c r="B7" s="515" t="s">
        <v>400</v>
      </c>
      <c r="C7" s="516">
        <v>2020</v>
      </c>
      <c r="D7" s="516">
        <v>2021</v>
      </c>
      <c r="E7" s="516">
        <v>2022</v>
      </c>
      <c r="F7" s="512" t="s">
        <v>351</v>
      </c>
      <c r="G7" s="512" t="s">
        <v>401</v>
      </c>
      <c r="H7" s="421"/>
      <c r="I7" s="347"/>
      <c r="J7" s="422"/>
      <c r="K7" s="443"/>
      <c r="L7" s="435">
        <v>2020</v>
      </c>
      <c r="M7" s="440">
        <v>2021</v>
      </c>
      <c r="N7" s="435">
        <v>2022</v>
      </c>
      <c r="O7" s="444"/>
      <c r="P7" s="445"/>
    </row>
    <row r="8" spans="1:81" ht="155.25" customHeight="1" thickBot="1" x14ac:dyDescent="0.35">
      <c r="A8" s="423" t="s">
        <v>687</v>
      </c>
      <c r="B8" s="528" t="s">
        <v>935</v>
      </c>
      <c r="C8" s="513" t="e">
        <f>L8</f>
        <v>#N/A</v>
      </c>
      <c r="D8" s="513" t="e">
        <f>M8</f>
        <v>#N/A</v>
      </c>
      <c r="E8" s="514">
        <f>N8</f>
        <v>0</v>
      </c>
      <c r="F8" s="518" t="s">
        <v>934</v>
      </c>
      <c r="G8" s="514">
        <f>E8</f>
        <v>0</v>
      </c>
      <c r="H8" s="529" t="s">
        <v>342</v>
      </c>
      <c r="I8" s="517" t="s">
        <v>325</v>
      </c>
      <c r="J8" s="362"/>
      <c r="K8" s="436"/>
      <c r="L8" s="520" t="e">
        <f>HLOOKUP($C$5,'PY2 Data(H)'!$D$2:$CQ$399,6,FALSE)</f>
        <v>#N/A</v>
      </c>
      <c r="M8" s="520" t="e">
        <f>HLOOKUP($C$5,'PY1 Data(H)'!$D$2:$CQ$399,6,FALSE)</f>
        <v>#N/A</v>
      </c>
      <c r="N8" s="521">
        <f>Import!L47</f>
        <v>0</v>
      </c>
      <c r="O8" s="437"/>
      <c r="P8" s="437"/>
      <c r="Y8" s="435"/>
      <c r="Z8" s="446"/>
    </row>
    <row r="9" spans="1:81" s="120" customFormat="1" ht="18.600000000000001" thickBot="1" x14ac:dyDescent="0.35">
      <c r="A9" s="362"/>
      <c r="B9" s="699" t="s">
        <v>402</v>
      </c>
      <c r="C9" s="699"/>
      <c r="D9" s="699"/>
      <c r="E9" s="350">
        <v>2022</v>
      </c>
      <c r="F9" s="425" t="s">
        <v>403</v>
      </c>
      <c r="G9" s="426"/>
      <c r="H9" s="349"/>
      <c r="I9" s="359"/>
      <c r="J9" s="349"/>
      <c r="K9" s="441"/>
      <c r="L9" s="435"/>
      <c r="M9" s="435"/>
      <c r="N9" s="435"/>
      <c r="O9" s="435"/>
      <c r="P9" s="436"/>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344"/>
      <c r="BI9" s="344"/>
      <c r="BJ9" s="344"/>
      <c r="BK9" s="344"/>
      <c r="BL9" s="344"/>
      <c r="BM9" s="344"/>
      <c r="BN9" s="344"/>
      <c r="BO9" s="344"/>
      <c r="BP9" s="344"/>
      <c r="BQ9" s="344"/>
      <c r="BR9" s="344"/>
      <c r="BS9" s="344"/>
      <c r="BT9" s="344"/>
      <c r="BU9" s="344"/>
      <c r="BV9" s="344"/>
      <c r="BW9" s="344"/>
      <c r="BX9" s="344"/>
      <c r="BY9" s="344"/>
      <c r="BZ9" s="344"/>
      <c r="CA9" s="344"/>
      <c r="CB9" s="344"/>
      <c r="CC9" s="344"/>
    </row>
    <row r="10" spans="1:81" s="120" customFormat="1" ht="92.25" customHeight="1" thickBot="1" x14ac:dyDescent="0.35">
      <c r="A10" s="427" t="s">
        <v>688</v>
      </c>
      <c r="B10" s="697" t="s">
        <v>691</v>
      </c>
      <c r="C10" s="698"/>
      <c r="D10" s="698"/>
      <c r="E10" s="523" t="str">
        <f>IF(Import!L86=1,"Yes",IF(Import!L86=2,"No","This question must be answered.  See cell C23 on TD"))</f>
        <v>This question must be answered.  See cell C23 on TD</v>
      </c>
      <c r="F10" s="524" t="s">
        <v>407</v>
      </c>
      <c r="G10" s="424" t="str">
        <f>IF(E10="No","Late",E10)</f>
        <v>This question must be answered.  See cell C23 on TD</v>
      </c>
      <c r="H10" s="357" t="s">
        <v>404</v>
      </c>
      <c r="I10" s="519" t="s">
        <v>692</v>
      </c>
      <c r="J10" s="428"/>
      <c r="K10" s="441"/>
      <c r="L10" s="435"/>
      <c r="M10" s="435"/>
      <c r="N10" s="435"/>
      <c r="O10" s="435"/>
      <c r="P10" s="436"/>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c r="AV10" s="437"/>
      <c r="AW10" s="437"/>
      <c r="AX10" s="437"/>
      <c r="AY10" s="437"/>
      <c r="AZ10" s="437"/>
      <c r="BA10" s="437"/>
      <c r="BB10" s="437"/>
      <c r="BC10" s="437"/>
      <c r="BD10" s="437"/>
      <c r="BE10" s="437"/>
      <c r="BF10" s="437"/>
      <c r="BG10" s="437"/>
      <c r="BH10" s="344"/>
      <c r="BI10" s="344"/>
      <c r="BJ10" s="344"/>
      <c r="BK10" s="344"/>
      <c r="BL10" s="344"/>
      <c r="BM10" s="344"/>
      <c r="BN10" s="344"/>
      <c r="BO10" s="344"/>
      <c r="BP10" s="344"/>
      <c r="BQ10" s="344"/>
      <c r="BR10" s="344"/>
      <c r="BS10" s="344"/>
      <c r="BT10" s="344"/>
      <c r="BU10" s="344"/>
      <c r="BV10" s="344"/>
      <c r="BW10" s="344"/>
      <c r="BX10" s="344"/>
      <c r="BY10" s="344"/>
      <c r="BZ10" s="344"/>
      <c r="CA10" s="344"/>
      <c r="CB10" s="344"/>
      <c r="CC10" s="344"/>
    </row>
    <row r="11" spans="1:81" s="120" customFormat="1" ht="18" customHeight="1" thickBot="1" x14ac:dyDescent="0.35">
      <c r="A11" s="429"/>
      <c r="B11" s="702"/>
      <c r="C11" s="702"/>
      <c r="D11" s="703"/>
      <c r="E11" s="525">
        <v>2022</v>
      </c>
      <c r="F11" s="526" t="s">
        <v>403</v>
      </c>
      <c r="G11" s="351"/>
      <c r="H11" s="356"/>
      <c r="I11" s="360"/>
      <c r="J11" s="361"/>
      <c r="K11" s="441"/>
      <c r="L11" s="435"/>
      <c r="M11" s="435"/>
      <c r="N11" s="435"/>
      <c r="O11" s="435"/>
      <c r="P11" s="436"/>
      <c r="Q11" s="437"/>
      <c r="R11" s="437"/>
      <c r="S11" s="437"/>
      <c r="T11" s="437"/>
      <c r="U11" s="437"/>
      <c r="V11" s="437"/>
      <c r="W11" s="437"/>
      <c r="X11" s="437"/>
      <c r="Y11" s="437"/>
      <c r="Z11" s="437"/>
      <c r="AA11" s="437"/>
      <c r="AB11" s="437"/>
      <c r="AC11" s="437"/>
      <c r="AD11" s="437"/>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c r="BH11" s="344"/>
      <c r="BI11" s="344"/>
      <c r="BJ11" s="344"/>
      <c r="BK11" s="344"/>
      <c r="BL11" s="344"/>
      <c r="BM11" s="344"/>
      <c r="BN11" s="344"/>
      <c r="BO11" s="344"/>
      <c r="BP11" s="344"/>
      <c r="BQ11" s="344"/>
      <c r="BR11" s="344"/>
      <c r="BS11" s="344"/>
      <c r="BT11" s="344"/>
      <c r="BU11" s="344"/>
      <c r="BV11" s="344"/>
      <c r="BW11" s="344"/>
      <c r="BX11" s="344"/>
      <c r="BY11" s="344"/>
      <c r="BZ11" s="344"/>
      <c r="CA11" s="344"/>
      <c r="CB11" s="344"/>
      <c r="CC11" s="344"/>
    </row>
    <row r="12" spans="1:81" s="120" customFormat="1" ht="61.5" customHeight="1" thickBot="1" x14ac:dyDescent="0.35">
      <c r="A12" s="420" t="s">
        <v>689</v>
      </c>
      <c r="B12" s="700" t="s">
        <v>693</v>
      </c>
      <c r="C12" s="700"/>
      <c r="D12" s="697"/>
      <c r="E12" s="523" t="str">
        <f>IF(AND(Import!L77=2,AND(Import!L81&lt;=0,Import!L82&lt;=0)),"No","Yes")</f>
        <v>Yes</v>
      </c>
      <c r="F12" s="430"/>
      <c r="G12" s="424" t="str">
        <f>E12</f>
        <v>Yes</v>
      </c>
      <c r="H12" s="355" t="s">
        <v>694</v>
      </c>
      <c r="I12" s="522" t="s">
        <v>936</v>
      </c>
      <c r="J12" s="428"/>
      <c r="K12" s="441"/>
      <c r="L12" s="435"/>
      <c r="M12" s="435"/>
      <c r="N12" s="435"/>
      <c r="O12" s="435"/>
      <c r="P12" s="436"/>
      <c r="Q12" s="437"/>
      <c r="R12" s="437"/>
      <c r="S12" s="437"/>
      <c r="T12" s="437"/>
      <c r="U12" s="437"/>
      <c r="V12" s="437"/>
      <c r="W12" s="437"/>
      <c r="X12" s="437"/>
      <c r="Y12" s="437"/>
      <c r="Z12" s="437"/>
      <c r="AA12" s="437"/>
      <c r="AB12" s="437"/>
      <c r="AC12" s="437"/>
      <c r="AD12" s="437"/>
      <c r="AE12" s="437"/>
      <c r="AF12" s="437"/>
      <c r="AG12" s="437"/>
      <c r="AH12" s="437"/>
      <c r="AI12" s="437"/>
      <c r="AJ12" s="437"/>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c r="BH12" s="344"/>
      <c r="BI12" s="344"/>
      <c r="BJ12" s="344"/>
      <c r="BK12" s="344"/>
      <c r="BL12" s="344"/>
      <c r="BM12" s="344"/>
      <c r="BN12" s="344"/>
      <c r="BO12" s="344"/>
      <c r="BP12" s="344"/>
      <c r="BQ12" s="344"/>
      <c r="BR12" s="344"/>
      <c r="BS12" s="344"/>
      <c r="BT12" s="344"/>
      <c r="BU12" s="344"/>
      <c r="BV12" s="344"/>
      <c r="BW12" s="344"/>
      <c r="BX12" s="344"/>
      <c r="BY12" s="344"/>
      <c r="BZ12" s="344"/>
      <c r="CA12" s="344"/>
      <c r="CB12" s="344"/>
      <c r="CC12" s="344"/>
    </row>
    <row r="13" spans="1:81" s="120" customFormat="1" ht="18" customHeight="1" thickBot="1" x14ac:dyDescent="0.35">
      <c r="A13" s="429"/>
      <c r="B13" s="699"/>
      <c r="C13" s="699"/>
      <c r="D13" s="701"/>
      <c r="E13" s="525">
        <v>2022</v>
      </c>
      <c r="F13" s="526" t="s">
        <v>403</v>
      </c>
      <c r="G13" s="352"/>
      <c r="H13" s="351"/>
      <c r="I13" s="358"/>
      <c r="J13" s="361"/>
      <c r="K13" s="441"/>
      <c r="L13" s="435"/>
      <c r="M13" s="435"/>
      <c r="N13" s="435"/>
      <c r="O13" s="435"/>
      <c r="P13" s="436"/>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344"/>
      <c r="BI13" s="344"/>
      <c r="BJ13" s="344"/>
      <c r="BK13" s="344"/>
      <c r="BL13" s="344"/>
      <c r="BM13" s="344"/>
      <c r="BN13" s="344"/>
      <c r="BO13" s="344"/>
      <c r="BP13" s="344"/>
      <c r="BQ13" s="344"/>
      <c r="BR13" s="344"/>
      <c r="BS13" s="344"/>
      <c r="BT13" s="344"/>
      <c r="BU13" s="344"/>
      <c r="BV13" s="344"/>
      <c r="BW13" s="344"/>
      <c r="BX13" s="344"/>
      <c r="BY13" s="344"/>
      <c r="BZ13" s="344"/>
      <c r="CA13" s="344"/>
      <c r="CB13" s="344"/>
      <c r="CC13" s="344"/>
    </row>
    <row r="14" spans="1:81" s="120" customFormat="1" ht="73.650000000000006" customHeight="1" thickBot="1" x14ac:dyDescent="0.35">
      <c r="A14" s="420" t="s">
        <v>690</v>
      </c>
      <c r="B14" s="700" t="s">
        <v>695</v>
      </c>
      <c r="C14" s="700"/>
      <c r="D14" s="697"/>
      <c r="E14" s="523" t="str">
        <f>IF(Import!L85=1,"Yes",IF(Import!L85=2,"No",IF(Import!L85=3,"N/A",IF(Import!L85=0,"This question must be answered.  See cell C19 on TD"))))</f>
        <v>This question must be answered.  See cell C19 on TD</v>
      </c>
      <c r="F14" s="430"/>
      <c r="G14" s="424" t="str">
        <f>E14</f>
        <v>This question must be answered.  See cell C19 on TD</v>
      </c>
      <c r="H14" s="355" t="s">
        <v>405</v>
      </c>
      <c r="I14" s="519" t="s">
        <v>349</v>
      </c>
      <c r="J14" s="428"/>
      <c r="K14" s="441"/>
      <c r="L14" s="435"/>
      <c r="M14" s="435"/>
      <c r="N14" s="435"/>
      <c r="O14" s="435"/>
      <c r="P14" s="436"/>
      <c r="Q14" s="437"/>
      <c r="R14" s="437"/>
      <c r="S14" s="437"/>
      <c r="T14" s="437"/>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344"/>
      <c r="BI14" s="344"/>
      <c r="BJ14" s="344"/>
      <c r="BK14" s="344"/>
      <c r="BL14" s="344"/>
      <c r="BM14" s="344"/>
      <c r="BN14" s="344"/>
      <c r="BO14" s="344"/>
      <c r="BP14" s="344"/>
      <c r="BQ14" s="344"/>
      <c r="BR14" s="344"/>
      <c r="BS14" s="344"/>
      <c r="BT14" s="344"/>
      <c r="BU14" s="344"/>
      <c r="BV14" s="344"/>
      <c r="BW14" s="344"/>
      <c r="BX14" s="344"/>
      <c r="BY14" s="344"/>
      <c r="BZ14" s="344"/>
      <c r="CA14" s="344"/>
      <c r="CB14" s="344"/>
      <c r="CC14" s="344"/>
    </row>
    <row r="15" spans="1:81" s="345" customFormat="1" x14ac:dyDescent="0.3">
      <c r="A15" s="431"/>
      <c r="B15" s="353"/>
      <c r="C15" s="353"/>
      <c r="D15" s="353"/>
      <c r="E15" s="353"/>
      <c r="F15" s="353"/>
      <c r="G15" s="353"/>
      <c r="H15" s="353"/>
      <c r="I15" s="354"/>
      <c r="J15" s="354"/>
      <c r="K15" s="447"/>
      <c r="L15" s="435"/>
      <c r="M15" s="435"/>
      <c r="N15" s="435"/>
      <c r="O15" s="435"/>
      <c r="P15" s="436"/>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344"/>
      <c r="BI15" s="344"/>
      <c r="BJ15" s="344"/>
      <c r="BK15" s="344"/>
      <c r="BL15" s="344"/>
      <c r="BM15" s="344"/>
      <c r="BN15" s="344"/>
      <c r="BO15" s="344"/>
      <c r="BP15" s="344"/>
      <c r="BQ15" s="344"/>
      <c r="BR15" s="344"/>
      <c r="BS15" s="344"/>
      <c r="BT15" s="344"/>
      <c r="BU15" s="344"/>
      <c r="BV15" s="344"/>
      <c r="BW15" s="344"/>
      <c r="BX15" s="344"/>
      <c r="BY15" s="344"/>
      <c r="BZ15" s="344"/>
      <c r="CA15" s="344"/>
      <c r="CB15" s="344"/>
      <c r="CC15" s="344"/>
    </row>
  </sheetData>
  <mergeCells count="16">
    <mergeCell ref="I1:J1"/>
    <mergeCell ref="B1:H1"/>
    <mergeCell ref="B2:H2"/>
    <mergeCell ref="C4:E4"/>
    <mergeCell ref="F4:G5"/>
    <mergeCell ref="H4:H5"/>
    <mergeCell ref="C5:E5"/>
    <mergeCell ref="I2:I6"/>
    <mergeCell ref="J2:J6"/>
    <mergeCell ref="B6:H6"/>
    <mergeCell ref="B10:D10"/>
    <mergeCell ref="B9:D9"/>
    <mergeCell ref="B12:D12"/>
    <mergeCell ref="B13:D13"/>
    <mergeCell ref="B14:D14"/>
    <mergeCell ref="B11:D11"/>
  </mergeCells>
  <conditionalFormatting sqref="G10">
    <cfRule type="cellIs" dxfId="5" priority="25" operator="equal">
      <formula>"Late"</formula>
    </cfRule>
  </conditionalFormatting>
  <conditionalFormatting sqref="G12">
    <cfRule type="cellIs" dxfId="4" priority="22" operator="equal">
      <formula>"Yes"</formula>
    </cfRule>
  </conditionalFormatting>
  <conditionalFormatting sqref="G14">
    <cfRule type="cellIs" dxfId="3" priority="21" operator="equal">
      <formula>"Yes"</formula>
    </cfRule>
  </conditionalFormatting>
  <conditionalFormatting sqref="G8">
    <cfRule type="cellIs" dxfId="2" priority="11" operator="lessThan">
      <formula>0</formula>
    </cfRule>
  </conditionalFormatting>
  <conditionalFormatting sqref="E10 G10">
    <cfRule type="containsText" dxfId="1" priority="6" operator="containsText" text="This question must be answered">
      <formula>NOT(ISERROR(SEARCH("This question must be answered",E10)))</formula>
    </cfRule>
  </conditionalFormatting>
  <conditionalFormatting sqref="E14 G14">
    <cfRule type="containsText" dxfId="0" priority="4" operator="containsText" text="This question must be answered">
      <formula>NOT(ISERROR(SEARCH("This question must be answered",E14)))</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CBE27-B4E2-486C-87CB-9EAD0621FB64}">
  <dimension ref="A2:K43"/>
  <sheetViews>
    <sheetView workbookViewId="0">
      <selection activeCell="C31" sqref="C31"/>
    </sheetView>
  </sheetViews>
  <sheetFormatPr defaultColWidth="9.109375" defaultRowHeight="14.4" x14ac:dyDescent="0.3"/>
  <cols>
    <col min="1" max="1" width="4.77734375" style="120" customWidth="1"/>
    <col min="2" max="2" width="77.21875" style="120" customWidth="1"/>
    <col min="3" max="3" width="20.21875" style="120" customWidth="1"/>
    <col min="4" max="4" width="3.6640625" style="120" customWidth="1"/>
    <col min="5" max="5" width="20.21875" style="120" customWidth="1"/>
    <col min="6" max="6" width="6.21875" style="120" customWidth="1"/>
    <col min="7" max="7" width="17.33203125" style="120" customWidth="1"/>
    <col min="8" max="8" width="34.77734375" style="120" customWidth="1"/>
    <col min="9" max="9" width="15" style="98" customWidth="1"/>
    <col min="10" max="10" width="56.5546875" style="120" customWidth="1"/>
    <col min="11" max="11" width="18.33203125" style="120" customWidth="1"/>
    <col min="12" max="12" width="19.88671875" style="120" customWidth="1"/>
    <col min="13" max="13" width="17.77734375" style="120" customWidth="1"/>
    <col min="14" max="16384" width="9.109375" style="120"/>
  </cols>
  <sheetData>
    <row r="2" spans="1:11" ht="14.4" customHeight="1" x14ac:dyDescent="0.3">
      <c r="B2" s="731" t="s">
        <v>971</v>
      </c>
      <c r="C2" s="731"/>
      <c r="D2" s="731"/>
      <c r="E2" s="731"/>
      <c r="F2" s="627"/>
      <c r="G2" s="628"/>
    </row>
    <row r="4" spans="1:11" ht="15.6" x14ac:dyDescent="0.3">
      <c r="A4" s="628"/>
      <c r="B4" s="629" t="str">
        <f>'Unit Data from Audit Worksheet'!D2</f>
        <v>Select Unit Name from Drop Down List</v>
      </c>
      <c r="C4" s="630">
        <f>'Unit Data from Audit Worksheet'!F5</f>
        <v>2022</v>
      </c>
      <c r="E4" s="631">
        <f>'Unit Data from Audit Worksheet'!F5</f>
        <v>2022</v>
      </c>
    </row>
    <row r="5" spans="1:11" ht="27.6" x14ac:dyDescent="0.4">
      <c r="A5" s="632"/>
      <c r="B5" s="633" t="s">
        <v>972</v>
      </c>
      <c r="C5" s="634" t="s">
        <v>973</v>
      </c>
      <c r="D5" s="632"/>
      <c r="E5" s="635" t="s">
        <v>974</v>
      </c>
      <c r="G5" s="98"/>
      <c r="I5" s="120"/>
    </row>
    <row r="6" spans="1:11" x14ac:dyDescent="0.3">
      <c r="A6" s="628"/>
      <c r="B6" s="636" t="s">
        <v>975</v>
      </c>
      <c r="C6" s="637"/>
      <c r="D6" s="637"/>
      <c r="E6" s="637"/>
      <c r="G6" s="98"/>
      <c r="I6" s="120"/>
    </row>
    <row r="7" spans="1:11" x14ac:dyDescent="0.3">
      <c r="A7" s="628"/>
      <c r="B7" s="638" t="s">
        <v>976</v>
      </c>
      <c r="C7" s="639">
        <f>Import!L36</f>
        <v>0</v>
      </c>
      <c r="D7" s="640"/>
      <c r="E7" s="639">
        <f>C7</f>
        <v>0</v>
      </c>
      <c r="G7" s="641">
        <v>506</v>
      </c>
      <c r="H7" s="642" t="s">
        <v>97</v>
      </c>
      <c r="I7" s="120"/>
    </row>
    <row r="8" spans="1:11" x14ac:dyDescent="0.3">
      <c r="A8" s="628"/>
      <c r="B8" s="638" t="s">
        <v>977</v>
      </c>
      <c r="C8" s="643">
        <f>Import!L37</f>
        <v>0</v>
      </c>
      <c r="D8" s="644"/>
      <c r="E8" s="644"/>
      <c r="G8" s="641">
        <v>536</v>
      </c>
      <c r="H8" s="642" t="s">
        <v>98</v>
      </c>
      <c r="I8" s="120"/>
    </row>
    <row r="9" spans="1:11" x14ac:dyDescent="0.3">
      <c r="A9" s="628"/>
      <c r="B9" s="638" t="s">
        <v>978</v>
      </c>
      <c r="C9" s="645">
        <f>Import!L40</f>
        <v>0</v>
      </c>
      <c r="D9" s="644"/>
      <c r="E9" s="645">
        <f>C9</f>
        <v>0</v>
      </c>
      <c r="G9" s="641">
        <v>4</v>
      </c>
      <c r="H9" s="642" t="s">
        <v>48</v>
      </c>
      <c r="I9" s="120"/>
    </row>
    <row r="10" spans="1:11" x14ac:dyDescent="0.3">
      <c r="A10" s="628"/>
      <c r="B10" s="638" t="s">
        <v>979</v>
      </c>
      <c r="C10" s="646">
        <f>Import!L74</f>
        <v>0</v>
      </c>
      <c r="D10" s="644"/>
      <c r="E10" s="645">
        <f>C10</f>
        <v>0</v>
      </c>
      <c r="G10" s="641">
        <v>6</v>
      </c>
      <c r="H10" s="642" t="s">
        <v>155</v>
      </c>
      <c r="I10" s="120"/>
    </row>
    <row r="11" spans="1:11" x14ac:dyDescent="0.3">
      <c r="A11" s="628"/>
      <c r="B11" s="638" t="s">
        <v>980</v>
      </c>
      <c r="C11" s="647">
        <f>Import!L41</f>
        <v>0</v>
      </c>
      <c r="D11" s="648"/>
      <c r="E11" s="645">
        <f>C11</f>
        <v>0</v>
      </c>
      <c r="G11" s="641">
        <v>5</v>
      </c>
      <c r="H11" s="642" t="s">
        <v>49</v>
      </c>
      <c r="I11" s="120"/>
    </row>
    <row r="12" spans="1:11" x14ac:dyDescent="0.3">
      <c r="A12" s="649"/>
      <c r="B12" s="638" t="s">
        <v>981</v>
      </c>
      <c r="C12" s="650">
        <f>C7+C8-SUM(C9:C11)</f>
        <v>0</v>
      </c>
      <c r="E12" s="650">
        <f>E7-SUM(E9:E11)</f>
        <v>0</v>
      </c>
      <c r="G12" s="641" t="s">
        <v>982</v>
      </c>
      <c r="H12" s="651" t="s">
        <v>1005</v>
      </c>
      <c r="I12" s="120" t="s">
        <v>983</v>
      </c>
      <c r="J12" s="651" t="s">
        <v>984</v>
      </c>
      <c r="K12" s="652"/>
    </row>
    <row r="13" spans="1:11" x14ac:dyDescent="0.3">
      <c r="A13" s="628"/>
      <c r="B13" s="628"/>
      <c r="C13" s="637"/>
      <c r="D13" s="637"/>
      <c r="E13" s="637"/>
      <c r="G13" s="641"/>
      <c r="H13" s="642"/>
      <c r="I13" s="120"/>
    </row>
    <row r="14" spans="1:11" x14ac:dyDescent="0.3">
      <c r="A14" s="628"/>
      <c r="B14" s="638" t="s">
        <v>985</v>
      </c>
      <c r="C14" s="653">
        <f>Import!L47</f>
        <v>0</v>
      </c>
      <c r="D14" s="637"/>
      <c r="E14" s="637"/>
      <c r="G14" s="641">
        <v>9</v>
      </c>
      <c r="H14" s="642" t="s">
        <v>103</v>
      </c>
      <c r="I14" s="120"/>
    </row>
    <row r="15" spans="1:11" x14ac:dyDescent="0.3">
      <c r="A15" s="628"/>
      <c r="B15" s="638" t="s">
        <v>986</v>
      </c>
      <c r="C15" s="654">
        <f>C14-C12</f>
        <v>0</v>
      </c>
      <c r="D15" s="637"/>
      <c r="E15" s="637"/>
      <c r="G15" s="641" t="s">
        <v>982</v>
      </c>
      <c r="H15" s="651" t="s">
        <v>1006</v>
      </c>
      <c r="I15" s="655"/>
    </row>
    <row r="16" spans="1:11" x14ac:dyDescent="0.3">
      <c r="A16" s="628"/>
      <c r="B16" s="656" t="s">
        <v>987</v>
      </c>
      <c r="C16" s="637"/>
      <c r="D16" s="637"/>
      <c r="E16" s="637"/>
      <c r="G16" s="641"/>
      <c r="H16" s="642"/>
      <c r="I16" s="120"/>
    </row>
    <row r="17" spans="1:9" x14ac:dyDescent="0.3">
      <c r="A17" s="657" t="s">
        <v>988</v>
      </c>
      <c r="B17" s="638" t="s">
        <v>989</v>
      </c>
      <c r="C17" s="654">
        <f>Import!L44</f>
        <v>0</v>
      </c>
      <c r="D17" s="637"/>
      <c r="E17" s="637"/>
      <c r="G17" s="641">
        <v>7</v>
      </c>
      <c r="H17" s="642" t="s">
        <v>101</v>
      </c>
      <c r="I17" s="120"/>
    </row>
    <row r="18" spans="1:9" ht="15" thickBot="1" x14ac:dyDescent="0.35">
      <c r="B18" s="638" t="s">
        <v>990</v>
      </c>
      <c r="C18" s="658">
        <f>(C15-SUM(C17:C17))</f>
        <v>0</v>
      </c>
      <c r="D18" s="637"/>
      <c r="E18" s="637"/>
      <c r="G18" s="641" t="s">
        <v>982</v>
      </c>
      <c r="H18" s="651" t="s">
        <v>1007</v>
      </c>
      <c r="I18" s="120"/>
    </row>
    <row r="19" spans="1:9" ht="15" thickTop="1" x14ac:dyDescent="0.3">
      <c r="B19" s="628"/>
      <c r="C19" s="637"/>
      <c r="D19" s="637"/>
      <c r="E19" s="637"/>
      <c r="G19" s="641"/>
      <c r="H19" s="642"/>
      <c r="I19" s="120"/>
    </row>
    <row r="20" spans="1:9" ht="15" thickBot="1" x14ac:dyDescent="0.35">
      <c r="B20" s="638" t="s">
        <v>991</v>
      </c>
      <c r="C20" s="659">
        <f>Import!L43</f>
        <v>0</v>
      </c>
      <c r="D20" s="637"/>
      <c r="E20" s="637"/>
      <c r="G20" s="641">
        <v>391</v>
      </c>
      <c r="H20" s="642" t="s">
        <v>100</v>
      </c>
      <c r="I20" s="120"/>
    </row>
    <row r="21" spans="1:9" ht="15.6" thickTop="1" thickBot="1" x14ac:dyDescent="0.35">
      <c r="B21" s="660"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61">
        <f>ABS(C18-C20)</f>
        <v>0</v>
      </c>
      <c r="D21" s="637"/>
      <c r="E21" s="637"/>
      <c r="G21" s="98"/>
      <c r="I21" s="120"/>
    </row>
    <row r="22" spans="1:9" ht="42" customHeight="1" thickTop="1" x14ac:dyDescent="0.3">
      <c r="B22" s="662" t="str">
        <f>IF(C18&gt;C20,"Since Restricted-Stabilization by State Statute was understated, verfiy that the unit did not appropriate fund balance in excess of legal amount available in row 12 above.","")</f>
        <v/>
      </c>
      <c r="C22" s="662"/>
      <c r="D22" s="662"/>
      <c r="E22" s="662"/>
      <c r="F22" s="637"/>
      <c r="G22" s="637"/>
    </row>
    <row r="23" spans="1:9" x14ac:dyDescent="0.3">
      <c r="B23" s="656" t="s">
        <v>992</v>
      </c>
      <c r="C23" s="637"/>
      <c r="D23" s="637"/>
      <c r="E23" s="663" t="s">
        <v>993</v>
      </c>
      <c r="G23" s="98"/>
      <c r="I23" s="120"/>
    </row>
    <row r="24" spans="1:9" x14ac:dyDescent="0.3">
      <c r="B24" s="656"/>
      <c r="C24" s="634" t="s">
        <v>994</v>
      </c>
      <c r="D24" s="637"/>
      <c r="E24" s="634" t="s">
        <v>995</v>
      </c>
      <c r="G24" s="98"/>
      <c r="I24" s="120"/>
    </row>
    <row r="25" spans="1:9" x14ac:dyDescent="0.3">
      <c r="B25" s="636" t="s">
        <v>996</v>
      </c>
      <c r="C25" s="637"/>
      <c r="D25" s="637"/>
      <c r="E25" s="637"/>
      <c r="G25" s="98"/>
      <c r="I25" s="120"/>
    </row>
    <row r="26" spans="1:9" x14ac:dyDescent="0.3">
      <c r="B26" s="638" t="s">
        <v>997</v>
      </c>
      <c r="C26" s="639">
        <f>Import!L50</f>
        <v>0</v>
      </c>
      <c r="D26" s="640"/>
      <c r="E26" s="639">
        <f>C26</f>
        <v>0</v>
      </c>
      <c r="G26" s="664">
        <v>532</v>
      </c>
      <c r="H26" s="665" t="s">
        <v>951</v>
      </c>
      <c r="I26" s="120"/>
    </row>
    <row r="27" spans="1:9" x14ac:dyDescent="0.3">
      <c r="B27" s="636" t="s">
        <v>998</v>
      </c>
      <c r="C27" s="637"/>
      <c r="D27" s="637"/>
      <c r="E27" s="637"/>
      <c r="G27" s="98"/>
      <c r="H27" s="642"/>
      <c r="I27" s="120"/>
    </row>
    <row r="28" spans="1:9" x14ac:dyDescent="0.3">
      <c r="B28" s="638" t="s">
        <v>999</v>
      </c>
      <c r="C28" s="643">
        <f>Import!L52</f>
        <v>0</v>
      </c>
      <c r="D28" s="644"/>
      <c r="E28" s="643">
        <f>C28</f>
        <v>0</v>
      </c>
      <c r="G28" s="664">
        <v>20</v>
      </c>
      <c r="H28" s="642" t="s">
        <v>108</v>
      </c>
      <c r="I28" s="120"/>
    </row>
    <row r="29" spans="1:9" ht="41.4" x14ac:dyDescent="0.3">
      <c r="B29" s="638" t="s">
        <v>1000</v>
      </c>
      <c r="C29" s="643">
        <f>Import!L55</f>
        <v>0</v>
      </c>
      <c r="D29" s="644"/>
      <c r="E29" s="643">
        <f>C29</f>
        <v>0</v>
      </c>
      <c r="G29" s="664">
        <v>509</v>
      </c>
      <c r="H29" s="666" t="s">
        <v>188</v>
      </c>
      <c r="I29" s="120"/>
    </row>
    <row r="30" spans="1:9" x14ac:dyDescent="0.3">
      <c r="B30" s="638" t="s">
        <v>1001</v>
      </c>
      <c r="C30" s="643">
        <f>Import!L83</f>
        <v>0</v>
      </c>
      <c r="D30" s="644"/>
      <c r="E30" s="643">
        <f>C30</f>
        <v>0</v>
      </c>
      <c r="G30" s="664">
        <v>533</v>
      </c>
      <c r="H30" s="642" t="s">
        <v>107</v>
      </c>
      <c r="I30" s="120"/>
    </row>
    <row r="31" spans="1:9" ht="41.4" x14ac:dyDescent="0.3">
      <c r="B31" s="638" t="s">
        <v>1002</v>
      </c>
      <c r="C31" s="643">
        <f>Import!L54</f>
        <v>0</v>
      </c>
      <c r="D31" s="644"/>
      <c r="E31" s="643">
        <f>C31</f>
        <v>0</v>
      </c>
      <c r="G31" s="664">
        <v>508</v>
      </c>
      <c r="H31" s="666" t="s">
        <v>190</v>
      </c>
      <c r="I31" s="120"/>
    </row>
    <row r="32" spans="1:9" ht="15" thickBot="1" x14ac:dyDescent="0.35">
      <c r="B32" s="667" t="s">
        <v>1003</v>
      </c>
      <c r="C32" s="672">
        <f>SUM(C26:C28)-C30</f>
        <v>0</v>
      </c>
      <c r="D32" s="640"/>
      <c r="E32" s="672">
        <f>SUM(E26:E28)-E30</f>
        <v>0</v>
      </c>
      <c r="G32" s="641" t="s">
        <v>982</v>
      </c>
      <c r="H32" s="652" t="s">
        <v>1008</v>
      </c>
      <c r="I32" s="120"/>
    </row>
    <row r="33" spans="1:9" ht="15" thickTop="1" x14ac:dyDescent="0.3">
      <c r="B33" s="637"/>
      <c r="C33" s="637"/>
      <c r="D33" s="637"/>
      <c r="E33" s="637"/>
      <c r="G33" s="98"/>
      <c r="I33" s="120"/>
    </row>
    <row r="34" spans="1:9" ht="15" thickBot="1" x14ac:dyDescent="0.35">
      <c r="B34" s="667" t="s">
        <v>1004</v>
      </c>
      <c r="C34" s="668" t="e">
        <f>C12/C32</f>
        <v>#DIV/0!</v>
      </c>
      <c r="D34" s="637"/>
      <c r="E34" s="668" t="e">
        <f>E12/E32</f>
        <v>#DIV/0!</v>
      </c>
      <c r="G34" s="98"/>
      <c r="I34" s="120"/>
    </row>
    <row r="35" spans="1:9" ht="15" thickTop="1" x14ac:dyDescent="0.3">
      <c r="C35" s="637"/>
      <c r="D35" s="637"/>
      <c r="E35" s="637"/>
      <c r="G35" s="98"/>
      <c r="I35" s="120"/>
    </row>
    <row r="36" spans="1:9" ht="15.6" x14ac:dyDescent="0.3">
      <c r="A36" s="669"/>
    </row>
    <row r="38" spans="1:9" x14ac:dyDescent="0.3">
      <c r="E38" s="670"/>
    </row>
    <row r="39" spans="1:9" x14ac:dyDescent="0.3">
      <c r="E39" s="671"/>
    </row>
    <row r="40" spans="1:9" x14ac:dyDescent="0.3">
      <c r="E40" s="671"/>
    </row>
    <row r="41" spans="1:9" x14ac:dyDescent="0.3">
      <c r="E41" s="671"/>
    </row>
    <row r="42" spans="1:9" x14ac:dyDescent="0.3">
      <c r="E42" s="671"/>
    </row>
    <row r="43" spans="1:9" x14ac:dyDescent="0.3">
      <c r="E43" s="671"/>
    </row>
  </sheetData>
  <sheetProtection algorithmName="SHA-512" hashValue="xmWMzr5u886lN8GnmTt245dAYRmLfEJbYFnfnGWWfBrjytj3pYbxBnIv9ixnw+oXdwrqPCLGSyxPlaDwsjAxEA==" saltValue="rrl1Dvhm9GLewgy9E7Bs9A==" spinCount="100000" sheet="1" objects="1" scenarios="1"/>
  <mergeCells count="1">
    <mergeCell ref="B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AD2C-DD2B-4842-8F8D-7255D527100F}">
  <dimension ref="A1:S83"/>
  <sheetViews>
    <sheetView workbookViewId="0">
      <selection activeCell="C1" sqref="C1"/>
    </sheetView>
  </sheetViews>
  <sheetFormatPr defaultRowHeight="14.4" x14ac:dyDescent="0.3"/>
  <cols>
    <col min="4" max="19" width="20.77734375" customWidth="1"/>
  </cols>
  <sheetData>
    <row r="1" spans="1:19" x14ac:dyDescent="0.3">
      <c r="D1" t="s">
        <v>727</v>
      </c>
      <c r="E1" t="s">
        <v>728</v>
      </c>
      <c r="F1" t="s">
        <v>729</v>
      </c>
      <c r="G1" t="s">
        <v>730</v>
      </c>
      <c r="H1" t="s">
        <v>731</v>
      </c>
      <c r="I1" t="s">
        <v>732</v>
      </c>
      <c r="J1" t="s">
        <v>733</v>
      </c>
      <c r="K1" t="s">
        <v>734</v>
      </c>
      <c r="L1" t="s">
        <v>735</v>
      </c>
      <c r="M1" t="s">
        <v>736</v>
      </c>
      <c r="N1" t="s">
        <v>737</v>
      </c>
      <c r="O1" t="s">
        <v>738</v>
      </c>
      <c r="P1" t="s">
        <v>739</v>
      </c>
      <c r="Q1" t="s">
        <v>740</v>
      </c>
      <c r="R1" t="s">
        <v>741</v>
      </c>
      <c r="S1" t="s">
        <v>742</v>
      </c>
    </row>
    <row r="2" spans="1:19" x14ac:dyDescent="0.3">
      <c r="D2">
        <v>551100</v>
      </c>
      <c r="E2">
        <v>551101</v>
      </c>
      <c r="F2">
        <v>551102</v>
      </c>
      <c r="G2">
        <v>551103</v>
      </c>
      <c r="H2">
        <v>551113</v>
      </c>
      <c r="I2">
        <v>551104</v>
      </c>
      <c r="J2">
        <v>551105</v>
      </c>
      <c r="K2">
        <v>551106</v>
      </c>
      <c r="L2">
        <v>551107</v>
      </c>
      <c r="M2">
        <v>551108</v>
      </c>
      <c r="N2">
        <v>551109</v>
      </c>
      <c r="O2">
        <v>551112</v>
      </c>
      <c r="P2">
        <v>551115</v>
      </c>
      <c r="Q2">
        <v>551116</v>
      </c>
      <c r="R2">
        <v>551114</v>
      </c>
      <c r="S2">
        <v>551117</v>
      </c>
    </row>
    <row r="3" spans="1:19" x14ac:dyDescent="0.3">
      <c r="A3">
        <v>333</v>
      </c>
      <c r="D3">
        <v>1386789</v>
      </c>
      <c r="E3">
        <v>667744</v>
      </c>
      <c r="F3">
        <v>822707</v>
      </c>
      <c r="G3">
        <v>0</v>
      </c>
      <c r="H3">
        <v>1118408</v>
      </c>
      <c r="I3">
        <v>1443156</v>
      </c>
      <c r="J3">
        <v>3247764</v>
      </c>
      <c r="K3">
        <v>478120</v>
      </c>
      <c r="L3">
        <v>417316</v>
      </c>
      <c r="M3">
        <v>943748</v>
      </c>
      <c r="N3">
        <v>0</v>
      </c>
      <c r="O3">
        <v>4720765</v>
      </c>
      <c r="P3">
        <v>234861</v>
      </c>
      <c r="Q3">
        <v>1786624</v>
      </c>
      <c r="R3">
        <v>190272</v>
      </c>
      <c r="S3">
        <v>1711800</v>
      </c>
    </row>
    <row r="4" spans="1:19" x14ac:dyDescent="0.3">
      <c r="A4">
        <v>500</v>
      </c>
      <c r="D4">
        <v>310598</v>
      </c>
      <c r="E4">
        <v>0</v>
      </c>
      <c r="F4">
        <v>0</v>
      </c>
      <c r="G4">
        <v>0</v>
      </c>
      <c r="H4">
        <v>0</v>
      </c>
      <c r="I4">
        <v>0</v>
      </c>
      <c r="J4">
        <v>0</v>
      </c>
      <c r="K4">
        <v>0</v>
      </c>
      <c r="L4">
        <v>0</v>
      </c>
      <c r="M4">
        <v>0</v>
      </c>
      <c r="N4">
        <v>0</v>
      </c>
      <c r="O4">
        <v>0</v>
      </c>
      <c r="P4">
        <v>930556</v>
      </c>
      <c r="Q4">
        <v>0</v>
      </c>
      <c r="R4">
        <v>0</v>
      </c>
      <c r="S4">
        <v>462336</v>
      </c>
    </row>
    <row r="5" spans="1:19" x14ac:dyDescent="0.3">
      <c r="A5">
        <v>385</v>
      </c>
      <c r="D5">
        <v>3500330</v>
      </c>
      <c r="E5">
        <v>3168903</v>
      </c>
      <c r="F5">
        <v>6391076</v>
      </c>
      <c r="G5">
        <v>0</v>
      </c>
      <c r="H5">
        <v>3759532</v>
      </c>
      <c r="I5">
        <v>4824780</v>
      </c>
      <c r="J5">
        <v>8366447</v>
      </c>
      <c r="K5">
        <v>3349219</v>
      </c>
      <c r="L5">
        <v>2071677</v>
      </c>
      <c r="M5">
        <v>3349917</v>
      </c>
      <c r="N5">
        <v>0</v>
      </c>
      <c r="O5">
        <v>15075152</v>
      </c>
      <c r="P5">
        <v>4507020</v>
      </c>
      <c r="Q5">
        <v>6910265</v>
      </c>
      <c r="R5">
        <v>2781546</v>
      </c>
      <c r="S5">
        <v>8331808</v>
      </c>
    </row>
    <row r="6" spans="1:19" x14ac:dyDescent="0.3">
      <c r="A6">
        <v>575</v>
      </c>
      <c r="D6">
        <v>0</v>
      </c>
      <c r="E6">
        <v>0</v>
      </c>
      <c r="F6">
        <v>0</v>
      </c>
      <c r="G6">
        <v>0</v>
      </c>
      <c r="H6">
        <v>0</v>
      </c>
      <c r="I6">
        <v>0</v>
      </c>
      <c r="J6">
        <v>0</v>
      </c>
      <c r="K6">
        <v>0</v>
      </c>
      <c r="L6">
        <v>0</v>
      </c>
      <c r="M6">
        <v>0</v>
      </c>
      <c r="N6">
        <v>0</v>
      </c>
      <c r="O6">
        <v>0</v>
      </c>
      <c r="P6">
        <v>0</v>
      </c>
      <c r="Q6">
        <v>0</v>
      </c>
      <c r="R6">
        <v>0</v>
      </c>
      <c r="S6">
        <v>0</v>
      </c>
    </row>
    <row r="7" spans="1:19" x14ac:dyDescent="0.3">
      <c r="A7">
        <v>576</v>
      </c>
      <c r="D7">
        <v>0</v>
      </c>
      <c r="E7">
        <v>0</v>
      </c>
      <c r="F7">
        <v>0</v>
      </c>
      <c r="G7">
        <v>0</v>
      </c>
      <c r="H7">
        <v>0</v>
      </c>
      <c r="I7">
        <v>0</v>
      </c>
      <c r="J7">
        <v>0</v>
      </c>
      <c r="K7">
        <v>0</v>
      </c>
      <c r="L7">
        <v>0</v>
      </c>
      <c r="M7">
        <v>0</v>
      </c>
      <c r="N7">
        <v>0</v>
      </c>
      <c r="O7">
        <v>0</v>
      </c>
      <c r="P7">
        <v>0</v>
      </c>
      <c r="Q7">
        <v>0</v>
      </c>
      <c r="R7">
        <v>0</v>
      </c>
      <c r="S7">
        <v>0</v>
      </c>
    </row>
    <row r="8" spans="1:19" x14ac:dyDescent="0.3">
      <c r="A8">
        <v>626</v>
      </c>
      <c r="D8">
        <v>405766</v>
      </c>
      <c r="E8">
        <v>1995940</v>
      </c>
      <c r="F8">
        <v>4320736</v>
      </c>
      <c r="G8">
        <v>0</v>
      </c>
      <c r="H8">
        <v>755423</v>
      </c>
      <c r="I8">
        <v>1421411</v>
      </c>
      <c r="J8">
        <v>2371525</v>
      </c>
      <c r="K8">
        <v>1316005</v>
      </c>
      <c r="L8">
        <v>1147609</v>
      </c>
      <c r="M8">
        <v>2236450</v>
      </c>
      <c r="N8">
        <v>0</v>
      </c>
      <c r="O8">
        <v>5603754</v>
      </c>
      <c r="P8">
        <v>810738</v>
      </c>
      <c r="Q8">
        <v>4096252</v>
      </c>
      <c r="R8">
        <v>862973</v>
      </c>
      <c r="S8">
        <v>1700511</v>
      </c>
    </row>
    <row r="9" spans="1:19" x14ac:dyDescent="0.3">
      <c r="A9">
        <v>627</v>
      </c>
      <c r="D9">
        <v>0</v>
      </c>
      <c r="E9">
        <v>0</v>
      </c>
      <c r="F9">
        <v>0</v>
      </c>
      <c r="G9">
        <v>0</v>
      </c>
      <c r="H9">
        <v>0</v>
      </c>
      <c r="I9">
        <v>0</v>
      </c>
      <c r="J9">
        <v>0</v>
      </c>
      <c r="K9">
        <v>0</v>
      </c>
      <c r="L9">
        <v>0</v>
      </c>
      <c r="M9">
        <v>0</v>
      </c>
      <c r="N9">
        <v>0</v>
      </c>
      <c r="O9">
        <v>0</v>
      </c>
      <c r="P9">
        <v>0</v>
      </c>
      <c r="Q9">
        <v>0</v>
      </c>
      <c r="R9">
        <v>0</v>
      </c>
      <c r="S9">
        <v>0</v>
      </c>
    </row>
    <row r="10" spans="1:19" x14ac:dyDescent="0.3">
      <c r="A10">
        <v>628</v>
      </c>
      <c r="D10">
        <v>0</v>
      </c>
      <c r="E10">
        <v>0</v>
      </c>
      <c r="F10">
        <v>276249</v>
      </c>
      <c r="G10">
        <v>0</v>
      </c>
      <c r="H10">
        <v>41491</v>
      </c>
      <c r="I10">
        <v>44158</v>
      </c>
      <c r="J10">
        <v>107684</v>
      </c>
      <c r="K10">
        <v>0</v>
      </c>
      <c r="L10">
        <v>0</v>
      </c>
      <c r="M10">
        <v>0</v>
      </c>
      <c r="N10">
        <v>0</v>
      </c>
      <c r="O10">
        <v>46322</v>
      </c>
      <c r="P10">
        <v>30402</v>
      </c>
      <c r="Q10">
        <v>0</v>
      </c>
      <c r="R10">
        <v>0</v>
      </c>
      <c r="S10">
        <v>275852</v>
      </c>
    </row>
    <row r="11" spans="1:19" x14ac:dyDescent="0.3">
      <c r="A11">
        <v>629</v>
      </c>
      <c r="D11">
        <v>0</v>
      </c>
      <c r="E11">
        <v>0</v>
      </c>
      <c r="F11">
        <v>0</v>
      </c>
      <c r="G11">
        <v>0</v>
      </c>
      <c r="H11">
        <v>0</v>
      </c>
      <c r="I11">
        <v>0</v>
      </c>
      <c r="J11">
        <v>0</v>
      </c>
      <c r="K11">
        <v>0</v>
      </c>
      <c r="L11">
        <v>0</v>
      </c>
      <c r="M11">
        <v>0</v>
      </c>
      <c r="N11">
        <v>0</v>
      </c>
      <c r="O11">
        <v>0</v>
      </c>
      <c r="P11">
        <v>0</v>
      </c>
      <c r="Q11">
        <v>0</v>
      </c>
      <c r="R11">
        <v>0</v>
      </c>
      <c r="S11">
        <v>0</v>
      </c>
    </row>
    <row r="12" spans="1:19" x14ac:dyDescent="0.3">
      <c r="A12">
        <v>630</v>
      </c>
      <c r="D12">
        <v>0</v>
      </c>
      <c r="E12">
        <v>0</v>
      </c>
      <c r="F12">
        <v>0</v>
      </c>
      <c r="G12">
        <v>0</v>
      </c>
      <c r="H12">
        <v>0</v>
      </c>
      <c r="I12">
        <v>0</v>
      </c>
      <c r="J12">
        <v>0</v>
      </c>
      <c r="K12">
        <v>0</v>
      </c>
      <c r="L12">
        <v>0</v>
      </c>
      <c r="M12">
        <v>0</v>
      </c>
      <c r="N12">
        <v>0</v>
      </c>
      <c r="O12">
        <v>0</v>
      </c>
      <c r="P12">
        <v>0</v>
      </c>
      <c r="Q12">
        <v>0</v>
      </c>
      <c r="R12">
        <v>0</v>
      </c>
      <c r="S12">
        <v>91192</v>
      </c>
    </row>
    <row r="13" spans="1:19" x14ac:dyDescent="0.3">
      <c r="A13">
        <v>631</v>
      </c>
      <c r="D13">
        <v>0</v>
      </c>
      <c r="E13">
        <v>0</v>
      </c>
      <c r="F13">
        <v>0</v>
      </c>
      <c r="G13">
        <v>0</v>
      </c>
      <c r="H13">
        <v>0</v>
      </c>
      <c r="I13">
        <v>0</v>
      </c>
      <c r="J13">
        <v>0</v>
      </c>
      <c r="K13">
        <v>0</v>
      </c>
      <c r="L13">
        <v>0</v>
      </c>
      <c r="M13">
        <v>0</v>
      </c>
      <c r="N13">
        <v>0</v>
      </c>
      <c r="O13">
        <v>0</v>
      </c>
      <c r="P13">
        <v>0</v>
      </c>
      <c r="Q13">
        <v>0</v>
      </c>
      <c r="R13">
        <v>0</v>
      </c>
      <c r="S13">
        <v>0</v>
      </c>
    </row>
    <row r="14" spans="1:19" x14ac:dyDescent="0.3">
      <c r="A14">
        <v>632</v>
      </c>
      <c r="D14">
        <v>0</v>
      </c>
      <c r="E14">
        <v>0</v>
      </c>
      <c r="F14">
        <v>0</v>
      </c>
      <c r="G14">
        <v>0</v>
      </c>
      <c r="H14">
        <v>0</v>
      </c>
      <c r="I14">
        <v>0</v>
      </c>
      <c r="J14">
        <v>0</v>
      </c>
      <c r="K14">
        <v>0</v>
      </c>
      <c r="L14">
        <v>0</v>
      </c>
      <c r="M14">
        <v>0</v>
      </c>
      <c r="N14">
        <v>0</v>
      </c>
      <c r="O14">
        <v>0</v>
      </c>
      <c r="P14">
        <v>0</v>
      </c>
      <c r="Q14">
        <v>0</v>
      </c>
      <c r="R14">
        <v>0</v>
      </c>
      <c r="S14">
        <v>0</v>
      </c>
    </row>
    <row r="15" spans="1:19" x14ac:dyDescent="0.3">
      <c r="A15">
        <v>338</v>
      </c>
      <c r="D15">
        <v>1201989</v>
      </c>
      <c r="E15">
        <v>2628892</v>
      </c>
      <c r="F15">
        <v>6358123</v>
      </c>
      <c r="G15">
        <v>0</v>
      </c>
      <c r="H15">
        <v>2306944</v>
      </c>
      <c r="I15">
        <v>3645968</v>
      </c>
      <c r="J15">
        <v>4891941</v>
      </c>
      <c r="K15">
        <v>2620896</v>
      </c>
      <c r="L15">
        <v>1476885</v>
      </c>
      <c r="M15">
        <v>3105464</v>
      </c>
      <c r="N15">
        <v>0</v>
      </c>
      <c r="O15">
        <v>9189857</v>
      </c>
      <c r="P15">
        <v>1294850</v>
      </c>
      <c r="Q15">
        <v>7680334</v>
      </c>
      <c r="R15">
        <v>1847643</v>
      </c>
      <c r="S15">
        <v>6116520</v>
      </c>
    </row>
    <row r="16" spans="1:19" x14ac:dyDescent="0.3">
      <c r="A16">
        <v>335</v>
      </c>
      <c r="D16">
        <v>0</v>
      </c>
      <c r="E16">
        <v>229005</v>
      </c>
      <c r="F16">
        <v>0</v>
      </c>
      <c r="G16">
        <v>0</v>
      </c>
      <c r="H16">
        <v>0</v>
      </c>
      <c r="I16">
        <v>304441</v>
      </c>
      <c r="J16">
        <v>367394</v>
      </c>
      <c r="K16">
        <v>0</v>
      </c>
      <c r="L16">
        <v>0</v>
      </c>
      <c r="M16">
        <v>0</v>
      </c>
      <c r="N16">
        <v>0</v>
      </c>
      <c r="O16">
        <v>852197</v>
      </c>
      <c r="P16">
        <v>225920</v>
      </c>
      <c r="Q16">
        <v>298388</v>
      </c>
      <c r="R16">
        <v>0</v>
      </c>
      <c r="S16">
        <v>0</v>
      </c>
    </row>
    <row r="17" spans="1:19" x14ac:dyDescent="0.3">
      <c r="A17">
        <v>252</v>
      </c>
      <c r="D17">
        <v>101276</v>
      </c>
      <c r="E17">
        <v>3471</v>
      </c>
      <c r="F17">
        <v>66360</v>
      </c>
      <c r="G17">
        <v>0</v>
      </c>
      <c r="H17">
        <v>388772</v>
      </c>
      <c r="I17">
        <v>0</v>
      </c>
      <c r="J17">
        <v>-190221</v>
      </c>
      <c r="K17">
        <v>311857</v>
      </c>
      <c r="L17">
        <v>4424</v>
      </c>
      <c r="M17">
        <v>54801</v>
      </c>
      <c r="N17">
        <v>0</v>
      </c>
      <c r="O17">
        <v>1092065</v>
      </c>
      <c r="P17">
        <v>2517</v>
      </c>
      <c r="Q17">
        <v>13334</v>
      </c>
      <c r="R17">
        <v>28668</v>
      </c>
      <c r="S17">
        <v>64555</v>
      </c>
    </row>
    <row r="18" spans="1:19" x14ac:dyDescent="0.3">
      <c r="A18">
        <v>253</v>
      </c>
      <c r="D18">
        <v>895982</v>
      </c>
      <c r="E18">
        <v>2191851</v>
      </c>
      <c r="F18">
        <v>1512412</v>
      </c>
      <c r="G18">
        <v>0</v>
      </c>
      <c r="H18">
        <v>360862</v>
      </c>
      <c r="I18">
        <v>1501318</v>
      </c>
      <c r="J18">
        <v>3479197</v>
      </c>
      <c r="K18">
        <v>1459161</v>
      </c>
      <c r="L18">
        <v>1618954</v>
      </c>
      <c r="M18">
        <v>2375326</v>
      </c>
      <c r="N18">
        <v>0</v>
      </c>
      <c r="O18">
        <v>2511301</v>
      </c>
      <c r="P18">
        <v>3931141</v>
      </c>
      <c r="Q18">
        <v>4073447</v>
      </c>
      <c r="R18">
        <v>768068</v>
      </c>
      <c r="S18">
        <v>3684096</v>
      </c>
    </row>
    <row r="19" spans="1:19" x14ac:dyDescent="0.3">
      <c r="A19">
        <v>254</v>
      </c>
      <c r="D19">
        <v>1301083</v>
      </c>
      <c r="E19">
        <v>-1655311</v>
      </c>
      <c r="F19">
        <v>-1545819</v>
      </c>
      <c r="G19">
        <v>0</v>
      </c>
      <c r="H19">
        <v>702954</v>
      </c>
      <c r="I19">
        <v>-322506</v>
      </c>
      <c r="J19">
        <v>185530</v>
      </c>
      <c r="K19">
        <v>-1042695</v>
      </c>
      <c r="L19">
        <v>-1028586</v>
      </c>
      <c r="M19">
        <v>-2185674</v>
      </c>
      <c r="N19">
        <v>0</v>
      </c>
      <c r="O19">
        <v>2281929</v>
      </c>
      <c r="P19">
        <v>-721488</v>
      </c>
      <c r="Q19">
        <v>-4856850</v>
      </c>
      <c r="R19">
        <v>137167</v>
      </c>
      <c r="S19">
        <v>-1533363</v>
      </c>
    </row>
    <row r="20" spans="1:19" x14ac:dyDescent="0.3">
      <c r="D20" t="e">
        <v>#N/A</v>
      </c>
      <c r="E20" t="e">
        <v>#N/A</v>
      </c>
      <c r="F20" t="e">
        <v>#N/A</v>
      </c>
      <c r="G20" t="e">
        <v>#N/A</v>
      </c>
      <c r="H20" t="e">
        <v>#N/A</v>
      </c>
      <c r="I20" t="e">
        <v>#N/A</v>
      </c>
      <c r="J20" t="e">
        <v>#N/A</v>
      </c>
      <c r="K20" t="e">
        <v>#N/A</v>
      </c>
      <c r="L20" t="e">
        <v>#N/A</v>
      </c>
      <c r="M20" t="e">
        <v>#N/A</v>
      </c>
      <c r="N20" t="e">
        <v>#N/A</v>
      </c>
      <c r="O20" t="e">
        <v>#N/A</v>
      </c>
      <c r="P20" t="e">
        <v>#N/A</v>
      </c>
      <c r="Q20" t="e">
        <v>#N/A</v>
      </c>
      <c r="R20" t="e">
        <v>#N/A</v>
      </c>
      <c r="S20" t="e">
        <v>#N/A</v>
      </c>
    </row>
    <row r="21" spans="1:19" x14ac:dyDescent="0.3">
      <c r="A21">
        <v>502</v>
      </c>
      <c r="D21">
        <v>0</v>
      </c>
      <c r="E21">
        <v>0</v>
      </c>
      <c r="F21">
        <v>0</v>
      </c>
      <c r="G21">
        <v>0</v>
      </c>
      <c r="H21">
        <v>0</v>
      </c>
      <c r="I21">
        <v>0</v>
      </c>
      <c r="J21">
        <v>0</v>
      </c>
      <c r="K21">
        <v>614193</v>
      </c>
      <c r="L21">
        <v>0</v>
      </c>
      <c r="M21">
        <v>453385</v>
      </c>
      <c r="N21">
        <v>0</v>
      </c>
      <c r="O21">
        <v>0</v>
      </c>
      <c r="P21">
        <v>0</v>
      </c>
      <c r="Q21">
        <v>0</v>
      </c>
      <c r="R21">
        <v>0</v>
      </c>
      <c r="S21">
        <v>0</v>
      </c>
    </row>
    <row r="22" spans="1:19" x14ac:dyDescent="0.3">
      <c r="A22">
        <v>503</v>
      </c>
      <c r="D22">
        <v>0</v>
      </c>
      <c r="E22">
        <v>0</v>
      </c>
      <c r="F22">
        <v>0</v>
      </c>
      <c r="G22">
        <v>0</v>
      </c>
      <c r="H22">
        <v>0</v>
      </c>
      <c r="I22">
        <v>0</v>
      </c>
      <c r="J22">
        <v>0</v>
      </c>
      <c r="K22">
        <v>954</v>
      </c>
      <c r="L22">
        <v>0</v>
      </c>
      <c r="M22">
        <v>14724</v>
      </c>
      <c r="N22">
        <v>0</v>
      </c>
      <c r="O22">
        <v>0</v>
      </c>
      <c r="P22">
        <v>0</v>
      </c>
      <c r="Q22">
        <v>0</v>
      </c>
      <c r="R22">
        <v>0</v>
      </c>
      <c r="S22">
        <v>0</v>
      </c>
    </row>
    <row r="23" spans="1:19" x14ac:dyDescent="0.3">
      <c r="D23" t="e">
        <v>#N/A</v>
      </c>
      <c r="E23" t="e">
        <v>#N/A</v>
      </c>
      <c r="F23" t="e">
        <v>#N/A</v>
      </c>
      <c r="G23" t="e">
        <v>#N/A</v>
      </c>
      <c r="H23" t="e">
        <v>#N/A</v>
      </c>
      <c r="I23" t="e">
        <v>#N/A</v>
      </c>
      <c r="J23" t="e">
        <v>#N/A</v>
      </c>
      <c r="K23" t="e">
        <v>#N/A</v>
      </c>
      <c r="L23" t="e">
        <v>#N/A</v>
      </c>
      <c r="M23" t="e">
        <v>#N/A</v>
      </c>
      <c r="N23" t="e">
        <v>#N/A</v>
      </c>
      <c r="O23" t="e">
        <v>#N/A</v>
      </c>
      <c r="P23" t="e">
        <v>#N/A</v>
      </c>
      <c r="Q23" t="e">
        <v>#N/A</v>
      </c>
      <c r="R23" t="e">
        <v>#N/A</v>
      </c>
      <c r="S23" t="e">
        <v>#N/A</v>
      </c>
    </row>
    <row r="24" spans="1:19" x14ac:dyDescent="0.3">
      <c r="A24">
        <v>388</v>
      </c>
      <c r="D24">
        <v>6463779</v>
      </c>
      <c r="E24">
        <v>10590266</v>
      </c>
      <c r="F24">
        <v>22094931</v>
      </c>
      <c r="G24">
        <v>0</v>
      </c>
      <c r="H24">
        <v>5686563</v>
      </c>
      <c r="I24">
        <v>6454712</v>
      </c>
      <c r="J24">
        <v>11239168</v>
      </c>
      <c r="K24">
        <v>8472609</v>
      </c>
      <c r="L24">
        <v>5695443</v>
      </c>
      <c r="M24">
        <v>8079803</v>
      </c>
      <c r="N24">
        <v>0</v>
      </c>
      <c r="O24">
        <v>33694691</v>
      </c>
      <c r="P24">
        <v>6192251</v>
      </c>
      <c r="Q24">
        <v>18966462</v>
      </c>
      <c r="R24">
        <v>10025356</v>
      </c>
      <c r="S24">
        <v>17071109</v>
      </c>
    </row>
    <row r="25" spans="1:19" x14ac:dyDescent="0.3">
      <c r="A25">
        <v>339</v>
      </c>
      <c r="D25">
        <v>504643</v>
      </c>
      <c r="E25">
        <v>393668</v>
      </c>
      <c r="F25">
        <v>3105150</v>
      </c>
      <c r="G25">
        <v>0</v>
      </c>
      <c r="H25">
        <v>0</v>
      </c>
      <c r="I25">
        <v>453841</v>
      </c>
      <c r="J25">
        <v>1083855</v>
      </c>
      <c r="K25">
        <v>745292</v>
      </c>
      <c r="L25">
        <v>590654</v>
      </c>
      <c r="M25">
        <v>834723</v>
      </c>
      <c r="N25">
        <v>0</v>
      </c>
      <c r="O25">
        <v>2589130</v>
      </c>
      <c r="P25">
        <v>138145</v>
      </c>
      <c r="Q25">
        <v>1556445</v>
      </c>
      <c r="R25">
        <v>626687</v>
      </c>
      <c r="S25">
        <v>2059319</v>
      </c>
    </row>
    <row r="26" spans="1:19" x14ac:dyDescent="0.3">
      <c r="A26">
        <v>504</v>
      </c>
      <c r="D26">
        <v>5953841</v>
      </c>
      <c r="E26">
        <v>10027199</v>
      </c>
      <c r="F26">
        <v>18351198</v>
      </c>
      <c r="G26">
        <v>0</v>
      </c>
      <c r="H26">
        <v>5562055</v>
      </c>
      <c r="I26">
        <v>6248216</v>
      </c>
      <c r="J26">
        <v>10390652</v>
      </c>
      <c r="K26">
        <v>7853921</v>
      </c>
      <c r="L26">
        <v>4810310</v>
      </c>
      <c r="M26">
        <v>7033989</v>
      </c>
      <c r="N26">
        <v>0</v>
      </c>
      <c r="O26">
        <v>31438542</v>
      </c>
      <c r="P26">
        <v>6914891</v>
      </c>
      <c r="Q26">
        <v>15988809</v>
      </c>
      <c r="R26">
        <v>9361830</v>
      </c>
      <c r="S26">
        <v>14825792</v>
      </c>
    </row>
    <row r="27" spans="1:19" x14ac:dyDescent="0.3">
      <c r="A27">
        <v>505</v>
      </c>
      <c r="D27">
        <v>0</v>
      </c>
      <c r="E27">
        <v>0</v>
      </c>
      <c r="F27">
        <v>0</v>
      </c>
      <c r="G27">
        <v>0</v>
      </c>
      <c r="H27">
        <v>0</v>
      </c>
      <c r="I27">
        <v>0</v>
      </c>
      <c r="J27">
        <v>0</v>
      </c>
      <c r="K27">
        <v>0</v>
      </c>
      <c r="L27">
        <v>0</v>
      </c>
      <c r="M27">
        <v>0</v>
      </c>
      <c r="N27">
        <v>0</v>
      </c>
      <c r="O27">
        <v>0</v>
      </c>
      <c r="P27">
        <v>0</v>
      </c>
      <c r="Q27">
        <v>0</v>
      </c>
      <c r="R27">
        <v>0</v>
      </c>
      <c r="S27">
        <v>0</v>
      </c>
    </row>
    <row r="28" spans="1:19" x14ac:dyDescent="0.3">
      <c r="A28">
        <v>341</v>
      </c>
      <c r="D28">
        <v>14413</v>
      </c>
      <c r="E28">
        <v>222389</v>
      </c>
      <c r="F28">
        <v>898124</v>
      </c>
      <c r="G28">
        <v>0</v>
      </c>
      <c r="H28">
        <v>221017</v>
      </c>
      <c r="I28">
        <v>170311</v>
      </c>
      <c r="J28">
        <v>195215</v>
      </c>
      <c r="K28">
        <v>0</v>
      </c>
      <c r="L28">
        <v>149138</v>
      </c>
      <c r="M28">
        <v>10555</v>
      </c>
      <c r="N28">
        <v>0</v>
      </c>
      <c r="O28">
        <v>6835</v>
      </c>
      <c r="P28">
        <v>225341</v>
      </c>
      <c r="Q28">
        <v>1126261</v>
      </c>
      <c r="R28">
        <v>228713</v>
      </c>
      <c r="S28">
        <v>298288</v>
      </c>
    </row>
    <row r="29" spans="1:19" x14ac:dyDescent="0.3">
      <c r="A29">
        <v>386</v>
      </c>
      <c r="D29">
        <v>0</v>
      </c>
      <c r="E29">
        <v>0</v>
      </c>
      <c r="F29">
        <v>0</v>
      </c>
      <c r="G29">
        <v>0</v>
      </c>
      <c r="H29">
        <v>0</v>
      </c>
      <c r="I29">
        <v>0</v>
      </c>
      <c r="J29">
        <v>0</v>
      </c>
      <c r="K29">
        <v>0</v>
      </c>
      <c r="L29">
        <v>0</v>
      </c>
      <c r="M29">
        <v>0</v>
      </c>
      <c r="N29">
        <v>0</v>
      </c>
      <c r="O29">
        <v>0</v>
      </c>
      <c r="P29">
        <v>0</v>
      </c>
      <c r="Q29">
        <v>0</v>
      </c>
      <c r="R29">
        <v>0</v>
      </c>
      <c r="S29">
        <v>0</v>
      </c>
    </row>
    <row r="30" spans="1:19" x14ac:dyDescent="0.3">
      <c r="A30">
        <v>387</v>
      </c>
      <c r="D30">
        <v>0</v>
      </c>
      <c r="E30">
        <v>0</v>
      </c>
      <c r="F30">
        <v>0</v>
      </c>
      <c r="G30">
        <v>0</v>
      </c>
      <c r="H30">
        <v>0</v>
      </c>
      <c r="I30">
        <v>0</v>
      </c>
      <c r="J30">
        <v>0</v>
      </c>
      <c r="K30">
        <v>0</v>
      </c>
      <c r="L30">
        <v>0</v>
      </c>
      <c r="M30">
        <v>0</v>
      </c>
      <c r="N30">
        <v>0</v>
      </c>
      <c r="O30">
        <v>0</v>
      </c>
      <c r="P30">
        <v>0</v>
      </c>
      <c r="Q30">
        <v>0</v>
      </c>
      <c r="R30">
        <v>0</v>
      </c>
      <c r="S30">
        <v>0</v>
      </c>
    </row>
    <row r="31" spans="1:19" x14ac:dyDescent="0.3">
      <c r="A31">
        <v>389</v>
      </c>
      <c r="D31">
        <v>0</v>
      </c>
      <c r="E31">
        <v>0</v>
      </c>
      <c r="F31">
        <v>0</v>
      </c>
      <c r="G31">
        <v>0</v>
      </c>
      <c r="H31">
        <v>0</v>
      </c>
      <c r="I31">
        <v>0</v>
      </c>
      <c r="J31">
        <v>0</v>
      </c>
      <c r="K31">
        <v>0</v>
      </c>
      <c r="L31">
        <v>0</v>
      </c>
      <c r="M31">
        <v>0</v>
      </c>
      <c r="N31">
        <v>0</v>
      </c>
      <c r="O31">
        <v>0</v>
      </c>
      <c r="P31">
        <v>0</v>
      </c>
      <c r="Q31">
        <v>0</v>
      </c>
      <c r="R31">
        <v>-14498</v>
      </c>
      <c r="S31">
        <v>0</v>
      </c>
    </row>
    <row r="32" spans="1:19" x14ac:dyDescent="0.3">
      <c r="A32">
        <v>255</v>
      </c>
      <c r="D32">
        <v>9118</v>
      </c>
      <c r="E32">
        <v>52990</v>
      </c>
      <c r="F32">
        <v>259541</v>
      </c>
      <c r="G32">
        <v>0</v>
      </c>
      <c r="H32">
        <v>96509</v>
      </c>
      <c r="I32">
        <v>417656</v>
      </c>
      <c r="J32">
        <v>430554</v>
      </c>
      <c r="K32">
        <v>126604</v>
      </c>
      <c r="L32">
        <v>-145341</v>
      </c>
      <c r="M32">
        <v>-200536</v>
      </c>
      <c r="N32">
        <v>0</v>
      </c>
      <c r="O32">
        <v>339816</v>
      </c>
      <c r="P32">
        <v>1086126</v>
      </c>
      <c r="Q32">
        <v>-294947</v>
      </c>
      <c r="R32">
        <v>177376</v>
      </c>
      <c r="S32">
        <v>112290</v>
      </c>
    </row>
    <row r="33" spans="1:19" x14ac:dyDescent="0.3">
      <c r="A33">
        <v>376</v>
      </c>
      <c r="D33">
        <v>0</v>
      </c>
      <c r="E33">
        <v>0</v>
      </c>
      <c r="F33">
        <v>0</v>
      </c>
      <c r="G33">
        <v>0</v>
      </c>
      <c r="H33">
        <v>0</v>
      </c>
      <c r="I33">
        <v>0</v>
      </c>
      <c r="J33">
        <v>0</v>
      </c>
      <c r="K33">
        <v>0</v>
      </c>
      <c r="L33">
        <v>0</v>
      </c>
      <c r="M33">
        <v>0</v>
      </c>
      <c r="N33">
        <v>0</v>
      </c>
      <c r="O33">
        <v>0</v>
      </c>
      <c r="P33">
        <v>0</v>
      </c>
      <c r="Q33">
        <v>0</v>
      </c>
      <c r="R33">
        <v>0</v>
      </c>
      <c r="S33">
        <v>0</v>
      </c>
    </row>
    <row r="34" spans="1:19" x14ac:dyDescent="0.3">
      <c r="D34" t="e">
        <v>#N/A</v>
      </c>
      <c r="E34" t="e">
        <v>#N/A</v>
      </c>
      <c r="F34" t="e">
        <v>#N/A</v>
      </c>
      <c r="G34" t="e">
        <v>#N/A</v>
      </c>
      <c r="H34" t="e">
        <v>#N/A</v>
      </c>
      <c r="I34" t="e">
        <v>#N/A</v>
      </c>
      <c r="J34" t="e">
        <v>#N/A</v>
      </c>
      <c r="K34" t="e">
        <v>#N/A</v>
      </c>
      <c r="L34" t="e">
        <v>#N/A</v>
      </c>
      <c r="M34" t="e">
        <v>#N/A</v>
      </c>
      <c r="N34" t="e">
        <v>#N/A</v>
      </c>
      <c r="O34" t="e">
        <v>#N/A</v>
      </c>
      <c r="P34" t="e">
        <v>#N/A</v>
      </c>
      <c r="Q34" t="e">
        <v>#N/A</v>
      </c>
      <c r="R34" t="e">
        <v>#N/A</v>
      </c>
      <c r="S34" t="e">
        <v>#N/A</v>
      </c>
    </row>
    <row r="35" spans="1:19" x14ac:dyDescent="0.3">
      <c r="A35">
        <v>592</v>
      </c>
      <c r="D35">
        <v>0</v>
      </c>
      <c r="E35">
        <v>0</v>
      </c>
      <c r="F35">
        <v>0</v>
      </c>
      <c r="G35">
        <v>0</v>
      </c>
      <c r="H35">
        <v>0</v>
      </c>
      <c r="I35">
        <v>0</v>
      </c>
      <c r="J35">
        <v>0</v>
      </c>
      <c r="K35">
        <v>-20850</v>
      </c>
      <c r="L35">
        <v>0</v>
      </c>
      <c r="M35">
        <v>-3906</v>
      </c>
      <c r="N35">
        <v>0</v>
      </c>
      <c r="O35">
        <v>0</v>
      </c>
      <c r="P35">
        <v>0</v>
      </c>
      <c r="Q35">
        <v>0</v>
      </c>
      <c r="R35">
        <v>0</v>
      </c>
      <c r="S35">
        <v>0</v>
      </c>
    </row>
    <row r="36" spans="1:19" x14ac:dyDescent="0.3">
      <c r="A36">
        <v>591</v>
      </c>
      <c r="D36">
        <v>0</v>
      </c>
      <c r="E36">
        <v>0</v>
      </c>
      <c r="F36">
        <v>0</v>
      </c>
      <c r="G36">
        <v>0</v>
      </c>
      <c r="H36">
        <v>0</v>
      </c>
      <c r="I36">
        <v>0</v>
      </c>
      <c r="J36">
        <v>0</v>
      </c>
      <c r="K36">
        <v>157063</v>
      </c>
      <c r="L36">
        <v>0</v>
      </c>
      <c r="M36">
        <v>320783</v>
      </c>
      <c r="N36">
        <v>0</v>
      </c>
      <c r="O36">
        <v>0</v>
      </c>
      <c r="P36">
        <v>0</v>
      </c>
      <c r="Q36">
        <v>0</v>
      </c>
      <c r="R36">
        <v>0</v>
      </c>
      <c r="S36">
        <v>0</v>
      </c>
    </row>
    <row r="37" spans="1:19" x14ac:dyDescent="0.3">
      <c r="D37" t="e">
        <v>#N/A</v>
      </c>
      <c r="E37" t="e">
        <v>#N/A</v>
      </c>
      <c r="F37" t="e">
        <v>#N/A</v>
      </c>
      <c r="G37" t="e">
        <v>#N/A</v>
      </c>
      <c r="H37" t="e">
        <v>#N/A</v>
      </c>
      <c r="I37" t="e">
        <v>#N/A</v>
      </c>
      <c r="J37" t="e">
        <v>#N/A</v>
      </c>
      <c r="K37" t="e">
        <v>#N/A</v>
      </c>
      <c r="L37" t="e">
        <v>#N/A</v>
      </c>
      <c r="M37" t="e">
        <v>#N/A</v>
      </c>
      <c r="N37" t="e">
        <v>#N/A</v>
      </c>
      <c r="O37" t="e">
        <v>#N/A</v>
      </c>
      <c r="P37" t="e">
        <v>#N/A</v>
      </c>
      <c r="Q37" t="e">
        <v>#N/A</v>
      </c>
      <c r="R37" t="e">
        <v>#N/A</v>
      </c>
      <c r="S37" t="e">
        <v>#N/A</v>
      </c>
    </row>
    <row r="38" spans="1:19" x14ac:dyDescent="0.3">
      <c r="A38">
        <v>506</v>
      </c>
      <c r="D38">
        <v>785828</v>
      </c>
      <c r="E38">
        <v>667744</v>
      </c>
      <c r="F38">
        <v>822707</v>
      </c>
      <c r="G38">
        <v>0</v>
      </c>
      <c r="H38">
        <v>1104148</v>
      </c>
      <c r="I38">
        <v>538429</v>
      </c>
      <c r="J38">
        <v>3247764</v>
      </c>
      <c r="K38">
        <v>478120</v>
      </c>
      <c r="L38">
        <v>272299</v>
      </c>
      <c r="M38">
        <v>0</v>
      </c>
      <c r="N38">
        <v>0</v>
      </c>
      <c r="O38">
        <v>3251469</v>
      </c>
      <c r="P38">
        <v>234861</v>
      </c>
      <c r="Q38">
        <v>1786624</v>
      </c>
      <c r="R38">
        <v>190272</v>
      </c>
      <c r="S38">
        <v>591675</v>
      </c>
    </row>
    <row r="39" spans="1:19" x14ac:dyDescent="0.3">
      <c r="A39">
        <v>536</v>
      </c>
      <c r="D39">
        <v>0</v>
      </c>
      <c r="E39">
        <v>0</v>
      </c>
      <c r="F39">
        <v>0</v>
      </c>
      <c r="G39">
        <v>0</v>
      </c>
      <c r="H39">
        <v>0</v>
      </c>
      <c r="I39">
        <v>0</v>
      </c>
      <c r="J39">
        <v>0</v>
      </c>
      <c r="K39">
        <v>0</v>
      </c>
      <c r="L39">
        <v>0</v>
      </c>
      <c r="M39">
        <v>0</v>
      </c>
      <c r="N39">
        <v>0</v>
      </c>
      <c r="O39">
        <v>0</v>
      </c>
      <c r="P39">
        <v>0</v>
      </c>
      <c r="Q39">
        <v>0</v>
      </c>
      <c r="R39">
        <v>0</v>
      </c>
      <c r="S39">
        <v>203775</v>
      </c>
    </row>
    <row r="40" spans="1:19" x14ac:dyDescent="0.3">
      <c r="A40">
        <v>586</v>
      </c>
      <c r="D40">
        <v>0</v>
      </c>
      <c r="E40">
        <v>0</v>
      </c>
      <c r="F40">
        <v>0</v>
      </c>
      <c r="G40">
        <v>0</v>
      </c>
      <c r="H40">
        <v>0</v>
      </c>
      <c r="I40">
        <v>0</v>
      </c>
      <c r="J40">
        <v>0</v>
      </c>
      <c r="K40">
        <v>0</v>
      </c>
      <c r="L40">
        <v>0</v>
      </c>
      <c r="M40">
        <v>0</v>
      </c>
      <c r="N40">
        <v>0</v>
      </c>
      <c r="O40">
        <v>0</v>
      </c>
      <c r="P40">
        <v>0</v>
      </c>
      <c r="Q40">
        <v>0</v>
      </c>
      <c r="R40">
        <v>0</v>
      </c>
      <c r="S40">
        <v>0</v>
      </c>
    </row>
    <row r="41" spans="1:19" x14ac:dyDescent="0.3">
      <c r="A41">
        <v>379</v>
      </c>
      <c r="D41">
        <v>1111991</v>
      </c>
      <c r="E41">
        <v>714761</v>
      </c>
      <c r="F41">
        <v>2397369</v>
      </c>
      <c r="G41">
        <v>0</v>
      </c>
      <c r="H41">
        <v>1465010</v>
      </c>
      <c r="I41">
        <v>1058050</v>
      </c>
      <c r="J41">
        <v>6748066</v>
      </c>
      <c r="K41">
        <v>1984004</v>
      </c>
      <c r="L41">
        <v>1751281</v>
      </c>
      <c r="M41">
        <v>387265</v>
      </c>
      <c r="N41">
        <v>0</v>
      </c>
      <c r="O41">
        <v>3338359</v>
      </c>
      <c r="P41">
        <v>1086451</v>
      </c>
      <c r="Q41">
        <v>5860071</v>
      </c>
      <c r="R41">
        <v>314787</v>
      </c>
      <c r="S41">
        <v>2579480</v>
      </c>
    </row>
    <row r="42" spans="1:19" x14ac:dyDescent="0.3">
      <c r="A42">
        <v>4</v>
      </c>
      <c r="D42">
        <v>44581</v>
      </c>
      <c r="E42">
        <v>42508</v>
      </c>
      <c r="F42">
        <v>1026045</v>
      </c>
      <c r="G42">
        <v>0</v>
      </c>
      <c r="H42">
        <v>79464</v>
      </c>
      <c r="I42">
        <v>394066</v>
      </c>
      <c r="J42">
        <v>2371525</v>
      </c>
      <c r="K42">
        <v>1233239</v>
      </c>
      <c r="L42">
        <v>1147609</v>
      </c>
      <c r="M42">
        <v>2325</v>
      </c>
      <c r="N42">
        <v>0</v>
      </c>
      <c r="O42">
        <v>9807</v>
      </c>
      <c r="P42">
        <v>775088</v>
      </c>
      <c r="Q42">
        <v>4096252</v>
      </c>
      <c r="R42">
        <v>14719</v>
      </c>
      <c r="S42">
        <v>437766</v>
      </c>
    </row>
    <row r="43" spans="1:19" x14ac:dyDescent="0.3">
      <c r="A43">
        <v>5</v>
      </c>
      <c r="D43">
        <v>1200</v>
      </c>
      <c r="E43">
        <v>4090</v>
      </c>
      <c r="F43">
        <v>444</v>
      </c>
      <c r="G43">
        <v>0</v>
      </c>
      <c r="H43">
        <v>2425</v>
      </c>
      <c r="I43">
        <v>0</v>
      </c>
      <c r="J43">
        <v>983613</v>
      </c>
      <c r="K43">
        <v>49153</v>
      </c>
      <c r="L43">
        <v>0</v>
      </c>
      <c r="M43">
        <v>0</v>
      </c>
      <c r="N43">
        <v>0</v>
      </c>
      <c r="O43">
        <v>0</v>
      </c>
      <c r="P43">
        <v>0</v>
      </c>
      <c r="Q43">
        <v>105721</v>
      </c>
      <c r="R43">
        <v>804</v>
      </c>
      <c r="S43">
        <v>0</v>
      </c>
    </row>
    <row r="44" spans="1:19" x14ac:dyDescent="0.3">
      <c r="A44">
        <v>380</v>
      </c>
      <c r="D44">
        <v>0</v>
      </c>
      <c r="E44">
        <v>0</v>
      </c>
      <c r="F44">
        <v>0</v>
      </c>
      <c r="G44">
        <v>0</v>
      </c>
      <c r="H44">
        <v>0</v>
      </c>
      <c r="I44">
        <v>0</v>
      </c>
      <c r="J44">
        <v>0</v>
      </c>
      <c r="K44">
        <v>0</v>
      </c>
      <c r="L44">
        <v>0</v>
      </c>
      <c r="M44">
        <v>0</v>
      </c>
      <c r="N44">
        <v>0</v>
      </c>
      <c r="O44">
        <v>0</v>
      </c>
      <c r="P44">
        <v>0</v>
      </c>
      <c r="Q44">
        <v>0</v>
      </c>
      <c r="R44">
        <v>0</v>
      </c>
      <c r="S44">
        <v>208095</v>
      </c>
    </row>
    <row r="45" spans="1:19" x14ac:dyDescent="0.3">
      <c r="A45">
        <v>391</v>
      </c>
      <c r="D45">
        <v>326163</v>
      </c>
      <c r="E45">
        <v>28700</v>
      </c>
      <c r="F45">
        <v>1512412</v>
      </c>
      <c r="G45">
        <v>0</v>
      </c>
      <c r="H45">
        <v>360862</v>
      </c>
      <c r="I45">
        <v>518788</v>
      </c>
      <c r="J45">
        <v>2495584</v>
      </c>
      <c r="K45">
        <v>1456161</v>
      </c>
      <c r="L45">
        <v>1478982</v>
      </c>
      <c r="M45">
        <v>387265</v>
      </c>
      <c r="N45">
        <v>0</v>
      </c>
      <c r="O45">
        <v>86890</v>
      </c>
      <c r="P45">
        <v>851591</v>
      </c>
      <c r="Q45">
        <v>4073447</v>
      </c>
      <c r="R45">
        <v>107597</v>
      </c>
      <c r="S45">
        <v>1497131</v>
      </c>
    </row>
    <row r="46" spans="1:19" x14ac:dyDescent="0.3">
      <c r="A46">
        <v>7</v>
      </c>
      <c r="D46">
        <v>0</v>
      </c>
      <c r="E46">
        <v>18317</v>
      </c>
      <c r="F46">
        <v>62250</v>
      </c>
      <c r="G46">
        <v>0</v>
      </c>
      <c r="H46">
        <v>0</v>
      </c>
      <c r="I46">
        <v>833</v>
      </c>
      <c r="J46">
        <v>21105</v>
      </c>
      <c r="K46">
        <v>46723</v>
      </c>
      <c r="L46">
        <v>0</v>
      </c>
      <c r="M46">
        <v>0</v>
      </c>
      <c r="N46">
        <v>0</v>
      </c>
      <c r="O46">
        <v>0</v>
      </c>
      <c r="P46">
        <v>0</v>
      </c>
      <c r="Q46">
        <v>7373</v>
      </c>
      <c r="R46">
        <v>16918</v>
      </c>
      <c r="S46">
        <v>78804</v>
      </c>
    </row>
    <row r="47" spans="1:19" x14ac:dyDescent="0.3">
      <c r="A47">
        <v>645</v>
      </c>
      <c r="D47">
        <v>49636</v>
      </c>
      <c r="E47">
        <v>0</v>
      </c>
      <c r="F47">
        <v>0</v>
      </c>
      <c r="G47">
        <v>0</v>
      </c>
      <c r="H47">
        <v>0</v>
      </c>
      <c r="I47">
        <v>0</v>
      </c>
      <c r="J47">
        <v>247492</v>
      </c>
      <c r="K47">
        <v>0</v>
      </c>
      <c r="L47">
        <v>0</v>
      </c>
      <c r="M47">
        <v>0</v>
      </c>
      <c r="N47">
        <v>0</v>
      </c>
      <c r="O47">
        <v>0</v>
      </c>
      <c r="P47">
        <v>0</v>
      </c>
      <c r="Q47">
        <v>780922</v>
      </c>
      <c r="R47">
        <v>0</v>
      </c>
      <c r="S47">
        <v>58485</v>
      </c>
    </row>
    <row r="48" spans="1:19" x14ac:dyDescent="0.3">
      <c r="A48">
        <v>646</v>
      </c>
      <c r="D48">
        <v>568497</v>
      </c>
      <c r="E48">
        <v>621146</v>
      </c>
      <c r="F48">
        <v>-203782</v>
      </c>
      <c r="G48">
        <v>0</v>
      </c>
      <c r="H48">
        <v>1022259</v>
      </c>
      <c r="I48">
        <v>144363</v>
      </c>
      <c r="J48">
        <v>628747</v>
      </c>
      <c r="K48">
        <v>-804272</v>
      </c>
      <c r="L48">
        <v>-875310</v>
      </c>
      <c r="M48">
        <v>-2325</v>
      </c>
      <c r="N48">
        <v>0</v>
      </c>
      <c r="O48">
        <v>3241662</v>
      </c>
      <c r="P48">
        <v>-552026</v>
      </c>
      <c r="Q48">
        <v>-3243122</v>
      </c>
      <c r="R48">
        <v>174749</v>
      </c>
      <c r="S48">
        <v>3350</v>
      </c>
    </row>
    <row r="49" spans="1:19" x14ac:dyDescent="0.3">
      <c r="A49">
        <v>9</v>
      </c>
      <c r="D49">
        <v>1066210</v>
      </c>
      <c r="E49">
        <v>668163</v>
      </c>
      <c r="F49">
        <v>1370880</v>
      </c>
      <c r="G49">
        <v>0</v>
      </c>
      <c r="H49">
        <v>1383121</v>
      </c>
      <c r="I49">
        <v>663984</v>
      </c>
      <c r="J49">
        <v>3392928</v>
      </c>
      <c r="K49">
        <v>701612</v>
      </c>
      <c r="L49">
        <v>603672</v>
      </c>
      <c r="M49">
        <v>384940</v>
      </c>
      <c r="N49">
        <v>0</v>
      </c>
      <c r="O49">
        <v>3328552</v>
      </c>
      <c r="P49">
        <v>311363</v>
      </c>
      <c r="Q49">
        <v>1658098</v>
      </c>
      <c r="R49">
        <v>299264</v>
      </c>
      <c r="S49">
        <v>1933619</v>
      </c>
    </row>
    <row r="50" spans="1:19"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c r="S50" t="e">
        <v>#N/A</v>
      </c>
    </row>
    <row r="51" spans="1:19" x14ac:dyDescent="0.3">
      <c r="D51" t="e">
        <v>#N/A</v>
      </c>
      <c r="E51" t="e">
        <v>#N/A</v>
      </c>
      <c r="F51" t="e">
        <v>#N/A</v>
      </c>
      <c r="G51" t="e">
        <v>#N/A</v>
      </c>
      <c r="H51" t="e">
        <v>#N/A</v>
      </c>
      <c r="I51" t="e">
        <v>#N/A</v>
      </c>
      <c r="J51" t="e">
        <v>#N/A</v>
      </c>
      <c r="K51" t="e">
        <v>#N/A</v>
      </c>
      <c r="L51" t="e">
        <v>#N/A</v>
      </c>
      <c r="M51" t="e">
        <v>#N/A</v>
      </c>
      <c r="N51" t="e">
        <v>#N/A</v>
      </c>
      <c r="O51" t="e">
        <v>#N/A</v>
      </c>
      <c r="P51" t="e">
        <v>#N/A</v>
      </c>
      <c r="Q51" t="e">
        <v>#N/A</v>
      </c>
      <c r="R51" t="e">
        <v>#N/A</v>
      </c>
      <c r="S51" t="e">
        <v>#N/A</v>
      </c>
    </row>
    <row r="52" spans="1:19" x14ac:dyDescent="0.3">
      <c r="A52">
        <v>16</v>
      </c>
      <c r="D52">
        <v>611012</v>
      </c>
      <c r="E52">
        <v>144366</v>
      </c>
      <c r="F52">
        <v>8132175</v>
      </c>
      <c r="G52">
        <v>0</v>
      </c>
      <c r="H52">
        <v>221017</v>
      </c>
      <c r="I52">
        <v>2928474</v>
      </c>
      <c r="J52">
        <v>11669721</v>
      </c>
      <c r="K52">
        <v>8599213</v>
      </c>
      <c r="L52">
        <v>5410291</v>
      </c>
      <c r="M52">
        <v>164922</v>
      </c>
      <c r="N52">
        <v>0</v>
      </c>
      <c r="O52">
        <v>594820</v>
      </c>
      <c r="P52">
        <v>6112974</v>
      </c>
      <c r="Q52">
        <v>18628563</v>
      </c>
      <c r="R52">
        <v>222217</v>
      </c>
      <c r="S52">
        <v>6504804</v>
      </c>
    </row>
    <row r="53" spans="1:19" x14ac:dyDescent="0.3">
      <c r="A53">
        <v>532</v>
      </c>
      <c r="D53">
        <v>481293</v>
      </c>
      <c r="E53">
        <v>3852</v>
      </c>
      <c r="F53">
        <v>7665001</v>
      </c>
      <c r="G53">
        <v>0</v>
      </c>
      <c r="H53">
        <v>145564</v>
      </c>
      <c r="I53">
        <v>2722565</v>
      </c>
      <c r="J53">
        <v>11075757</v>
      </c>
      <c r="K53">
        <v>8443904</v>
      </c>
      <c r="L53">
        <v>5482655</v>
      </c>
      <c r="M53">
        <v>62997</v>
      </c>
      <c r="N53">
        <v>0</v>
      </c>
      <c r="O53">
        <v>200338</v>
      </c>
      <c r="P53">
        <v>6128228</v>
      </c>
      <c r="Q53">
        <v>18586610</v>
      </c>
      <c r="R53">
        <v>960</v>
      </c>
      <c r="S53">
        <v>6186579</v>
      </c>
    </row>
    <row r="54" spans="1:19" x14ac:dyDescent="0.3">
      <c r="A54">
        <v>17</v>
      </c>
      <c r="D54">
        <v>0</v>
      </c>
      <c r="E54">
        <v>0</v>
      </c>
      <c r="F54">
        <v>0</v>
      </c>
      <c r="G54">
        <v>0</v>
      </c>
      <c r="H54">
        <v>0</v>
      </c>
      <c r="I54">
        <v>14641</v>
      </c>
      <c r="J54">
        <v>0</v>
      </c>
      <c r="K54">
        <v>0</v>
      </c>
      <c r="L54">
        <v>0</v>
      </c>
      <c r="M54">
        <v>0</v>
      </c>
      <c r="N54">
        <v>0</v>
      </c>
      <c r="O54">
        <v>0</v>
      </c>
      <c r="P54">
        <v>46247</v>
      </c>
      <c r="Q54">
        <v>0</v>
      </c>
      <c r="R54">
        <v>0</v>
      </c>
      <c r="S54">
        <v>10328</v>
      </c>
    </row>
    <row r="55" spans="1:19" x14ac:dyDescent="0.3">
      <c r="A55">
        <v>20</v>
      </c>
      <c r="D55">
        <v>80343</v>
      </c>
      <c r="E55">
        <v>3581</v>
      </c>
      <c r="F55">
        <v>0</v>
      </c>
      <c r="G55">
        <v>0</v>
      </c>
      <c r="H55">
        <v>0</v>
      </c>
      <c r="I55">
        <v>0</v>
      </c>
      <c r="J55">
        <v>0</v>
      </c>
      <c r="K55">
        <v>0</v>
      </c>
      <c r="L55">
        <v>0</v>
      </c>
      <c r="M55">
        <v>98243</v>
      </c>
      <c r="N55">
        <v>0</v>
      </c>
      <c r="O55">
        <v>0</v>
      </c>
      <c r="P55">
        <v>0</v>
      </c>
      <c r="Q55">
        <v>0</v>
      </c>
      <c r="R55">
        <v>169910</v>
      </c>
      <c r="S55">
        <v>148647</v>
      </c>
    </row>
    <row r="56" spans="1:19" x14ac:dyDescent="0.3">
      <c r="A56">
        <v>533</v>
      </c>
      <c r="D56">
        <v>0</v>
      </c>
      <c r="E56">
        <v>0</v>
      </c>
      <c r="F56">
        <v>0</v>
      </c>
      <c r="G56">
        <v>0</v>
      </c>
      <c r="H56">
        <v>0</v>
      </c>
      <c r="I56">
        <v>0</v>
      </c>
      <c r="J56">
        <v>0</v>
      </c>
      <c r="K56">
        <v>0</v>
      </c>
      <c r="L56">
        <v>0</v>
      </c>
      <c r="M56">
        <v>0</v>
      </c>
      <c r="N56">
        <v>0</v>
      </c>
      <c r="O56">
        <v>0</v>
      </c>
      <c r="P56">
        <v>0</v>
      </c>
      <c r="Q56">
        <v>0</v>
      </c>
      <c r="R56">
        <v>0</v>
      </c>
      <c r="S56">
        <v>0</v>
      </c>
    </row>
    <row r="57" spans="1:19" x14ac:dyDescent="0.3">
      <c r="A57">
        <v>508</v>
      </c>
      <c r="D57">
        <v>0</v>
      </c>
      <c r="E57">
        <v>0</v>
      </c>
      <c r="F57">
        <v>0</v>
      </c>
      <c r="G57">
        <v>0</v>
      </c>
      <c r="H57">
        <v>0</v>
      </c>
      <c r="I57">
        <v>0</v>
      </c>
      <c r="J57">
        <v>0</v>
      </c>
      <c r="K57">
        <v>0</v>
      </c>
      <c r="L57">
        <v>0</v>
      </c>
      <c r="M57">
        <v>0</v>
      </c>
      <c r="N57">
        <v>0</v>
      </c>
      <c r="O57">
        <v>0</v>
      </c>
      <c r="P57">
        <v>0</v>
      </c>
      <c r="Q57">
        <v>0</v>
      </c>
      <c r="R57">
        <v>0</v>
      </c>
      <c r="S57">
        <v>0</v>
      </c>
    </row>
    <row r="58" spans="1:19" x14ac:dyDescent="0.3">
      <c r="A58">
        <v>509</v>
      </c>
      <c r="D58">
        <v>0</v>
      </c>
      <c r="E58">
        <v>0</v>
      </c>
      <c r="F58">
        <v>0</v>
      </c>
      <c r="G58">
        <v>0</v>
      </c>
      <c r="H58">
        <v>0</v>
      </c>
      <c r="I58">
        <v>0</v>
      </c>
      <c r="J58">
        <v>0</v>
      </c>
      <c r="K58">
        <v>0</v>
      </c>
      <c r="L58">
        <v>0</v>
      </c>
      <c r="M58">
        <v>0</v>
      </c>
      <c r="N58">
        <v>0</v>
      </c>
      <c r="O58">
        <v>0</v>
      </c>
      <c r="P58">
        <v>0</v>
      </c>
      <c r="Q58">
        <v>0</v>
      </c>
      <c r="R58">
        <v>0</v>
      </c>
      <c r="S58">
        <v>0</v>
      </c>
    </row>
    <row r="59" spans="1:19" x14ac:dyDescent="0.3">
      <c r="A59">
        <v>22</v>
      </c>
      <c r="D59">
        <v>0</v>
      </c>
      <c r="E59">
        <v>0</v>
      </c>
      <c r="F59">
        <v>0</v>
      </c>
      <c r="G59">
        <v>0</v>
      </c>
      <c r="H59">
        <v>0</v>
      </c>
      <c r="I59">
        <v>0</v>
      </c>
      <c r="J59">
        <v>0</v>
      </c>
      <c r="K59">
        <v>0</v>
      </c>
      <c r="L59">
        <v>0</v>
      </c>
      <c r="M59">
        <v>0</v>
      </c>
      <c r="N59">
        <v>0</v>
      </c>
      <c r="O59">
        <v>0</v>
      </c>
      <c r="P59">
        <v>0</v>
      </c>
      <c r="Q59">
        <v>0</v>
      </c>
      <c r="R59">
        <v>0</v>
      </c>
      <c r="S59">
        <v>0</v>
      </c>
    </row>
    <row r="60" spans="1:19" x14ac:dyDescent="0.3">
      <c r="A60">
        <v>23</v>
      </c>
      <c r="D60">
        <v>49376</v>
      </c>
      <c r="E60">
        <v>136933</v>
      </c>
      <c r="F60">
        <v>467174</v>
      </c>
      <c r="G60">
        <v>0</v>
      </c>
      <c r="H60">
        <v>75453</v>
      </c>
      <c r="I60">
        <v>220550</v>
      </c>
      <c r="J60">
        <v>593964</v>
      </c>
      <c r="K60">
        <v>155309</v>
      </c>
      <c r="L60">
        <v>-72364</v>
      </c>
      <c r="M60">
        <v>3682</v>
      </c>
      <c r="N60">
        <v>0</v>
      </c>
      <c r="O60">
        <v>394482</v>
      </c>
      <c r="P60">
        <v>30993</v>
      </c>
      <c r="Q60">
        <v>41953</v>
      </c>
      <c r="R60">
        <v>51347</v>
      </c>
      <c r="S60">
        <v>179906</v>
      </c>
    </row>
    <row r="61" spans="1:19" x14ac:dyDescent="0.3">
      <c r="A61">
        <v>507</v>
      </c>
      <c r="D61">
        <v>0</v>
      </c>
      <c r="E61">
        <v>0</v>
      </c>
      <c r="F61">
        <v>0</v>
      </c>
      <c r="G61">
        <v>0</v>
      </c>
      <c r="H61">
        <v>0</v>
      </c>
      <c r="I61">
        <v>0</v>
      </c>
      <c r="J61">
        <v>0</v>
      </c>
      <c r="K61">
        <v>0</v>
      </c>
      <c r="L61">
        <v>0</v>
      </c>
      <c r="M61">
        <v>0</v>
      </c>
      <c r="N61">
        <v>0</v>
      </c>
      <c r="O61">
        <v>0</v>
      </c>
      <c r="P61">
        <v>0</v>
      </c>
      <c r="Q61">
        <v>0</v>
      </c>
      <c r="R61">
        <v>0</v>
      </c>
      <c r="S61">
        <v>0</v>
      </c>
    </row>
    <row r="62" spans="1:19" x14ac:dyDescent="0.3">
      <c r="A62">
        <v>647</v>
      </c>
      <c r="D62">
        <v>0</v>
      </c>
      <c r="E62">
        <v>0</v>
      </c>
      <c r="F62">
        <v>0</v>
      </c>
      <c r="G62">
        <v>0</v>
      </c>
      <c r="H62">
        <v>0</v>
      </c>
      <c r="I62">
        <v>0</v>
      </c>
      <c r="J62">
        <v>0</v>
      </c>
      <c r="K62">
        <v>0</v>
      </c>
      <c r="L62">
        <v>0</v>
      </c>
      <c r="M62">
        <v>0</v>
      </c>
      <c r="N62">
        <v>0</v>
      </c>
      <c r="O62">
        <v>0</v>
      </c>
      <c r="P62">
        <v>0</v>
      </c>
      <c r="Q62">
        <v>0</v>
      </c>
      <c r="R62">
        <v>0</v>
      </c>
      <c r="S62">
        <v>0</v>
      </c>
    </row>
    <row r="63" spans="1:19" x14ac:dyDescent="0.3">
      <c r="D63" t="e">
        <v>#N/A</v>
      </c>
      <c r="E63" t="e">
        <v>#N/A</v>
      </c>
      <c r="F63" t="e">
        <v>#N/A</v>
      </c>
      <c r="G63" t="e">
        <v>#N/A</v>
      </c>
      <c r="H63" t="e">
        <v>#N/A</v>
      </c>
      <c r="I63" t="e">
        <v>#N/A</v>
      </c>
      <c r="J63" t="e">
        <v>#N/A</v>
      </c>
      <c r="K63" t="e">
        <v>#N/A</v>
      </c>
      <c r="L63" t="e">
        <v>#N/A</v>
      </c>
      <c r="M63" t="e">
        <v>#N/A</v>
      </c>
      <c r="N63" t="e">
        <v>#N/A</v>
      </c>
      <c r="O63" t="e">
        <v>#N/A</v>
      </c>
      <c r="P63" t="e">
        <v>#N/A</v>
      </c>
      <c r="Q63" t="e">
        <v>#N/A</v>
      </c>
      <c r="R63" t="e">
        <v>#N/A</v>
      </c>
      <c r="S63" t="e">
        <v>#N/A</v>
      </c>
    </row>
    <row r="64" spans="1:19" x14ac:dyDescent="0.3">
      <c r="A64">
        <v>534</v>
      </c>
      <c r="D64">
        <v>0</v>
      </c>
      <c r="E64">
        <v>0</v>
      </c>
      <c r="F64">
        <v>0</v>
      </c>
      <c r="G64">
        <v>0</v>
      </c>
      <c r="H64">
        <v>0</v>
      </c>
      <c r="I64">
        <v>0</v>
      </c>
      <c r="J64">
        <v>0</v>
      </c>
      <c r="K64">
        <v>1455</v>
      </c>
      <c r="L64">
        <v>0</v>
      </c>
      <c r="M64">
        <v>2670</v>
      </c>
      <c r="N64">
        <v>0</v>
      </c>
      <c r="O64">
        <v>0</v>
      </c>
      <c r="P64">
        <v>0</v>
      </c>
      <c r="Q64">
        <v>0</v>
      </c>
      <c r="R64">
        <v>0</v>
      </c>
      <c r="S64">
        <v>0</v>
      </c>
    </row>
    <row r="65" spans="1:19" x14ac:dyDescent="0.3">
      <c r="A65">
        <v>13</v>
      </c>
      <c r="D65">
        <v>0</v>
      </c>
      <c r="E65">
        <v>0</v>
      </c>
      <c r="F65">
        <v>0</v>
      </c>
      <c r="G65">
        <v>0</v>
      </c>
      <c r="H65">
        <v>0</v>
      </c>
      <c r="I65">
        <v>0</v>
      </c>
      <c r="J65">
        <v>0</v>
      </c>
      <c r="K65">
        <v>628548</v>
      </c>
      <c r="L65">
        <v>0</v>
      </c>
      <c r="M65">
        <v>493794</v>
      </c>
      <c r="N65">
        <v>0</v>
      </c>
      <c r="O65">
        <v>0</v>
      </c>
      <c r="P65">
        <v>0</v>
      </c>
      <c r="Q65">
        <v>0</v>
      </c>
      <c r="R65">
        <v>0</v>
      </c>
      <c r="S65">
        <v>0</v>
      </c>
    </row>
    <row r="66" spans="1:19" x14ac:dyDescent="0.3">
      <c r="A66">
        <v>14</v>
      </c>
      <c r="D66">
        <v>0</v>
      </c>
      <c r="E66">
        <v>0</v>
      </c>
      <c r="F66">
        <v>0</v>
      </c>
      <c r="G66">
        <v>0</v>
      </c>
      <c r="H66">
        <v>0</v>
      </c>
      <c r="I66">
        <v>0</v>
      </c>
      <c r="J66">
        <v>0</v>
      </c>
      <c r="K66">
        <v>22083</v>
      </c>
      <c r="L66">
        <v>0</v>
      </c>
      <c r="M66">
        <v>96069</v>
      </c>
      <c r="N66">
        <v>0</v>
      </c>
      <c r="O66">
        <v>0</v>
      </c>
      <c r="P66">
        <v>0</v>
      </c>
      <c r="Q66">
        <v>0</v>
      </c>
      <c r="R66">
        <v>0</v>
      </c>
      <c r="S66">
        <v>0</v>
      </c>
    </row>
    <row r="67" spans="1:19" x14ac:dyDescent="0.3">
      <c r="A67">
        <v>32</v>
      </c>
      <c r="D67">
        <v>0</v>
      </c>
      <c r="E67">
        <v>0</v>
      </c>
      <c r="F67">
        <v>0</v>
      </c>
      <c r="G67">
        <v>0</v>
      </c>
      <c r="H67">
        <v>0</v>
      </c>
      <c r="I67">
        <v>0</v>
      </c>
      <c r="J67">
        <v>0</v>
      </c>
      <c r="K67">
        <v>10541</v>
      </c>
      <c r="L67">
        <v>0</v>
      </c>
      <c r="M67">
        <v>52668</v>
      </c>
      <c r="N67">
        <v>0</v>
      </c>
      <c r="O67">
        <v>0</v>
      </c>
      <c r="P67">
        <v>0</v>
      </c>
      <c r="Q67">
        <v>0</v>
      </c>
      <c r="R67">
        <v>0</v>
      </c>
      <c r="S67">
        <v>0</v>
      </c>
    </row>
    <row r="68" spans="1:19" x14ac:dyDescent="0.3">
      <c r="A68">
        <v>31</v>
      </c>
      <c r="D68">
        <v>0</v>
      </c>
      <c r="E68">
        <v>0</v>
      </c>
      <c r="F68">
        <v>0</v>
      </c>
      <c r="G68">
        <v>0</v>
      </c>
      <c r="H68">
        <v>0</v>
      </c>
      <c r="I68">
        <v>0</v>
      </c>
      <c r="J68">
        <v>0</v>
      </c>
      <c r="K68">
        <v>-20850</v>
      </c>
      <c r="L68">
        <v>0</v>
      </c>
      <c r="M68">
        <v>-3906</v>
      </c>
      <c r="N68">
        <v>0</v>
      </c>
      <c r="O68">
        <v>0</v>
      </c>
      <c r="P68">
        <v>0</v>
      </c>
      <c r="Q68">
        <v>0</v>
      </c>
      <c r="R68">
        <v>0</v>
      </c>
      <c r="S68">
        <v>0</v>
      </c>
    </row>
    <row r="69" spans="1:19" x14ac:dyDescent="0.3">
      <c r="A69">
        <v>193</v>
      </c>
      <c r="D69">
        <v>0</v>
      </c>
      <c r="E69">
        <v>0</v>
      </c>
      <c r="F69">
        <v>0</v>
      </c>
      <c r="G69">
        <v>0</v>
      </c>
      <c r="H69">
        <v>0</v>
      </c>
      <c r="I69">
        <v>0</v>
      </c>
      <c r="J69">
        <v>0</v>
      </c>
      <c r="K69">
        <v>0</v>
      </c>
      <c r="L69">
        <v>0</v>
      </c>
      <c r="M69">
        <v>0</v>
      </c>
      <c r="N69">
        <v>0</v>
      </c>
      <c r="O69">
        <v>0</v>
      </c>
      <c r="P69">
        <v>0</v>
      </c>
      <c r="Q69">
        <v>0</v>
      </c>
      <c r="R69">
        <v>0</v>
      </c>
      <c r="S69">
        <v>0</v>
      </c>
    </row>
    <row r="70" spans="1:19" x14ac:dyDescent="0.3">
      <c r="A70">
        <v>33</v>
      </c>
      <c r="D70">
        <v>0</v>
      </c>
      <c r="E70">
        <v>0</v>
      </c>
      <c r="F70">
        <v>0</v>
      </c>
      <c r="G70">
        <v>0</v>
      </c>
      <c r="H70">
        <v>0</v>
      </c>
      <c r="I70">
        <v>0</v>
      </c>
      <c r="J70">
        <v>0</v>
      </c>
      <c r="K70">
        <v>-584710</v>
      </c>
      <c r="L70">
        <v>0</v>
      </c>
      <c r="M70">
        <v>-25502</v>
      </c>
      <c r="N70">
        <v>0</v>
      </c>
      <c r="O70">
        <v>0</v>
      </c>
      <c r="P70">
        <v>0</v>
      </c>
      <c r="Q70">
        <v>0</v>
      </c>
      <c r="R70">
        <v>0</v>
      </c>
      <c r="S70">
        <v>0</v>
      </c>
    </row>
    <row r="71" spans="1:19" x14ac:dyDescent="0.3">
      <c r="D71" t="e">
        <v>#N/A</v>
      </c>
      <c r="E71" t="e">
        <v>#N/A</v>
      </c>
      <c r="F71" t="e">
        <v>#N/A</v>
      </c>
      <c r="G71" t="e">
        <v>#N/A</v>
      </c>
      <c r="H71" t="e">
        <v>#N/A</v>
      </c>
      <c r="I71" t="e">
        <v>#N/A</v>
      </c>
      <c r="J71" t="e">
        <v>#N/A</v>
      </c>
      <c r="K71" t="e">
        <v>#N/A</v>
      </c>
      <c r="L71" t="e">
        <v>#N/A</v>
      </c>
      <c r="M71" t="e">
        <v>#N/A</v>
      </c>
      <c r="N71" t="e">
        <v>#N/A</v>
      </c>
      <c r="O71" t="e">
        <v>#N/A</v>
      </c>
      <c r="P71" t="e">
        <v>#N/A</v>
      </c>
      <c r="Q71" t="e">
        <v>#N/A</v>
      </c>
      <c r="R71" t="e">
        <v>#N/A</v>
      </c>
      <c r="S71" t="e">
        <v>#N/A</v>
      </c>
    </row>
    <row r="72" spans="1:19" x14ac:dyDescent="0.3">
      <c r="A72">
        <v>512</v>
      </c>
      <c r="D72">
        <v>0</v>
      </c>
      <c r="E72">
        <v>0</v>
      </c>
      <c r="F72">
        <v>0</v>
      </c>
      <c r="G72">
        <v>0</v>
      </c>
      <c r="H72">
        <v>0</v>
      </c>
      <c r="I72">
        <v>10479</v>
      </c>
      <c r="J72">
        <v>45999</v>
      </c>
      <c r="K72">
        <v>0</v>
      </c>
      <c r="L72">
        <v>0</v>
      </c>
      <c r="M72">
        <v>0</v>
      </c>
      <c r="N72">
        <v>0</v>
      </c>
      <c r="O72">
        <v>0</v>
      </c>
      <c r="P72">
        <v>0</v>
      </c>
      <c r="Q72">
        <v>264356</v>
      </c>
      <c r="R72">
        <v>0</v>
      </c>
      <c r="S72">
        <v>230393</v>
      </c>
    </row>
    <row r="73" spans="1:19" x14ac:dyDescent="0.3">
      <c r="D73" t="e">
        <v>#N/A</v>
      </c>
      <c r="E73" t="e">
        <v>#N/A</v>
      </c>
      <c r="F73" t="e">
        <v>#N/A</v>
      </c>
      <c r="G73" t="e">
        <v>#N/A</v>
      </c>
      <c r="H73" t="e">
        <v>#N/A</v>
      </c>
      <c r="I73" t="e">
        <v>#N/A</v>
      </c>
      <c r="J73" t="e">
        <v>#N/A</v>
      </c>
      <c r="K73" t="e">
        <v>#N/A</v>
      </c>
      <c r="L73" t="e">
        <v>#N/A</v>
      </c>
      <c r="M73" t="e">
        <v>#N/A</v>
      </c>
      <c r="N73" t="e">
        <v>#N/A</v>
      </c>
      <c r="O73" t="e">
        <v>#N/A</v>
      </c>
      <c r="P73" t="e">
        <v>#N/A</v>
      </c>
      <c r="Q73" t="e">
        <v>#N/A</v>
      </c>
      <c r="R73" t="e">
        <v>#N/A</v>
      </c>
      <c r="S73" t="e">
        <v>#N/A</v>
      </c>
    </row>
    <row r="74" spans="1:19" x14ac:dyDescent="0.3">
      <c r="A74">
        <v>622</v>
      </c>
      <c r="D74">
        <v>656081</v>
      </c>
      <c r="E74">
        <v>551380</v>
      </c>
      <c r="F74">
        <v>1362905</v>
      </c>
      <c r="G74">
        <v>0</v>
      </c>
      <c r="H74">
        <v>539945</v>
      </c>
      <c r="I74">
        <v>407013</v>
      </c>
      <c r="J74">
        <v>1007349</v>
      </c>
      <c r="K74">
        <v>567460</v>
      </c>
      <c r="L74">
        <v>252999</v>
      </c>
      <c r="M74">
        <v>508141</v>
      </c>
      <c r="N74">
        <v>0</v>
      </c>
      <c r="O74">
        <v>1785284</v>
      </c>
      <c r="P74">
        <v>437745</v>
      </c>
      <c r="Q74">
        <v>921587</v>
      </c>
      <c r="R74">
        <v>595690</v>
      </c>
      <c r="S74">
        <v>1509415</v>
      </c>
    </row>
    <row r="75" spans="1:19" x14ac:dyDescent="0.3">
      <c r="A75">
        <v>577</v>
      </c>
      <c r="D75">
        <v>2</v>
      </c>
      <c r="E75">
        <v>2</v>
      </c>
      <c r="F75">
        <v>2</v>
      </c>
      <c r="G75">
        <v>0</v>
      </c>
      <c r="H75">
        <v>2</v>
      </c>
      <c r="I75">
        <v>2</v>
      </c>
      <c r="J75">
        <v>2</v>
      </c>
      <c r="K75">
        <v>2</v>
      </c>
      <c r="L75">
        <v>0</v>
      </c>
      <c r="M75">
        <v>2</v>
      </c>
      <c r="N75">
        <v>0</v>
      </c>
      <c r="O75">
        <v>2</v>
      </c>
      <c r="P75">
        <v>2</v>
      </c>
      <c r="Q75">
        <v>2</v>
      </c>
      <c r="R75">
        <v>2</v>
      </c>
      <c r="S75">
        <v>2</v>
      </c>
    </row>
    <row r="76" spans="1:19"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row>
    <row r="77" spans="1:19" x14ac:dyDescent="0.3">
      <c r="A77">
        <v>547</v>
      </c>
      <c r="D77">
        <v>1</v>
      </c>
      <c r="E77">
        <v>2</v>
      </c>
      <c r="F77">
        <v>3</v>
      </c>
      <c r="G77">
        <v>0</v>
      </c>
      <c r="H77">
        <v>3</v>
      </c>
      <c r="I77">
        <v>1</v>
      </c>
      <c r="J77">
        <v>4</v>
      </c>
      <c r="K77">
        <v>2</v>
      </c>
      <c r="L77">
        <v>1</v>
      </c>
      <c r="M77">
        <v>3</v>
      </c>
      <c r="N77">
        <v>0</v>
      </c>
      <c r="O77">
        <v>2</v>
      </c>
      <c r="P77">
        <v>2</v>
      </c>
      <c r="Q77">
        <v>3</v>
      </c>
      <c r="R77">
        <v>2</v>
      </c>
      <c r="S77">
        <v>3</v>
      </c>
    </row>
    <row r="78" spans="1:19" x14ac:dyDescent="0.3">
      <c r="A78">
        <v>659</v>
      </c>
      <c r="D78">
        <v>0</v>
      </c>
      <c r="E78">
        <v>0</v>
      </c>
      <c r="F78">
        <v>334215</v>
      </c>
      <c r="G78">
        <v>0</v>
      </c>
      <c r="H78">
        <v>250202</v>
      </c>
      <c r="I78">
        <v>1745998</v>
      </c>
      <c r="J78">
        <v>0</v>
      </c>
      <c r="K78">
        <v>0</v>
      </c>
      <c r="L78">
        <v>0</v>
      </c>
      <c r="M78">
        <v>345988</v>
      </c>
      <c r="N78">
        <v>0</v>
      </c>
      <c r="O78">
        <v>0</v>
      </c>
      <c r="P78">
        <v>0</v>
      </c>
      <c r="Q78">
        <v>2560170</v>
      </c>
      <c r="R78">
        <v>0</v>
      </c>
      <c r="S78">
        <v>379056</v>
      </c>
    </row>
    <row r="79" spans="1:19" x14ac:dyDescent="0.3">
      <c r="A79">
        <v>660</v>
      </c>
      <c r="D79">
        <v>0</v>
      </c>
      <c r="E79">
        <v>0</v>
      </c>
      <c r="F79">
        <v>0</v>
      </c>
      <c r="G79">
        <v>0</v>
      </c>
      <c r="H79">
        <v>0</v>
      </c>
      <c r="I79">
        <v>10479</v>
      </c>
      <c r="J79">
        <v>0</v>
      </c>
      <c r="K79">
        <v>0</v>
      </c>
      <c r="L79">
        <v>0</v>
      </c>
      <c r="M79">
        <v>0</v>
      </c>
      <c r="N79">
        <v>0</v>
      </c>
      <c r="O79">
        <v>0</v>
      </c>
      <c r="P79">
        <v>0</v>
      </c>
      <c r="Q79">
        <v>264356</v>
      </c>
      <c r="R79">
        <v>0</v>
      </c>
      <c r="S79">
        <v>172921</v>
      </c>
    </row>
    <row r="80" spans="1:19" x14ac:dyDescent="0.3">
      <c r="A80">
        <v>661</v>
      </c>
      <c r="D80">
        <v>0</v>
      </c>
      <c r="E80">
        <v>0</v>
      </c>
      <c r="F80">
        <v>0</v>
      </c>
      <c r="G80">
        <v>0</v>
      </c>
      <c r="H80">
        <v>0</v>
      </c>
      <c r="I80">
        <v>0.6</v>
      </c>
      <c r="J80">
        <v>0</v>
      </c>
      <c r="K80">
        <v>0</v>
      </c>
      <c r="L80">
        <v>0</v>
      </c>
      <c r="M80">
        <v>0</v>
      </c>
      <c r="N80">
        <v>0</v>
      </c>
      <c r="O80">
        <v>0</v>
      </c>
      <c r="P80">
        <v>0</v>
      </c>
      <c r="Q80">
        <v>10.3</v>
      </c>
      <c r="R80">
        <v>0</v>
      </c>
      <c r="S80">
        <v>45.6</v>
      </c>
    </row>
    <row r="81" spans="1:19" x14ac:dyDescent="0.3">
      <c r="D81" t="e">
        <v>#N/A</v>
      </c>
      <c r="E81" t="e">
        <v>#N/A</v>
      </c>
      <c r="F81" t="e">
        <v>#N/A</v>
      </c>
      <c r="G81" t="e">
        <v>#N/A</v>
      </c>
      <c r="H81" t="e">
        <v>#N/A</v>
      </c>
      <c r="I81" t="e">
        <v>#N/A</v>
      </c>
      <c r="J81" t="e">
        <v>#N/A</v>
      </c>
      <c r="K81" t="e">
        <v>#N/A</v>
      </c>
      <c r="L81" t="e">
        <v>#N/A</v>
      </c>
      <c r="M81" t="e">
        <v>#N/A</v>
      </c>
      <c r="N81" t="e">
        <v>#N/A</v>
      </c>
      <c r="O81" t="e">
        <v>#N/A</v>
      </c>
      <c r="P81" t="e">
        <v>#N/A</v>
      </c>
      <c r="Q81" t="e">
        <v>#N/A</v>
      </c>
      <c r="R81" t="e">
        <v>#N/A</v>
      </c>
      <c r="S81" t="e">
        <v>#N/A</v>
      </c>
    </row>
    <row r="82" spans="1:19" x14ac:dyDescent="0.3">
      <c r="D82" t="e">
        <v>#N/A</v>
      </c>
      <c r="E82" t="e">
        <v>#N/A</v>
      </c>
      <c r="F82" t="e">
        <v>#N/A</v>
      </c>
      <c r="G82" t="e">
        <v>#N/A</v>
      </c>
      <c r="H82" t="e">
        <v>#N/A</v>
      </c>
      <c r="I82" t="e">
        <v>#N/A</v>
      </c>
      <c r="J82" t="e">
        <v>#N/A</v>
      </c>
      <c r="K82" t="e">
        <v>#N/A</v>
      </c>
      <c r="L82" t="e">
        <v>#N/A</v>
      </c>
      <c r="M82" t="e">
        <v>#N/A</v>
      </c>
      <c r="N82" t="e">
        <v>#N/A</v>
      </c>
      <c r="O82" t="e">
        <v>#N/A</v>
      </c>
      <c r="P82" t="e">
        <v>#N/A</v>
      </c>
      <c r="Q82" t="e">
        <v>#N/A</v>
      </c>
      <c r="R82" t="e">
        <v>#N/A</v>
      </c>
      <c r="S82" t="e">
        <v>#N/A</v>
      </c>
    </row>
    <row r="83" spans="1:19" x14ac:dyDescent="0.3">
      <c r="A83">
        <v>6</v>
      </c>
      <c r="D83">
        <v>0</v>
      </c>
      <c r="E83">
        <v>0</v>
      </c>
      <c r="F83">
        <v>0</v>
      </c>
      <c r="G83">
        <v>0</v>
      </c>
      <c r="H83">
        <v>0</v>
      </c>
      <c r="I83">
        <v>0</v>
      </c>
      <c r="J83">
        <v>0</v>
      </c>
      <c r="K83">
        <v>0</v>
      </c>
      <c r="L83">
        <v>0</v>
      </c>
      <c r="M83">
        <v>0</v>
      </c>
      <c r="N83">
        <v>0</v>
      </c>
      <c r="O83">
        <v>0</v>
      </c>
      <c r="P83">
        <v>0</v>
      </c>
      <c r="Q83">
        <v>0</v>
      </c>
      <c r="R83">
        <v>0</v>
      </c>
      <c r="S83">
        <v>0</v>
      </c>
    </row>
  </sheetData>
  <sheetProtection algorithmName="SHA-512" hashValue="4KstOhNX4O0fpSVZ4p+AyQ9/6w4o36BJWeUcMmdirser+E23pL0ThHfoOhU/VoaKr7H3jYDeR1Ogp+xCv6mUaA==" saltValue="WDKRumQwAjFG6Xkt9Bgff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9989C-5348-4819-9A5C-ED51D564E340}">
  <dimension ref="A1:S83"/>
  <sheetViews>
    <sheetView workbookViewId="0">
      <selection activeCell="C1" sqref="C1"/>
    </sheetView>
  </sheetViews>
  <sheetFormatPr defaultRowHeight="14.4" x14ac:dyDescent="0.3"/>
  <cols>
    <col min="4" max="19" width="20.77734375" customWidth="1"/>
  </cols>
  <sheetData>
    <row r="1" spans="1:19" x14ac:dyDescent="0.3">
      <c r="D1" t="s">
        <v>727</v>
      </c>
      <c r="E1" t="s">
        <v>728</v>
      </c>
      <c r="F1" t="s">
        <v>729</v>
      </c>
      <c r="G1" t="s">
        <v>730</v>
      </c>
      <c r="H1" t="s">
        <v>731</v>
      </c>
      <c r="I1" t="s">
        <v>732</v>
      </c>
      <c r="J1" t="s">
        <v>733</v>
      </c>
      <c r="K1" t="s">
        <v>734</v>
      </c>
      <c r="L1" t="s">
        <v>735</v>
      </c>
      <c r="M1" t="s">
        <v>736</v>
      </c>
      <c r="N1" t="s">
        <v>737</v>
      </c>
      <c r="O1" t="s">
        <v>738</v>
      </c>
      <c r="P1" t="s">
        <v>739</v>
      </c>
      <c r="Q1" t="s">
        <v>740</v>
      </c>
      <c r="R1" t="s">
        <v>741</v>
      </c>
      <c r="S1" t="s">
        <v>742</v>
      </c>
    </row>
    <row r="2" spans="1:19" x14ac:dyDescent="0.3">
      <c r="D2">
        <v>551100</v>
      </c>
      <c r="E2">
        <v>551101</v>
      </c>
      <c r="F2">
        <v>551102</v>
      </c>
      <c r="G2">
        <v>551103</v>
      </c>
      <c r="H2">
        <v>551113</v>
      </c>
      <c r="I2">
        <v>551104</v>
      </c>
      <c r="J2">
        <v>551105</v>
      </c>
      <c r="K2">
        <v>551106</v>
      </c>
      <c r="L2">
        <v>551107</v>
      </c>
      <c r="M2">
        <v>551108</v>
      </c>
      <c r="N2">
        <v>551109</v>
      </c>
      <c r="O2">
        <v>551112</v>
      </c>
      <c r="P2">
        <v>551115</v>
      </c>
      <c r="Q2">
        <v>551116</v>
      </c>
      <c r="R2">
        <v>551114</v>
      </c>
      <c r="S2">
        <v>551117</v>
      </c>
    </row>
    <row r="3" spans="1:19" x14ac:dyDescent="0.3">
      <c r="A3">
        <v>333</v>
      </c>
      <c r="D3" cm="1">
        <f t="array" ref="D3">_xlfn.XLOOKUP(D$1,'PY1 Data(H)'!$A$1:$BR$1,_xlfn.XLOOKUP($A3,'PY1 Data(H)'!$A$1:$A$288,'PY1 Data(H)'!$A$1:$BR$288))</f>
        <v>1386789</v>
      </c>
      <c r="E3" s="120" cm="1">
        <f t="array" ref="E3">_xlfn.XLOOKUP(E$1,'PY1 Data(H)'!$A$1:$BR$1,_xlfn.XLOOKUP($A3,'PY1 Data(H)'!$A$1:$A$288,'PY1 Data(H)'!$A$1:$BR$288))</f>
        <v>667744</v>
      </c>
      <c r="F3" s="120" cm="1">
        <f t="array" ref="F3">_xlfn.XLOOKUP(F$1,'PY1 Data(H)'!$A$1:$BR$1,_xlfn.XLOOKUP($A3,'PY1 Data(H)'!$A$1:$A$288,'PY1 Data(H)'!$A$1:$BR$288))</f>
        <v>822707</v>
      </c>
      <c r="G3" s="120" cm="1">
        <f t="array" ref="G3">_xlfn.XLOOKUP(G$1,'PY1 Data(H)'!$A$1:$BR$1,_xlfn.XLOOKUP($A3,'PY1 Data(H)'!$A$1:$A$288,'PY1 Data(H)'!$A$1:$BR$288))</f>
        <v>0</v>
      </c>
      <c r="H3" s="120" cm="1">
        <f t="array" ref="H3">_xlfn.XLOOKUP(H$1,'PY1 Data(H)'!$A$1:$BR$1,_xlfn.XLOOKUP($A3,'PY1 Data(H)'!$A$1:$A$288,'PY1 Data(H)'!$A$1:$BR$288))</f>
        <v>1118408</v>
      </c>
      <c r="I3" s="120" cm="1">
        <f t="array" ref="I3">_xlfn.XLOOKUP(I$1,'PY1 Data(H)'!$A$1:$BR$1,_xlfn.XLOOKUP($A3,'PY1 Data(H)'!$A$1:$A$288,'PY1 Data(H)'!$A$1:$BR$288))</f>
        <v>1443156</v>
      </c>
      <c r="J3" s="120" cm="1">
        <f t="array" ref="J3">_xlfn.XLOOKUP(J$1,'PY1 Data(H)'!$A$1:$BR$1,_xlfn.XLOOKUP($A3,'PY1 Data(H)'!$A$1:$A$288,'PY1 Data(H)'!$A$1:$BR$288))</f>
        <v>3247764</v>
      </c>
      <c r="K3" s="120" cm="1">
        <f t="array" ref="K3">_xlfn.XLOOKUP(K$1,'PY1 Data(H)'!$A$1:$BR$1,_xlfn.XLOOKUP($A3,'PY1 Data(H)'!$A$1:$A$288,'PY1 Data(H)'!$A$1:$BR$288))</f>
        <v>478120</v>
      </c>
      <c r="L3" s="120" cm="1">
        <f t="array" ref="L3">_xlfn.XLOOKUP(L$1,'PY1 Data(H)'!$A$1:$BR$1,_xlfn.XLOOKUP($A3,'PY1 Data(H)'!$A$1:$A$288,'PY1 Data(H)'!$A$1:$BR$288))</f>
        <v>417316</v>
      </c>
      <c r="M3" s="120" cm="1">
        <f t="array" ref="M3">_xlfn.XLOOKUP(M$1,'PY1 Data(H)'!$A$1:$BR$1,_xlfn.XLOOKUP($A3,'PY1 Data(H)'!$A$1:$A$288,'PY1 Data(H)'!$A$1:$BR$288))</f>
        <v>943748</v>
      </c>
      <c r="N3" s="120" cm="1">
        <f t="array" ref="N3">_xlfn.XLOOKUP(N$1,'PY1 Data(H)'!$A$1:$BR$1,_xlfn.XLOOKUP($A3,'PY1 Data(H)'!$A$1:$A$288,'PY1 Data(H)'!$A$1:$BR$288))</f>
        <v>0</v>
      </c>
      <c r="O3" s="120" cm="1">
        <f t="array" ref="O3">_xlfn.XLOOKUP(O$1,'PY1 Data(H)'!$A$1:$BR$1,_xlfn.XLOOKUP($A3,'PY1 Data(H)'!$A$1:$A$288,'PY1 Data(H)'!$A$1:$BR$288))</f>
        <v>4720765</v>
      </c>
      <c r="P3" s="120" cm="1">
        <f t="array" ref="P3">_xlfn.XLOOKUP(P$1,'PY1 Data(H)'!$A$1:$BR$1,_xlfn.XLOOKUP($A3,'PY1 Data(H)'!$A$1:$A$288,'PY1 Data(H)'!$A$1:$BR$288))</f>
        <v>234861</v>
      </c>
      <c r="Q3" s="120" cm="1">
        <f t="array" ref="Q3">_xlfn.XLOOKUP(Q$1,'PY1 Data(H)'!$A$1:$BR$1,_xlfn.XLOOKUP($A3,'PY1 Data(H)'!$A$1:$A$288,'PY1 Data(H)'!$A$1:$BR$288))</f>
        <v>1786624</v>
      </c>
      <c r="R3" s="120" cm="1">
        <f t="array" ref="R3">_xlfn.XLOOKUP(R$1,'PY1 Data(H)'!$A$1:$BR$1,_xlfn.XLOOKUP($A3,'PY1 Data(H)'!$A$1:$A$288,'PY1 Data(H)'!$A$1:$BR$288))</f>
        <v>190272</v>
      </c>
      <c r="S3" s="120" cm="1">
        <f t="array" ref="S3">_xlfn.XLOOKUP(S$1,'PY1 Data(H)'!$A$1:$BR$1,_xlfn.XLOOKUP($A3,'PY1 Data(H)'!$A$1:$A$288,'PY1 Data(H)'!$A$1:$BR$288))</f>
        <v>1711800</v>
      </c>
    </row>
    <row r="4" spans="1:19" x14ac:dyDescent="0.3">
      <c r="A4">
        <v>500</v>
      </c>
      <c r="D4" s="120" cm="1">
        <f t="array" ref="D4">_xlfn.XLOOKUP(D$1,'PY1 Data(H)'!$A$1:$BR$1,_xlfn.XLOOKUP($A4,'PY1 Data(H)'!$A$1:$A$288,'PY1 Data(H)'!$A$1:$BR$288))</f>
        <v>310598</v>
      </c>
      <c r="E4" s="120" cm="1">
        <f t="array" ref="E4">_xlfn.XLOOKUP(E$1,'PY1 Data(H)'!$A$1:$BR$1,_xlfn.XLOOKUP($A4,'PY1 Data(H)'!$A$1:$A$288,'PY1 Data(H)'!$A$1:$BR$288))</f>
        <v>0</v>
      </c>
      <c r="F4" s="120" cm="1">
        <f t="array" ref="F4">_xlfn.XLOOKUP(F$1,'PY1 Data(H)'!$A$1:$BR$1,_xlfn.XLOOKUP($A4,'PY1 Data(H)'!$A$1:$A$288,'PY1 Data(H)'!$A$1:$BR$288))</f>
        <v>0</v>
      </c>
      <c r="G4" s="120" cm="1">
        <f t="array" ref="G4">_xlfn.XLOOKUP(G$1,'PY1 Data(H)'!$A$1:$BR$1,_xlfn.XLOOKUP($A4,'PY1 Data(H)'!$A$1:$A$288,'PY1 Data(H)'!$A$1:$BR$288))</f>
        <v>0</v>
      </c>
      <c r="H4" s="120" cm="1">
        <f t="array" ref="H4">_xlfn.XLOOKUP(H$1,'PY1 Data(H)'!$A$1:$BR$1,_xlfn.XLOOKUP($A4,'PY1 Data(H)'!$A$1:$A$288,'PY1 Data(H)'!$A$1:$BR$288))</f>
        <v>0</v>
      </c>
      <c r="I4" s="120" cm="1">
        <f t="array" ref="I4">_xlfn.XLOOKUP(I$1,'PY1 Data(H)'!$A$1:$BR$1,_xlfn.XLOOKUP($A4,'PY1 Data(H)'!$A$1:$A$288,'PY1 Data(H)'!$A$1:$BR$288))</f>
        <v>0</v>
      </c>
      <c r="J4" s="120" cm="1">
        <f t="array" ref="J4">_xlfn.XLOOKUP(J$1,'PY1 Data(H)'!$A$1:$BR$1,_xlfn.XLOOKUP($A4,'PY1 Data(H)'!$A$1:$A$288,'PY1 Data(H)'!$A$1:$BR$288))</f>
        <v>0</v>
      </c>
      <c r="K4" s="120" cm="1">
        <f t="array" ref="K4">_xlfn.XLOOKUP(K$1,'PY1 Data(H)'!$A$1:$BR$1,_xlfn.XLOOKUP($A4,'PY1 Data(H)'!$A$1:$A$288,'PY1 Data(H)'!$A$1:$BR$288))</f>
        <v>0</v>
      </c>
      <c r="L4" s="120" cm="1">
        <f t="array" ref="L4">_xlfn.XLOOKUP(L$1,'PY1 Data(H)'!$A$1:$BR$1,_xlfn.XLOOKUP($A4,'PY1 Data(H)'!$A$1:$A$288,'PY1 Data(H)'!$A$1:$BR$288))</f>
        <v>0</v>
      </c>
      <c r="M4" s="120" cm="1">
        <f t="array" ref="M4">_xlfn.XLOOKUP(M$1,'PY1 Data(H)'!$A$1:$BR$1,_xlfn.XLOOKUP($A4,'PY1 Data(H)'!$A$1:$A$288,'PY1 Data(H)'!$A$1:$BR$288))</f>
        <v>0</v>
      </c>
      <c r="N4" s="120" cm="1">
        <f t="array" ref="N4">_xlfn.XLOOKUP(N$1,'PY1 Data(H)'!$A$1:$BR$1,_xlfn.XLOOKUP($A4,'PY1 Data(H)'!$A$1:$A$288,'PY1 Data(H)'!$A$1:$BR$288))</f>
        <v>0</v>
      </c>
      <c r="O4" s="120" cm="1">
        <f t="array" ref="O4">_xlfn.XLOOKUP(O$1,'PY1 Data(H)'!$A$1:$BR$1,_xlfn.XLOOKUP($A4,'PY1 Data(H)'!$A$1:$A$288,'PY1 Data(H)'!$A$1:$BR$288))</f>
        <v>0</v>
      </c>
      <c r="P4" s="120" cm="1">
        <f t="array" ref="P4">_xlfn.XLOOKUP(P$1,'PY1 Data(H)'!$A$1:$BR$1,_xlfn.XLOOKUP($A4,'PY1 Data(H)'!$A$1:$A$288,'PY1 Data(H)'!$A$1:$BR$288))</f>
        <v>930556</v>
      </c>
      <c r="Q4" s="120" cm="1">
        <f t="array" ref="Q4">_xlfn.XLOOKUP(Q$1,'PY1 Data(H)'!$A$1:$BR$1,_xlfn.XLOOKUP($A4,'PY1 Data(H)'!$A$1:$A$288,'PY1 Data(H)'!$A$1:$BR$288))</f>
        <v>0</v>
      </c>
      <c r="R4" s="120" cm="1">
        <f t="array" ref="R4">_xlfn.XLOOKUP(R$1,'PY1 Data(H)'!$A$1:$BR$1,_xlfn.XLOOKUP($A4,'PY1 Data(H)'!$A$1:$A$288,'PY1 Data(H)'!$A$1:$BR$288))</f>
        <v>0</v>
      </c>
      <c r="S4" s="120" cm="1">
        <f t="array" ref="S4">_xlfn.XLOOKUP(S$1,'PY1 Data(H)'!$A$1:$BR$1,_xlfn.XLOOKUP($A4,'PY1 Data(H)'!$A$1:$A$288,'PY1 Data(H)'!$A$1:$BR$288))</f>
        <v>462336</v>
      </c>
    </row>
    <row r="5" spans="1:19" x14ac:dyDescent="0.3">
      <c r="A5">
        <v>385</v>
      </c>
      <c r="D5" s="120" cm="1">
        <f t="array" ref="D5">_xlfn.XLOOKUP(D$1,'PY1 Data(H)'!$A$1:$BR$1,_xlfn.XLOOKUP($A5,'PY1 Data(H)'!$A$1:$A$288,'PY1 Data(H)'!$A$1:$BR$288))</f>
        <v>3500330</v>
      </c>
      <c r="E5" s="120" cm="1">
        <f t="array" ref="E5">_xlfn.XLOOKUP(E$1,'PY1 Data(H)'!$A$1:$BR$1,_xlfn.XLOOKUP($A5,'PY1 Data(H)'!$A$1:$A$288,'PY1 Data(H)'!$A$1:$BR$288))</f>
        <v>3168903</v>
      </c>
      <c r="F5" s="120" cm="1">
        <f t="array" ref="F5">_xlfn.XLOOKUP(F$1,'PY1 Data(H)'!$A$1:$BR$1,_xlfn.XLOOKUP($A5,'PY1 Data(H)'!$A$1:$A$288,'PY1 Data(H)'!$A$1:$BR$288))</f>
        <v>6391076</v>
      </c>
      <c r="G5" s="120" cm="1">
        <f t="array" ref="G5">_xlfn.XLOOKUP(G$1,'PY1 Data(H)'!$A$1:$BR$1,_xlfn.XLOOKUP($A5,'PY1 Data(H)'!$A$1:$A$288,'PY1 Data(H)'!$A$1:$BR$288))</f>
        <v>0</v>
      </c>
      <c r="H5" s="120" cm="1">
        <f t="array" ref="H5">_xlfn.XLOOKUP(H$1,'PY1 Data(H)'!$A$1:$BR$1,_xlfn.XLOOKUP($A5,'PY1 Data(H)'!$A$1:$A$288,'PY1 Data(H)'!$A$1:$BR$288))</f>
        <v>3759532</v>
      </c>
      <c r="I5" s="120" cm="1">
        <f t="array" ref="I5">_xlfn.XLOOKUP(I$1,'PY1 Data(H)'!$A$1:$BR$1,_xlfn.XLOOKUP($A5,'PY1 Data(H)'!$A$1:$A$288,'PY1 Data(H)'!$A$1:$BR$288))</f>
        <v>4824780</v>
      </c>
      <c r="J5" s="120" cm="1">
        <f t="array" ref="J5">_xlfn.XLOOKUP(J$1,'PY1 Data(H)'!$A$1:$BR$1,_xlfn.XLOOKUP($A5,'PY1 Data(H)'!$A$1:$A$288,'PY1 Data(H)'!$A$1:$BR$288))</f>
        <v>8366447</v>
      </c>
      <c r="K5" s="120" cm="1">
        <f t="array" ref="K5">_xlfn.XLOOKUP(K$1,'PY1 Data(H)'!$A$1:$BR$1,_xlfn.XLOOKUP($A5,'PY1 Data(H)'!$A$1:$A$288,'PY1 Data(H)'!$A$1:$BR$288))</f>
        <v>3349219</v>
      </c>
      <c r="L5" s="120" cm="1">
        <f t="array" ref="L5">_xlfn.XLOOKUP(L$1,'PY1 Data(H)'!$A$1:$BR$1,_xlfn.XLOOKUP($A5,'PY1 Data(H)'!$A$1:$A$288,'PY1 Data(H)'!$A$1:$BR$288))</f>
        <v>2071677</v>
      </c>
      <c r="M5" s="120" cm="1">
        <f t="array" ref="M5">_xlfn.XLOOKUP(M$1,'PY1 Data(H)'!$A$1:$BR$1,_xlfn.XLOOKUP($A5,'PY1 Data(H)'!$A$1:$A$288,'PY1 Data(H)'!$A$1:$BR$288))</f>
        <v>3349917</v>
      </c>
      <c r="N5" s="120" cm="1">
        <f t="array" ref="N5">_xlfn.XLOOKUP(N$1,'PY1 Data(H)'!$A$1:$BR$1,_xlfn.XLOOKUP($A5,'PY1 Data(H)'!$A$1:$A$288,'PY1 Data(H)'!$A$1:$BR$288))</f>
        <v>0</v>
      </c>
      <c r="O5" s="120" cm="1">
        <f t="array" ref="O5">_xlfn.XLOOKUP(O$1,'PY1 Data(H)'!$A$1:$BR$1,_xlfn.XLOOKUP($A5,'PY1 Data(H)'!$A$1:$A$288,'PY1 Data(H)'!$A$1:$BR$288))</f>
        <v>15075152</v>
      </c>
      <c r="P5" s="120" cm="1">
        <f t="array" ref="P5">_xlfn.XLOOKUP(P$1,'PY1 Data(H)'!$A$1:$BR$1,_xlfn.XLOOKUP($A5,'PY1 Data(H)'!$A$1:$A$288,'PY1 Data(H)'!$A$1:$BR$288))</f>
        <v>4507020</v>
      </c>
      <c r="Q5" s="120" cm="1">
        <f t="array" ref="Q5">_xlfn.XLOOKUP(Q$1,'PY1 Data(H)'!$A$1:$BR$1,_xlfn.XLOOKUP($A5,'PY1 Data(H)'!$A$1:$A$288,'PY1 Data(H)'!$A$1:$BR$288))</f>
        <v>6910265</v>
      </c>
      <c r="R5" s="120" cm="1">
        <f t="array" ref="R5">_xlfn.XLOOKUP(R$1,'PY1 Data(H)'!$A$1:$BR$1,_xlfn.XLOOKUP($A5,'PY1 Data(H)'!$A$1:$A$288,'PY1 Data(H)'!$A$1:$BR$288))</f>
        <v>2781546</v>
      </c>
      <c r="S5" s="120" cm="1">
        <f t="array" ref="S5">_xlfn.XLOOKUP(S$1,'PY1 Data(H)'!$A$1:$BR$1,_xlfn.XLOOKUP($A5,'PY1 Data(H)'!$A$1:$A$288,'PY1 Data(H)'!$A$1:$BR$288))</f>
        <v>8331808</v>
      </c>
    </row>
    <row r="6" spans="1:19" x14ac:dyDescent="0.3">
      <c r="A6">
        <v>575</v>
      </c>
      <c r="D6" s="120" cm="1">
        <f t="array" ref="D6">_xlfn.XLOOKUP(D$1,'PY1 Data(H)'!$A$1:$BR$1,_xlfn.XLOOKUP($A6,'PY1 Data(H)'!$A$1:$A$288,'PY1 Data(H)'!$A$1:$BR$288))</f>
        <v>0</v>
      </c>
      <c r="E6" s="120" cm="1">
        <f t="array" ref="E6">_xlfn.XLOOKUP(E$1,'PY1 Data(H)'!$A$1:$BR$1,_xlfn.XLOOKUP($A6,'PY1 Data(H)'!$A$1:$A$288,'PY1 Data(H)'!$A$1:$BR$288))</f>
        <v>0</v>
      </c>
      <c r="F6" s="120" cm="1">
        <f t="array" ref="F6">_xlfn.XLOOKUP(F$1,'PY1 Data(H)'!$A$1:$BR$1,_xlfn.XLOOKUP($A6,'PY1 Data(H)'!$A$1:$A$288,'PY1 Data(H)'!$A$1:$BR$288))</f>
        <v>0</v>
      </c>
      <c r="G6" s="120" cm="1">
        <f t="array" ref="G6">_xlfn.XLOOKUP(G$1,'PY1 Data(H)'!$A$1:$BR$1,_xlfn.XLOOKUP($A6,'PY1 Data(H)'!$A$1:$A$288,'PY1 Data(H)'!$A$1:$BR$288))</f>
        <v>0</v>
      </c>
      <c r="H6" s="120" cm="1">
        <f t="array" ref="H6">_xlfn.XLOOKUP(H$1,'PY1 Data(H)'!$A$1:$BR$1,_xlfn.XLOOKUP($A6,'PY1 Data(H)'!$A$1:$A$288,'PY1 Data(H)'!$A$1:$BR$288))</f>
        <v>0</v>
      </c>
      <c r="I6" s="120" cm="1">
        <f t="array" ref="I6">_xlfn.XLOOKUP(I$1,'PY1 Data(H)'!$A$1:$BR$1,_xlfn.XLOOKUP($A6,'PY1 Data(H)'!$A$1:$A$288,'PY1 Data(H)'!$A$1:$BR$288))</f>
        <v>0</v>
      </c>
      <c r="J6" s="120" cm="1">
        <f t="array" ref="J6">_xlfn.XLOOKUP(J$1,'PY1 Data(H)'!$A$1:$BR$1,_xlfn.XLOOKUP($A6,'PY1 Data(H)'!$A$1:$A$288,'PY1 Data(H)'!$A$1:$BR$288))</f>
        <v>0</v>
      </c>
      <c r="K6" s="120" cm="1">
        <f t="array" ref="K6">_xlfn.XLOOKUP(K$1,'PY1 Data(H)'!$A$1:$BR$1,_xlfn.XLOOKUP($A6,'PY1 Data(H)'!$A$1:$A$288,'PY1 Data(H)'!$A$1:$BR$288))</f>
        <v>0</v>
      </c>
      <c r="L6" s="120" cm="1">
        <f t="array" ref="L6">_xlfn.XLOOKUP(L$1,'PY1 Data(H)'!$A$1:$BR$1,_xlfn.XLOOKUP($A6,'PY1 Data(H)'!$A$1:$A$288,'PY1 Data(H)'!$A$1:$BR$288))</f>
        <v>0</v>
      </c>
      <c r="M6" s="120" cm="1">
        <f t="array" ref="M6">_xlfn.XLOOKUP(M$1,'PY1 Data(H)'!$A$1:$BR$1,_xlfn.XLOOKUP($A6,'PY1 Data(H)'!$A$1:$A$288,'PY1 Data(H)'!$A$1:$BR$288))</f>
        <v>0</v>
      </c>
      <c r="N6" s="120" cm="1">
        <f t="array" ref="N6">_xlfn.XLOOKUP(N$1,'PY1 Data(H)'!$A$1:$BR$1,_xlfn.XLOOKUP($A6,'PY1 Data(H)'!$A$1:$A$288,'PY1 Data(H)'!$A$1:$BR$288))</f>
        <v>0</v>
      </c>
      <c r="O6" s="120" cm="1">
        <f t="array" ref="O6">_xlfn.XLOOKUP(O$1,'PY1 Data(H)'!$A$1:$BR$1,_xlfn.XLOOKUP($A6,'PY1 Data(H)'!$A$1:$A$288,'PY1 Data(H)'!$A$1:$BR$288))</f>
        <v>0</v>
      </c>
      <c r="P6" s="120" cm="1">
        <f t="array" ref="P6">_xlfn.XLOOKUP(P$1,'PY1 Data(H)'!$A$1:$BR$1,_xlfn.XLOOKUP($A6,'PY1 Data(H)'!$A$1:$A$288,'PY1 Data(H)'!$A$1:$BR$288))</f>
        <v>0</v>
      </c>
      <c r="Q6" s="120" cm="1">
        <f t="array" ref="Q6">_xlfn.XLOOKUP(Q$1,'PY1 Data(H)'!$A$1:$BR$1,_xlfn.XLOOKUP($A6,'PY1 Data(H)'!$A$1:$A$288,'PY1 Data(H)'!$A$1:$BR$288))</f>
        <v>0</v>
      </c>
      <c r="R6" s="120" cm="1">
        <f t="array" ref="R6">_xlfn.XLOOKUP(R$1,'PY1 Data(H)'!$A$1:$BR$1,_xlfn.XLOOKUP($A6,'PY1 Data(H)'!$A$1:$A$288,'PY1 Data(H)'!$A$1:$BR$288))</f>
        <v>0</v>
      </c>
      <c r="S6" s="120" cm="1">
        <f t="array" ref="S6">_xlfn.XLOOKUP(S$1,'PY1 Data(H)'!$A$1:$BR$1,_xlfn.XLOOKUP($A6,'PY1 Data(H)'!$A$1:$A$288,'PY1 Data(H)'!$A$1:$BR$288))</f>
        <v>0</v>
      </c>
    </row>
    <row r="7" spans="1:19" x14ac:dyDescent="0.3">
      <c r="A7">
        <v>576</v>
      </c>
      <c r="D7" s="120" cm="1">
        <f t="array" ref="D7">_xlfn.XLOOKUP(D$1,'PY1 Data(H)'!$A$1:$BR$1,_xlfn.XLOOKUP($A7,'PY1 Data(H)'!$A$1:$A$288,'PY1 Data(H)'!$A$1:$BR$288))</f>
        <v>0</v>
      </c>
      <c r="E7" s="120" cm="1">
        <f t="array" ref="E7">_xlfn.XLOOKUP(E$1,'PY1 Data(H)'!$A$1:$BR$1,_xlfn.XLOOKUP($A7,'PY1 Data(H)'!$A$1:$A$288,'PY1 Data(H)'!$A$1:$BR$288))</f>
        <v>0</v>
      </c>
      <c r="F7" s="120" cm="1">
        <f t="array" ref="F7">_xlfn.XLOOKUP(F$1,'PY1 Data(H)'!$A$1:$BR$1,_xlfn.XLOOKUP($A7,'PY1 Data(H)'!$A$1:$A$288,'PY1 Data(H)'!$A$1:$BR$288))</f>
        <v>0</v>
      </c>
      <c r="G7" s="120" cm="1">
        <f t="array" ref="G7">_xlfn.XLOOKUP(G$1,'PY1 Data(H)'!$A$1:$BR$1,_xlfn.XLOOKUP($A7,'PY1 Data(H)'!$A$1:$A$288,'PY1 Data(H)'!$A$1:$BR$288))</f>
        <v>0</v>
      </c>
      <c r="H7" s="120" cm="1">
        <f t="array" ref="H7">_xlfn.XLOOKUP(H$1,'PY1 Data(H)'!$A$1:$BR$1,_xlfn.XLOOKUP($A7,'PY1 Data(H)'!$A$1:$A$288,'PY1 Data(H)'!$A$1:$BR$288))</f>
        <v>0</v>
      </c>
      <c r="I7" s="120" cm="1">
        <f t="array" ref="I7">_xlfn.XLOOKUP(I$1,'PY1 Data(H)'!$A$1:$BR$1,_xlfn.XLOOKUP($A7,'PY1 Data(H)'!$A$1:$A$288,'PY1 Data(H)'!$A$1:$BR$288))</f>
        <v>0</v>
      </c>
      <c r="J7" s="120" cm="1">
        <f t="array" ref="J7">_xlfn.XLOOKUP(J$1,'PY1 Data(H)'!$A$1:$BR$1,_xlfn.XLOOKUP($A7,'PY1 Data(H)'!$A$1:$A$288,'PY1 Data(H)'!$A$1:$BR$288))</f>
        <v>0</v>
      </c>
      <c r="K7" s="120" cm="1">
        <f t="array" ref="K7">_xlfn.XLOOKUP(K$1,'PY1 Data(H)'!$A$1:$BR$1,_xlfn.XLOOKUP($A7,'PY1 Data(H)'!$A$1:$A$288,'PY1 Data(H)'!$A$1:$BR$288))</f>
        <v>0</v>
      </c>
      <c r="L7" s="120" cm="1">
        <f t="array" ref="L7">_xlfn.XLOOKUP(L$1,'PY1 Data(H)'!$A$1:$BR$1,_xlfn.XLOOKUP($A7,'PY1 Data(H)'!$A$1:$A$288,'PY1 Data(H)'!$A$1:$BR$288))</f>
        <v>0</v>
      </c>
      <c r="M7" s="120" cm="1">
        <f t="array" ref="M7">_xlfn.XLOOKUP(M$1,'PY1 Data(H)'!$A$1:$BR$1,_xlfn.XLOOKUP($A7,'PY1 Data(H)'!$A$1:$A$288,'PY1 Data(H)'!$A$1:$BR$288))</f>
        <v>0</v>
      </c>
      <c r="N7" s="120" cm="1">
        <f t="array" ref="N7">_xlfn.XLOOKUP(N$1,'PY1 Data(H)'!$A$1:$BR$1,_xlfn.XLOOKUP($A7,'PY1 Data(H)'!$A$1:$A$288,'PY1 Data(H)'!$A$1:$BR$288))</f>
        <v>0</v>
      </c>
      <c r="O7" s="120" cm="1">
        <f t="array" ref="O7">_xlfn.XLOOKUP(O$1,'PY1 Data(H)'!$A$1:$BR$1,_xlfn.XLOOKUP($A7,'PY1 Data(H)'!$A$1:$A$288,'PY1 Data(H)'!$A$1:$BR$288))</f>
        <v>0</v>
      </c>
      <c r="P7" s="120" cm="1">
        <f t="array" ref="P7">_xlfn.XLOOKUP(P$1,'PY1 Data(H)'!$A$1:$BR$1,_xlfn.XLOOKUP($A7,'PY1 Data(H)'!$A$1:$A$288,'PY1 Data(H)'!$A$1:$BR$288))</f>
        <v>0</v>
      </c>
      <c r="Q7" s="120" cm="1">
        <f t="array" ref="Q7">_xlfn.XLOOKUP(Q$1,'PY1 Data(H)'!$A$1:$BR$1,_xlfn.XLOOKUP($A7,'PY1 Data(H)'!$A$1:$A$288,'PY1 Data(H)'!$A$1:$BR$288))</f>
        <v>0</v>
      </c>
      <c r="R7" s="120" cm="1">
        <f t="array" ref="R7">_xlfn.XLOOKUP(R$1,'PY1 Data(H)'!$A$1:$BR$1,_xlfn.XLOOKUP($A7,'PY1 Data(H)'!$A$1:$A$288,'PY1 Data(H)'!$A$1:$BR$288))</f>
        <v>0</v>
      </c>
      <c r="S7" s="120" cm="1">
        <f t="array" ref="S7">_xlfn.XLOOKUP(S$1,'PY1 Data(H)'!$A$1:$BR$1,_xlfn.XLOOKUP($A7,'PY1 Data(H)'!$A$1:$A$288,'PY1 Data(H)'!$A$1:$BR$288))</f>
        <v>0</v>
      </c>
    </row>
    <row r="8" spans="1:19" x14ac:dyDescent="0.3">
      <c r="A8">
        <v>626</v>
      </c>
      <c r="D8" s="120" cm="1">
        <f t="array" ref="D8">_xlfn.XLOOKUP(D$1,'PY1 Data(H)'!$A$1:$BR$1,_xlfn.XLOOKUP($A8,'PY1 Data(H)'!$A$1:$A$288,'PY1 Data(H)'!$A$1:$BR$288))</f>
        <v>405766</v>
      </c>
      <c r="E8" s="120" cm="1">
        <f t="array" ref="E8">_xlfn.XLOOKUP(E$1,'PY1 Data(H)'!$A$1:$BR$1,_xlfn.XLOOKUP($A8,'PY1 Data(H)'!$A$1:$A$288,'PY1 Data(H)'!$A$1:$BR$288))</f>
        <v>1995940</v>
      </c>
      <c r="F8" s="120" cm="1">
        <f t="array" ref="F8">_xlfn.XLOOKUP(F$1,'PY1 Data(H)'!$A$1:$BR$1,_xlfn.XLOOKUP($A8,'PY1 Data(H)'!$A$1:$A$288,'PY1 Data(H)'!$A$1:$BR$288))</f>
        <v>4320736</v>
      </c>
      <c r="G8" s="120" cm="1">
        <f t="array" ref="G8">_xlfn.XLOOKUP(G$1,'PY1 Data(H)'!$A$1:$BR$1,_xlfn.XLOOKUP($A8,'PY1 Data(H)'!$A$1:$A$288,'PY1 Data(H)'!$A$1:$BR$288))</f>
        <v>0</v>
      </c>
      <c r="H8" s="120" cm="1">
        <f t="array" ref="H8">_xlfn.XLOOKUP(H$1,'PY1 Data(H)'!$A$1:$BR$1,_xlfn.XLOOKUP($A8,'PY1 Data(H)'!$A$1:$A$288,'PY1 Data(H)'!$A$1:$BR$288))</f>
        <v>755423</v>
      </c>
      <c r="I8" s="120" cm="1">
        <f t="array" ref="I8">_xlfn.XLOOKUP(I$1,'PY1 Data(H)'!$A$1:$BR$1,_xlfn.XLOOKUP($A8,'PY1 Data(H)'!$A$1:$A$288,'PY1 Data(H)'!$A$1:$BR$288))</f>
        <v>1421411</v>
      </c>
      <c r="J8" s="120" cm="1">
        <f t="array" ref="J8">_xlfn.XLOOKUP(J$1,'PY1 Data(H)'!$A$1:$BR$1,_xlfn.XLOOKUP($A8,'PY1 Data(H)'!$A$1:$A$288,'PY1 Data(H)'!$A$1:$BR$288))</f>
        <v>2371525</v>
      </c>
      <c r="K8" s="120" cm="1">
        <f t="array" ref="K8">_xlfn.XLOOKUP(K$1,'PY1 Data(H)'!$A$1:$BR$1,_xlfn.XLOOKUP($A8,'PY1 Data(H)'!$A$1:$A$288,'PY1 Data(H)'!$A$1:$BR$288))</f>
        <v>1316005</v>
      </c>
      <c r="L8" s="120" cm="1">
        <f t="array" ref="L8">_xlfn.XLOOKUP(L$1,'PY1 Data(H)'!$A$1:$BR$1,_xlfn.XLOOKUP($A8,'PY1 Data(H)'!$A$1:$A$288,'PY1 Data(H)'!$A$1:$BR$288))</f>
        <v>1147609</v>
      </c>
      <c r="M8" s="120" cm="1">
        <f t="array" ref="M8">_xlfn.XLOOKUP(M$1,'PY1 Data(H)'!$A$1:$BR$1,_xlfn.XLOOKUP($A8,'PY1 Data(H)'!$A$1:$A$288,'PY1 Data(H)'!$A$1:$BR$288))</f>
        <v>2236450</v>
      </c>
      <c r="N8" s="120" cm="1">
        <f t="array" ref="N8">_xlfn.XLOOKUP(N$1,'PY1 Data(H)'!$A$1:$BR$1,_xlfn.XLOOKUP($A8,'PY1 Data(H)'!$A$1:$A$288,'PY1 Data(H)'!$A$1:$BR$288))</f>
        <v>0</v>
      </c>
      <c r="O8" s="120" cm="1">
        <f t="array" ref="O8">_xlfn.XLOOKUP(O$1,'PY1 Data(H)'!$A$1:$BR$1,_xlfn.XLOOKUP($A8,'PY1 Data(H)'!$A$1:$A$288,'PY1 Data(H)'!$A$1:$BR$288))</f>
        <v>5603754</v>
      </c>
      <c r="P8" s="120" cm="1">
        <f t="array" ref="P8">_xlfn.XLOOKUP(P$1,'PY1 Data(H)'!$A$1:$BR$1,_xlfn.XLOOKUP($A8,'PY1 Data(H)'!$A$1:$A$288,'PY1 Data(H)'!$A$1:$BR$288))</f>
        <v>810738</v>
      </c>
      <c r="Q8" s="120" cm="1">
        <f t="array" ref="Q8">_xlfn.XLOOKUP(Q$1,'PY1 Data(H)'!$A$1:$BR$1,_xlfn.XLOOKUP($A8,'PY1 Data(H)'!$A$1:$A$288,'PY1 Data(H)'!$A$1:$BR$288))</f>
        <v>4096252</v>
      </c>
      <c r="R8" s="120" cm="1">
        <f t="array" ref="R8">_xlfn.XLOOKUP(R$1,'PY1 Data(H)'!$A$1:$BR$1,_xlfn.XLOOKUP($A8,'PY1 Data(H)'!$A$1:$A$288,'PY1 Data(H)'!$A$1:$BR$288))</f>
        <v>862973</v>
      </c>
      <c r="S8" s="120" cm="1">
        <f t="array" ref="S8">_xlfn.XLOOKUP(S$1,'PY1 Data(H)'!$A$1:$BR$1,_xlfn.XLOOKUP($A8,'PY1 Data(H)'!$A$1:$A$288,'PY1 Data(H)'!$A$1:$BR$288))</f>
        <v>1700511</v>
      </c>
    </row>
    <row r="9" spans="1:19" x14ac:dyDescent="0.3">
      <c r="A9">
        <v>627</v>
      </c>
      <c r="D9" s="120" cm="1">
        <f t="array" ref="D9">_xlfn.XLOOKUP(D$1,'PY1 Data(H)'!$A$1:$BR$1,_xlfn.XLOOKUP($A9,'PY1 Data(H)'!$A$1:$A$288,'PY1 Data(H)'!$A$1:$BR$288))</f>
        <v>0</v>
      </c>
      <c r="E9" s="120" cm="1">
        <f t="array" ref="E9">_xlfn.XLOOKUP(E$1,'PY1 Data(H)'!$A$1:$BR$1,_xlfn.XLOOKUP($A9,'PY1 Data(H)'!$A$1:$A$288,'PY1 Data(H)'!$A$1:$BR$288))</f>
        <v>0</v>
      </c>
      <c r="F9" s="120" cm="1">
        <f t="array" ref="F9">_xlfn.XLOOKUP(F$1,'PY1 Data(H)'!$A$1:$BR$1,_xlfn.XLOOKUP($A9,'PY1 Data(H)'!$A$1:$A$288,'PY1 Data(H)'!$A$1:$BR$288))</f>
        <v>0</v>
      </c>
      <c r="G9" s="120" cm="1">
        <f t="array" ref="G9">_xlfn.XLOOKUP(G$1,'PY1 Data(H)'!$A$1:$BR$1,_xlfn.XLOOKUP($A9,'PY1 Data(H)'!$A$1:$A$288,'PY1 Data(H)'!$A$1:$BR$288))</f>
        <v>0</v>
      </c>
      <c r="H9" s="120" cm="1">
        <f t="array" ref="H9">_xlfn.XLOOKUP(H$1,'PY1 Data(H)'!$A$1:$BR$1,_xlfn.XLOOKUP($A9,'PY1 Data(H)'!$A$1:$A$288,'PY1 Data(H)'!$A$1:$BR$288))</f>
        <v>0</v>
      </c>
      <c r="I9" s="120" cm="1">
        <f t="array" ref="I9">_xlfn.XLOOKUP(I$1,'PY1 Data(H)'!$A$1:$BR$1,_xlfn.XLOOKUP($A9,'PY1 Data(H)'!$A$1:$A$288,'PY1 Data(H)'!$A$1:$BR$288))</f>
        <v>0</v>
      </c>
      <c r="J9" s="120" cm="1">
        <f t="array" ref="J9">_xlfn.XLOOKUP(J$1,'PY1 Data(H)'!$A$1:$BR$1,_xlfn.XLOOKUP($A9,'PY1 Data(H)'!$A$1:$A$288,'PY1 Data(H)'!$A$1:$BR$288))</f>
        <v>0</v>
      </c>
      <c r="K9" s="120" cm="1">
        <f t="array" ref="K9">_xlfn.XLOOKUP(K$1,'PY1 Data(H)'!$A$1:$BR$1,_xlfn.XLOOKUP($A9,'PY1 Data(H)'!$A$1:$A$288,'PY1 Data(H)'!$A$1:$BR$288))</f>
        <v>0</v>
      </c>
      <c r="L9" s="120" cm="1">
        <f t="array" ref="L9">_xlfn.XLOOKUP(L$1,'PY1 Data(H)'!$A$1:$BR$1,_xlfn.XLOOKUP($A9,'PY1 Data(H)'!$A$1:$A$288,'PY1 Data(H)'!$A$1:$BR$288))</f>
        <v>0</v>
      </c>
      <c r="M9" s="120" cm="1">
        <f t="array" ref="M9">_xlfn.XLOOKUP(M$1,'PY1 Data(H)'!$A$1:$BR$1,_xlfn.XLOOKUP($A9,'PY1 Data(H)'!$A$1:$A$288,'PY1 Data(H)'!$A$1:$BR$288))</f>
        <v>0</v>
      </c>
      <c r="N9" s="120" cm="1">
        <f t="array" ref="N9">_xlfn.XLOOKUP(N$1,'PY1 Data(H)'!$A$1:$BR$1,_xlfn.XLOOKUP($A9,'PY1 Data(H)'!$A$1:$A$288,'PY1 Data(H)'!$A$1:$BR$288))</f>
        <v>0</v>
      </c>
      <c r="O9" s="120" cm="1">
        <f t="array" ref="O9">_xlfn.XLOOKUP(O$1,'PY1 Data(H)'!$A$1:$BR$1,_xlfn.XLOOKUP($A9,'PY1 Data(H)'!$A$1:$A$288,'PY1 Data(H)'!$A$1:$BR$288))</f>
        <v>0</v>
      </c>
      <c r="P9" s="120" cm="1">
        <f t="array" ref="P9">_xlfn.XLOOKUP(P$1,'PY1 Data(H)'!$A$1:$BR$1,_xlfn.XLOOKUP($A9,'PY1 Data(H)'!$A$1:$A$288,'PY1 Data(H)'!$A$1:$BR$288))</f>
        <v>0</v>
      </c>
      <c r="Q9" s="120" cm="1">
        <f t="array" ref="Q9">_xlfn.XLOOKUP(Q$1,'PY1 Data(H)'!$A$1:$BR$1,_xlfn.XLOOKUP($A9,'PY1 Data(H)'!$A$1:$A$288,'PY1 Data(H)'!$A$1:$BR$288))</f>
        <v>0</v>
      </c>
      <c r="R9" s="120" cm="1">
        <f t="array" ref="R9">_xlfn.XLOOKUP(R$1,'PY1 Data(H)'!$A$1:$BR$1,_xlfn.XLOOKUP($A9,'PY1 Data(H)'!$A$1:$A$288,'PY1 Data(H)'!$A$1:$BR$288))</f>
        <v>0</v>
      </c>
      <c r="S9" s="120" cm="1">
        <f t="array" ref="S9">_xlfn.XLOOKUP(S$1,'PY1 Data(H)'!$A$1:$BR$1,_xlfn.XLOOKUP($A9,'PY1 Data(H)'!$A$1:$A$288,'PY1 Data(H)'!$A$1:$BR$288))</f>
        <v>0</v>
      </c>
    </row>
    <row r="10" spans="1:19" x14ac:dyDescent="0.3">
      <c r="A10">
        <v>628</v>
      </c>
      <c r="D10" s="120" cm="1">
        <f t="array" ref="D10">_xlfn.XLOOKUP(D$1,'PY1 Data(H)'!$A$1:$BR$1,_xlfn.XLOOKUP($A10,'PY1 Data(H)'!$A$1:$A$288,'PY1 Data(H)'!$A$1:$BR$288))</f>
        <v>0</v>
      </c>
      <c r="E10" s="120" cm="1">
        <f t="array" ref="E10">_xlfn.XLOOKUP(E$1,'PY1 Data(H)'!$A$1:$BR$1,_xlfn.XLOOKUP($A10,'PY1 Data(H)'!$A$1:$A$288,'PY1 Data(H)'!$A$1:$BR$288))</f>
        <v>0</v>
      </c>
      <c r="F10" s="120" cm="1">
        <f t="array" ref="F10">_xlfn.XLOOKUP(F$1,'PY1 Data(H)'!$A$1:$BR$1,_xlfn.XLOOKUP($A10,'PY1 Data(H)'!$A$1:$A$288,'PY1 Data(H)'!$A$1:$BR$288))</f>
        <v>276249</v>
      </c>
      <c r="G10" s="120" cm="1">
        <f t="array" ref="G10">_xlfn.XLOOKUP(G$1,'PY1 Data(H)'!$A$1:$BR$1,_xlfn.XLOOKUP($A10,'PY1 Data(H)'!$A$1:$A$288,'PY1 Data(H)'!$A$1:$BR$288))</f>
        <v>0</v>
      </c>
      <c r="H10" s="120" cm="1">
        <f t="array" ref="H10">_xlfn.XLOOKUP(H$1,'PY1 Data(H)'!$A$1:$BR$1,_xlfn.XLOOKUP($A10,'PY1 Data(H)'!$A$1:$A$288,'PY1 Data(H)'!$A$1:$BR$288))</f>
        <v>41491</v>
      </c>
      <c r="I10" s="120" cm="1">
        <f t="array" ref="I10">_xlfn.XLOOKUP(I$1,'PY1 Data(H)'!$A$1:$BR$1,_xlfn.XLOOKUP($A10,'PY1 Data(H)'!$A$1:$A$288,'PY1 Data(H)'!$A$1:$BR$288))</f>
        <v>44158</v>
      </c>
      <c r="J10" s="120" cm="1">
        <f t="array" ref="J10">_xlfn.XLOOKUP(J$1,'PY1 Data(H)'!$A$1:$BR$1,_xlfn.XLOOKUP($A10,'PY1 Data(H)'!$A$1:$A$288,'PY1 Data(H)'!$A$1:$BR$288))</f>
        <v>107684</v>
      </c>
      <c r="K10" s="120" cm="1">
        <f t="array" ref="K10">_xlfn.XLOOKUP(K$1,'PY1 Data(H)'!$A$1:$BR$1,_xlfn.XLOOKUP($A10,'PY1 Data(H)'!$A$1:$A$288,'PY1 Data(H)'!$A$1:$BR$288))</f>
        <v>0</v>
      </c>
      <c r="L10" s="120" cm="1">
        <f t="array" ref="L10">_xlfn.XLOOKUP(L$1,'PY1 Data(H)'!$A$1:$BR$1,_xlfn.XLOOKUP($A10,'PY1 Data(H)'!$A$1:$A$288,'PY1 Data(H)'!$A$1:$BR$288))</f>
        <v>0</v>
      </c>
      <c r="M10" s="120" cm="1">
        <f t="array" ref="M10">_xlfn.XLOOKUP(M$1,'PY1 Data(H)'!$A$1:$BR$1,_xlfn.XLOOKUP($A10,'PY1 Data(H)'!$A$1:$A$288,'PY1 Data(H)'!$A$1:$BR$288))</f>
        <v>0</v>
      </c>
      <c r="N10" s="120" cm="1">
        <f t="array" ref="N10">_xlfn.XLOOKUP(N$1,'PY1 Data(H)'!$A$1:$BR$1,_xlfn.XLOOKUP($A10,'PY1 Data(H)'!$A$1:$A$288,'PY1 Data(H)'!$A$1:$BR$288))</f>
        <v>0</v>
      </c>
      <c r="O10" s="120" cm="1">
        <f t="array" ref="O10">_xlfn.XLOOKUP(O$1,'PY1 Data(H)'!$A$1:$BR$1,_xlfn.XLOOKUP($A10,'PY1 Data(H)'!$A$1:$A$288,'PY1 Data(H)'!$A$1:$BR$288))</f>
        <v>46322</v>
      </c>
      <c r="P10" s="120" cm="1">
        <f t="array" ref="P10">_xlfn.XLOOKUP(P$1,'PY1 Data(H)'!$A$1:$BR$1,_xlfn.XLOOKUP($A10,'PY1 Data(H)'!$A$1:$A$288,'PY1 Data(H)'!$A$1:$BR$288))</f>
        <v>30402</v>
      </c>
      <c r="Q10" s="120" cm="1">
        <f t="array" ref="Q10">_xlfn.XLOOKUP(Q$1,'PY1 Data(H)'!$A$1:$BR$1,_xlfn.XLOOKUP($A10,'PY1 Data(H)'!$A$1:$A$288,'PY1 Data(H)'!$A$1:$BR$288))</f>
        <v>0</v>
      </c>
      <c r="R10" s="120" cm="1">
        <f t="array" ref="R10">_xlfn.XLOOKUP(R$1,'PY1 Data(H)'!$A$1:$BR$1,_xlfn.XLOOKUP($A10,'PY1 Data(H)'!$A$1:$A$288,'PY1 Data(H)'!$A$1:$BR$288))</f>
        <v>0</v>
      </c>
      <c r="S10" s="120" cm="1">
        <f t="array" ref="S10">_xlfn.XLOOKUP(S$1,'PY1 Data(H)'!$A$1:$BR$1,_xlfn.XLOOKUP($A10,'PY1 Data(H)'!$A$1:$A$288,'PY1 Data(H)'!$A$1:$BR$288))</f>
        <v>275852</v>
      </c>
    </row>
    <row r="11" spans="1:19" x14ac:dyDescent="0.3">
      <c r="A11">
        <v>629</v>
      </c>
      <c r="D11" s="120" cm="1">
        <f t="array" ref="D11">_xlfn.XLOOKUP(D$1,'PY1 Data(H)'!$A$1:$BR$1,_xlfn.XLOOKUP($A11,'PY1 Data(H)'!$A$1:$A$288,'PY1 Data(H)'!$A$1:$BR$288))</f>
        <v>0</v>
      </c>
      <c r="E11" s="120" cm="1">
        <f t="array" ref="E11">_xlfn.XLOOKUP(E$1,'PY1 Data(H)'!$A$1:$BR$1,_xlfn.XLOOKUP($A11,'PY1 Data(H)'!$A$1:$A$288,'PY1 Data(H)'!$A$1:$BR$288))</f>
        <v>0</v>
      </c>
      <c r="F11" s="120" cm="1">
        <f t="array" ref="F11">_xlfn.XLOOKUP(F$1,'PY1 Data(H)'!$A$1:$BR$1,_xlfn.XLOOKUP($A11,'PY1 Data(H)'!$A$1:$A$288,'PY1 Data(H)'!$A$1:$BR$288))</f>
        <v>0</v>
      </c>
      <c r="G11" s="120" cm="1">
        <f t="array" ref="G11">_xlfn.XLOOKUP(G$1,'PY1 Data(H)'!$A$1:$BR$1,_xlfn.XLOOKUP($A11,'PY1 Data(H)'!$A$1:$A$288,'PY1 Data(H)'!$A$1:$BR$288))</f>
        <v>0</v>
      </c>
      <c r="H11" s="120" cm="1">
        <f t="array" ref="H11">_xlfn.XLOOKUP(H$1,'PY1 Data(H)'!$A$1:$BR$1,_xlfn.XLOOKUP($A11,'PY1 Data(H)'!$A$1:$A$288,'PY1 Data(H)'!$A$1:$BR$288))</f>
        <v>0</v>
      </c>
      <c r="I11" s="120" cm="1">
        <f t="array" ref="I11">_xlfn.XLOOKUP(I$1,'PY1 Data(H)'!$A$1:$BR$1,_xlfn.XLOOKUP($A11,'PY1 Data(H)'!$A$1:$A$288,'PY1 Data(H)'!$A$1:$BR$288))</f>
        <v>0</v>
      </c>
      <c r="J11" s="120" cm="1">
        <f t="array" ref="J11">_xlfn.XLOOKUP(J$1,'PY1 Data(H)'!$A$1:$BR$1,_xlfn.XLOOKUP($A11,'PY1 Data(H)'!$A$1:$A$288,'PY1 Data(H)'!$A$1:$BR$288))</f>
        <v>0</v>
      </c>
      <c r="K11" s="120" cm="1">
        <f t="array" ref="K11">_xlfn.XLOOKUP(K$1,'PY1 Data(H)'!$A$1:$BR$1,_xlfn.XLOOKUP($A11,'PY1 Data(H)'!$A$1:$A$288,'PY1 Data(H)'!$A$1:$BR$288))</f>
        <v>0</v>
      </c>
      <c r="L11" s="120" cm="1">
        <f t="array" ref="L11">_xlfn.XLOOKUP(L$1,'PY1 Data(H)'!$A$1:$BR$1,_xlfn.XLOOKUP($A11,'PY1 Data(H)'!$A$1:$A$288,'PY1 Data(H)'!$A$1:$BR$288))</f>
        <v>0</v>
      </c>
      <c r="M11" s="120" cm="1">
        <f t="array" ref="M11">_xlfn.XLOOKUP(M$1,'PY1 Data(H)'!$A$1:$BR$1,_xlfn.XLOOKUP($A11,'PY1 Data(H)'!$A$1:$A$288,'PY1 Data(H)'!$A$1:$BR$288))</f>
        <v>0</v>
      </c>
      <c r="N11" s="120" cm="1">
        <f t="array" ref="N11">_xlfn.XLOOKUP(N$1,'PY1 Data(H)'!$A$1:$BR$1,_xlfn.XLOOKUP($A11,'PY1 Data(H)'!$A$1:$A$288,'PY1 Data(H)'!$A$1:$BR$288))</f>
        <v>0</v>
      </c>
      <c r="O11" s="120" cm="1">
        <f t="array" ref="O11">_xlfn.XLOOKUP(O$1,'PY1 Data(H)'!$A$1:$BR$1,_xlfn.XLOOKUP($A11,'PY1 Data(H)'!$A$1:$A$288,'PY1 Data(H)'!$A$1:$BR$288))</f>
        <v>0</v>
      </c>
      <c r="P11" s="120" cm="1">
        <f t="array" ref="P11">_xlfn.XLOOKUP(P$1,'PY1 Data(H)'!$A$1:$BR$1,_xlfn.XLOOKUP($A11,'PY1 Data(H)'!$A$1:$A$288,'PY1 Data(H)'!$A$1:$BR$288))</f>
        <v>0</v>
      </c>
      <c r="Q11" s="120" cm="1">
        <f t="array" ref="Q11">_xlfn.XLOOKUP(Q$1,'PY1 Data(H)'!$A$1:$BR$1,_xlfn.XLOOKUP($A11,'PY1 Data(H)'!$A$1:$A$288,'PY1 Data(H)'!$A$1:$BR$288))</f>
        <v>0</v>
      </c>
      <c r="R11" s="120" cm="1">
        <f t="array" ref="R11">_xlfn.XLOOKUP(R$1,'PY1 Data(H)'!$A$1:$BR$1,_xlfn.XLOOKUP($A11,'PY1 Data(H)'!$A$1:$A$288,'PY1 Data(H)'!$A$1:$BR$288))</f>
        <v>0</v>
      </c>
      <c r="S11" s="120" cm="1">
        <f t="array" ref="S11">_xlfn.XLOOKUP(S$1,'PY1 Data(H)'!$A$1:$BR$1,_xlfn.XLOOKUP($A11,'PY1 Data(H)'!$A$1:$A$288,'PY1 Data(H)'!$A$1:$BR$288))</f>
        <v>0</v>
      </c>
    </row>
    <row r="12" spans="1:19" x14ac:dyDescent="0.3">
      <c r="A12">
        <v>630</v>
      </c>
      <c r="D12" s="120" cm="1">
        <f t="array" ref="D12">_xlfn.XLOOKUP(D$1,'PY1 Data(H)'!$A$1:$BR$1,_xlfn.XLOOKUP($A12,'PY1 Data(H)'!$A$1:$A$288,'PY1 Data(H)'!$A$1:$BR$288))</f>
        <v>0</v>
      </c>
      <c r="E12" s="120" cm="1">
        <f t="array" ref="E12">_xlfn.XLOOKUP(E$1,'PY1 Data(H)'!$A$1:$BR$1,_xlfn.XLOOKUP($A12,'PY1 Data(H)'!$A$1:$A$288,'PY1 Data(H)'!$A$1:$BR$288))</f>
        <v>0</v>
      </c>
      <c r="F12" s="120" cm="1">
        <f t="array" ref="F12">_xlfn.XLOOKUP(F$1,'PY1 Data(H)'!$A$1:$BR$1,_xlfn.XLOOKUP($A12,'PY1 Data(H)'!$A$1:$A$288,'PY1 Data(H)'!$A$1:$BR$288))</f>
        <v>0</v>
      </c>
      <c r="G12" s="120" cm="1">
        <f t="array" ref="G12">_xlfn.XLOOKUP(G$1,'PY1 Data(H)'!$A$1:$BR$1,_xlfn.XLOOKUP($A12,'PY1 Data(H)'!$A$1:$A$288,'PY1 Data(H)'!$A$1:$BR$288))</f>
        <v>0</v>
      </c>
      <c r="H12" s="120" cm="1">
        <f t="array" ref="H12">_xlfn.XLOOKUP(H$1,'PY1 Data(H)'!$A$1:$BR$1,_xlfn.XLOOKUP($A12,'PY1 Data(H)'!$A$1:$A$288,'PY1 Data(H)'!$A$1:$BR$288))</f>
        <v>0</v>
      </c>
      <c r="I12" s="120" cm="1">
        <f t="array" ref="I12">_xlfn.XLOOKUP(I$1,'PY1 Data(H)'!$A$1:$BR$1,_xlfn.XLOOKUP($A12,'PY1 Data(H)'!$A$1:$A$288,'PY1 Data(H)'!$A$1:$BR$288))</f>
        <v>0</v>
      </c>
      <c r="J12" s="120" cm="1">
        <f t="array" ref="J12">_xlfn.XLOOKUP(J$1,'PY1 Data(H)'!$A$1:$BR$1,_xlfn.XLOOKUP($A12,'PY1 Data(H)'!$A$1:$A$288,'PY1 Data(H)'!$A$1:$BR$288))</f>
        <v>0</v>
      </c>
      <c r="K12" s="120" cm="1">
        <f t="array" ref="K12">_xlfn.XLOOKUP(K$1,'PY1 Data(H)'!$A$1:$BR$1,_xlfn.XLOOKUP($A12,'PY1 Data(H)'!$A$1:$A$288,'PY1 Data(H)'!$A$1:$BR$288))</f>
        <v>0</v>
      </c>
      <c r="L12" s="120" cm="1">
        <f t="array" ref="L12">_xlfn.XLOOKUP(L$1,'PY1 Data(H)'!$A$1:$BR$1,_xlfn.XLOOKUP($A12,'PY1 Data(H)'!$A$1:$A$288,'PY1 Data(H)'!$A$1:$BR$288))</f>
        <v>0</v>
      </c>
      <c r="M12" s="120" cm="1">
        <f t="array" ref="M12">_xlfn.XLOOKUP(M$1,'PY1 Data(H)'!$A$1:$BR$1,_xlfn.XLOOKUP($A12,'PY1 Data(H)'!$A$1:$A$288,'PY1 Data(H)'!$A$1:$BR$288))</f>
        <v>0</v>
      </c>
      <c r="N12" s="120" cm="1">
        <f t="array" ref="N12">_xlfn.XLOOKUP(N$1,'PY1 Data(H)'!$A$1:$BR$1,_xlfn.XLOOKUP($A12,'PY1 Data(H)'!$A$1:$A$288,'PY1 Data(H)'!$A$1:$BR$288))</f>
        <v>0</v>
      </c>
      <c r="O12" s="120" cm="1">
        <f t="array" ref="O12">_xlfn.XLOOKUP(O$1,'PY1 Data(H)'!$A$1:$BR$1,_xlfn.XLOOKUP($A12,'PY1 Data(H)'!$A$1:$A$288,'PY1 Data(H)'!$A$1:$BR$288))</f>
        <v>0</v>
      </c>
      <c r="P12" s="120" cm="1">
        <f t="array" ref="P12">_xlfn.XLOOKUP(P$1,'PY1 Data(H)'!$A$1:$BR$1,_xlfn.XLOOKUP($A12,'PY1 Data(H)'!$A$1:$A$288,'PY1 Data(H)'!$A$1:$BR$288))</f>
        <v>0</v>
      </c>
      <c r="Q12" s="120" cm="1">
        <f t="array" ref="Q12">_xlfn.XLOOKUP(Q$1,'PY1 Data(H)'!$A$1:$BR$1,_xlfn.XLOOKUP($A12,'PY1 Data(H)'!$A$1:$A$288,'PY1 Data(H)'!$A$1:$BR$288))</f>
        <v>0</v>
      </c>
      <c r="R12" s="120" cm="1">
        <f t="array" ref="R12">_xlfn.XLOOKUP(R$1,'PY1 Data(H)'!$A$1:$BR$1,_xlfn.XLOOKUP($A12,'PY1 Data(H)'!$A$1:$A$288,'PY1 Data(H)'!$A$1:$BR$288))</f>
        <v>0</v>
      </c>
      <c r="S12" s="120" cm="1">
        <f t="array" ref="S12">_xlfn.XLOOKUP(S$1,'PY1 Data(H)'!$A$1:$BR$1,_xlfn.XLOOKUP($A12,'PY1 Data(H)'!$A$1:$A$288,'PY1 Data(H)'!$A$1:$BR$288))</f>
        <v>91192</v>
      </c>
    </row>
    <row r="13" spans="1:19" x14ac:dyDescent="0.3">
      <c r="A13">
        <v>631</v>
      </c>
      <c r="D13" s="120" cm="1">
        <f t="array" ref="D13">_xlfn.XLOOKUP(D$1,'PY1 Data(H)'!$A$1:$BR$1,_xlfn.XLOOKUP($A13,'PY1 Data(H)'!$A$1:$A$288,'PY1 Data(H)'!$A$1:$BR$288))</f>
        <v>0</v>
      </c>
      <c r="E13" s="120" cm="1">
        <f t="array" ref="E13">_xlfn.XLOOKUP(E$1,'PY1 Data(H)'!$A$1:$BR$1,_xlfn.XLOOKUP($A13,'PY1 Data(H)'!$A$1:$A$288,'PY1 Data(H)'!$A$1:$BR$288))</f>
        <v>0</v>
      </c>
      <c r="F13" s="120" cm="1">
        <f t="array" ref="F13">_xlfn.XLOOKUP(F$1,'PY1 Data(H)'!$A$1:$BR$1,_xlfn.XLOOKUP($A13,'PY1 Data(H)'!$A$1:$A$288,'PY1 Data(H)'!$A$1:$BR$288))</f>
        <v>0</v>
      </c>
      <c r="G13" s="120" cm="1">
        <f t="array" ref="G13">_xlfn.XLOOKUP(G$1,'PY1 Data(H)'!$A$1:$BR$1,_xlfn.XLOOKUP($A13,'PY1 Data(H)'!$A$1:$A$288,'PY1 Data(H)'!$A$1:$BR$288))</f>
        <v>0</v>
      </c>
      <c r="H13" s="120" cm="1">
        <f t="array" ref="H13">_xlfn.XLOOKUP(H$1,'PY1 Data(H)'!$A$1:$BR$1,_xlfn.XLOOKUP($A13,'PY1 Data(H)'!$A$1:$A$288,'PY1 Data(H)'!$A$1:$BR$288))</f>
        <v>0</v>
      </c>
      <c r="I13" s="120" cm="1">
        <f t="array" ref="I13">_xlfn.XLOOKUP(I$1,'PY1 Data(H)'!$A$1:$BR$1,_xlfn.XLOOKUP($A13,'PY1 Data(H)'!$A$1:$A$288,'PY1 Data(H)'!$A$1:$BR$288))</f>
        <v>0</v>
      </c>
      <c r="J13" s="120" cm="1">
        <f t="array" ref="J13">_xlfn.XLOOKUP(J$1,'PY1 Data(H)'!$A$1:$BR$1,_xlfn.XLOOKUP($A13,'PY1 Data(H)'!$A$1:$A$288,'PY1 Data(H)'!$A$1:$BR$288))</f>
        <v>0</v>
      </c>
      <c r="K13" s="120" cm="1">
        <f t="array" ref="K13">_xlfn.XLOOKUP(K$1,'PY1 Data(H)'!$A$1:$BR$1,_xlfn.XLOOKUP($A13,'PY1 Data(H)'!$A$1:$A$288,'PY1 Data(H)'!$A$1:$BR$288))</f>
        <v>0</v>
      </c>
      <c r="L13" s="120" cm="1">
        <f t="array" ref="L13">_xlfn.XLOOKUP(L$1,'PY1 Data(H)'!$A$1:$BR$1,_xlfn.XLOOKUP($A13,'PY1 Data(H)'!$A$1:$A$288,'PY1 Data(H)'!$A$1:$BR$288))</f>
        <v>0</v>
      </c>
      <c r="M13" s="120" cm="1">
        <f t="array" ref="M13">_xlfn.XLOOKUP(M$1,'PY1 Data(H)'!$A$1:$BR$1,_xlfn.XLOOKUP($A13,'PY1 Data(H)'!$A$1:$A$288,'PY1 Data(H)'!$A$1:$BR$288))</f>
        <v>0</v>
      </c>
      <c r="N13" s="120" cm="1">
        <f t="array" ref="N13">_xlfn.XLOOKUP(N$1,'PY1 Data(H)'!$A$1:$BR$1,_xlfn.XLOOKUP($A13,'PY1 Data(H)'!$A$1:$A$288,'PY1 Data(H)'!$A$1:$BR$288))</f>
        <v>0</v>
      </c>
      <c r="O13" s="120" cm="1">
        <f t="array" ref="O13">_xlfn.XLOOKUP(O$1,'PY1 Data(H)'!$A$1:$BR$1,_xlfn.XLOOKUP($A13,'PY1 Data(H)'!$A$1:$A$288,'PY1 Data(H)'!$A$1:$BR$288))</f>
        <v>0</v>
      </c>
      <c r="P13" s="120" cm="1">
        <f t="array" ref="P13">_xlfn.XLOOKUP(P$1,'PY1 Data(H)'!$A$1:$BR$1,_xlfn.XLOOKUP($A13,'PY1 Data(H)'!$A$1:$A$288,'PY1 Data(H)'!$A$1:$BR$288))</f>
        <v>0</v>
      </c>
      <c r="Q13" s="120" cm="1">
        <f t="array" ref="Q13">_xlfn.XLOOKUP(Q$1,'PY1 Data(H)'!$A$1:$BR$1,_xlfn.XLOOKUP($A13,'PY1 Data(H)'!$A$1:$A$288,'PY1 Data(H)'!$A$1:$BR$288))</f>
        <v>0</v>
      </c>
      <c r="R13" s="120" cm="1">
        <f t="array" ref="R13">_xlfn.XLOOKUP(R$1,'PY1 Data(H)'!$A$1:$BR$1,_xlfn.XLOOKUP($A13,'PY1 Data(H)'!$A$1:$A$288,'PY1 Data(H)'!$A$1:$BR$288))</f>
        <v>0</v>
      </c>
      <c r="S13" s="120" cm="1">
        <f t="array" ref="S13">_xlfn.XLOOKUP(S$1,'PY1 Data(H)'!$A$1:$BR$1,_xlfn.XLOOKUP($A13,'PY1 Data(H)'!$A$1:$A$288,'PY1 Data(H)'!$A$1:$BR$288))</f>
        <v>0</v>
      </c>
    </row>
    <row r="14" spans="1:19" x14ac:dyDescent="0.3">
      <c r="A14">
        <v>632</v>
      </c>
      <c r="D14" s="120" cm="1">
        <f t="array" ref="D14">_xlfn.XLOOKUP(D$1,'PY1 Data(H)'!$A$1:$BR$1,_xlfn.XLOOKUP($A14,'PY1 Data(H)'!$A$1:$A$288,'PY1 Data(H)'!$A$1:$BR$288))</f>
        <v>0</v>
      </c>
      <c r="E14" s="120" cm="1">
        <f t="array" ref="E14">_xlfn.XLOOKUP(E$1,'PY1 Data(H)'!$A$1:$BR$1,_xlfn.XLOOKUP($A14,'PY1 Data(H)'!$A$1:$A$288,'PY1 Data(H)'!$A$1:$BR$288))</f>
        <v>0</v>
      </c>
      <c r="F14" s="120" cm="1">
        <f t="array" ref="F14">_xlfn.XLOOKUP(F$1,'PY1 Data(H)'!$A$1:$BR$1,_xlfn.XLOOKUP($A14,'PY1 Data(H)'!$A$1:$A$288,'PY1 Data(H)'!$A$1:$BR$288))</f>
        <v>0</v>
      </c>
      <c r="G14" s="120" cm="1">
        <f t="array" ref="G14">_xlfn.XLOOKUP(G$1,'PY1 Data(H)'!$A$1:$BR$1,_xlfn.XLOOKUP($A14,'PY1 Data(H)'!$A$1:$A$288,'PY1 Data(H)'!$A$1:$BR$288))</f>
        <v>0</v>
      </c>
      <c r="H14" s="120" cm="1">
        <f t="array" ref="H14">_xlfn.XLOOKUP(H$1,'PY1 Data(H)'!$A$1:$BR$1,_xlfn.XLOOKUP($A14,'PY1 Data(H)'!$A$1:$A$288,'PY1 Data(H)'!$A$1:$BR$288))</f>
        <v>0</v>
      </c>
      <c r="I14" s="120" cm="1">
        <f t="array" ref="I14">_xlfn.XLOOKUP(I$1,'PY1 Data(H)'!$A$1:$BR$1,_xlfn.XLOOKUP($A14,'PY1 Data(H)'!$A$1:$A$288,'PY1 Data(H)'!$A$1:$BR$288))</f>
        <v>0</v>
      </c>
      <c r="J14" s="120" cm="1">
        <f t="array" ref="J14">_xlfn.XLOOKUP(J$1,'PY1 Data(H)'!$A$1:$BR$1,_xlfn.XLOOKUP($A14,'PY1 Data(H)'!$A$1:$A$288,'PY1 Data(H)'!$A$1:$BR$288))</f>
        <v>0</v>
      </c>
      <c r="K14" s="120" cm="1">
        <f t="array" ref="K14">_xlfn.XLOOKUP(K$1,'PY1 Data(H)'!$A$1:$BR$1,_xlfn.XLOOKUP($A14,'PY1 Data(H)'!$A$1:$A$288,'PY1 Data(H)'!$A$1:$BR$288))</f>
        <v>0</v>
      </c>
      <c r="L14" s="120" cm="1">
        <f t="array" ref="L14">_xlfn.XLOOKUP(L$1,'PY1 Data(H)'!$A$1:$BR$1,_xlfn.XLOOKUP($A14,'PY1 Data(H)'!$A$1:$A$288,'PY1 Data(H)'!$A$1:$BR$288))</f>
        <v>0</v>
      </c>
      <c r="M14" s="120" cm="1">
        <f t="array" ref="M14">_xlfn.XLOOKUP(M$1,'PY1 Data(H)'!$A$1:$BR$1,_xlfn.XLOOKUP($A14,'PY1 Data(H)'!$A$1:$A$288,'PY1 Data(H)'!$A$1:$BR$288))</f>
        <v>0</v>
      </c>
      <c r="N14" s="120" cm="1">
        <f t="array" ref="N14">_xlfn.XLOOKUP(N$1,'PY1 Data(H)'!$A$1:$BR$1,_xlfn.XLOOKUP($A14,'PY1 Data(H)'!$A$1:$A$288,'PY1 Data(H)'!$A$1:$BR$288))</f>
        <v>0</v>
      </c>
      <c r="O14" s="120" cm="1">
        <f t="array" ref="O14">_xlfn.XLOOKUP(O$1,'PY1 Data(H)'!$A$1:$BR$1,_xlfn.XLOOKUP($A14,'PY1 Data(H)'!$A$1:$A$288,'PY1 Data(H)'!$A$1:$BR$288))</f>
        <v>0</v>
      </c>
      <c r="P14" s="120" cm="1">
        <f t="array" ref="P14">_xlfn.XLOOKUP(P$1,'PY1 Data(H)'!$A$1:$BR$1,_xlfn.XLOOKUP($A14,'PY1 Data(H)'!$A$1:$A$288,'PY1 Data(H)'!$A$1:$BR$288))</f>
        <v>0</v>
      </c>
      <c r="Q14" s="120" cm="1">
        <f t="array" ref="Q14">_xlfn.XLOOKUP(Q$1,'PY1 Data(H)'!$A$1:$BR$1,_xlfn.XLOOKUP($A14,'PY1 Data(H)'!$A$1:$A$288,'PY1 Data(H)'!$A$1:$BR$288))</f>
        <v>0</v>
      </c>
      <c r="R14" s="120" cm="1">
        <f t="array" ref="R14">_xlfn.XLOOKUP(R$1,'PY1 Data(H)'!$A$1:$BR$1,_xlfn.XLOOKUP($A14,'PY1 Data(H)'!$A$1:$A$288,'PY1 Data(H)'!$A$1:$BR$288))</f>
        <v>0</v>
      </c>
      <c r="S14" s="120" cm="1">
        <f t="array" ref="S14">_xlfn.XLOOKUP(S$1,'PY1 Data(H)'!$A$1:$BR$1,_xlfn.XLOOKUP($A14,'PY1 Data(H)'!$A$1:$A$288,'PY1 Data(H)'!$A$1:$BR$288))</f>
        <v>0</v>
      </c>
    </row>
    <row r="15" spans="1:19" x14ac:dyDescent="0.3">
      <c r="A15">
        <v>338</v>
      </c>
      <c r="D15" s="120" cm="1">
        <f t="array" ref="D15">_xlfn.XLOOKUP(D$1,'PY1 Data(H)'!$A$1:$BR$1,_xlfn.XLOOKUP($A15,'PY1 Data(H)'!$A$1:$A$288,'PY1 Data(H)'!$A$1:$BR$288))</f>
        <v>1201989</v>
      </c>
      <c r="E15" s="120" cm="1">
        <f t="array" ref="E15">_xlfn.XLOOKUP(E$1,'PY1 Data(H)'!$A$1:$BR$1,_xlfn.XLOOKUP($A15,'PY1 Data(H)'!$A$1:$A$288,'PY1 Data(H)'!$A$1:$BR$288))</f>
        <v>2628892</v>
      </c>
      <c r="F15" s="120" cm="1">
        <f t="array" ref="F15">_xlfn.XLOOKUP(F$1,'PY1 Data(H)'!$A$1:$BR$1,_xlfn.XLOOKUP($A15,'PY1 Data(H)'!$A$1:$A$288,'PY1 Data(H)'!$A$1:$BR$288))</f>
        <v>6358123</v>
      </c>
      <c r="G15" s="120" cm="1">
        <f t="array" ref="G15">_xlfn.XLOOKUP(G$1,'PY1 Data(H)'!$A$1:$BR$1,_xlfn.XLOOKUP($A15,'PY1 Data(H)'!$A$1:$A$288,'PY1 Data(H)'!$A$1:$BR$288))</f>
        <v>0</v>
      </c>
      <c r="H15" s="120" cm="1">
        <f t="array" ref="H15">_xlfn.XLOOKUP(H$1,'PY1 Data(H)'!$A$1:$BR$1,_xlfn.XLOOKUP($A15,'PY1 Data(H)'!$A$1:$A$288,'PY1 Data(H)'!$A$1:$BR$288))</f>
        <v>2306944</v>
      </c>
      <c r="I15" s="120" cm="1">
        <f t="array" ref="I15">_xlfn.XLOOKUP(I$1,'PY1 Data(H)'!$A$1:$BR$1,_xlfn.XLOOKUP($A15,'PY1 Data(H)'!$A$1:$A$288,'PY1 Data(H)'!$A$1:$BR$288))</f>
        <v>3645968</v>
      </c>
      <c r="J15" s="120" cm="1">
        <f t="array" ref="J15">_xlfn.XLOOKUP(J$1,'PY1 Data(H)'!$A$1:$BR$1,_xlfn.XLOOKUP($A15,'PY1 Data(H)'!$A$1:$A$288,'PY1 Data(H)'!$A$1:$BR$288))</f>
        <v>4891941</v>
      </c>
      <c r="K15" s="120" cm="1">
        <f t="array" ref="K15">_xlfn.XLOOKUP(K$1,'PY1 Data(H)'!$A$1:$BR$1,_xlfn.XLOOKUP($A15,'PY1 Data(H)'!$A$1:$A$288,'PY1 Data(H)'!$A$1:$BR$288))</f>
        <v>2620896</v>
      </c>
      <c r="L15" s="120" cm="1">
        <f t="array" ref="L15">_xlfn.XLOOKUP(L$1,'PY1 Data(H)'!$A$1:$BR$1,_xlfn.XLOOKUP($A15,'PY1 Data(H)'!$A$1:$A$288,'PY1 Data(H)'!$A$1:$BR$288))</f>
        <v>1476885</v>
      </c>
      <c r="M15" s="120" cm="1">
        <f t="array" ref="M15">_xlfn.XLOOKUP(M$1,'PY1 Data(H)'!$A$1:$BR$1,_xlfn.XLOOKUP($A15,'PY1 Data(H)'!$A$1:$A$288,'PY1 Data(H)'!$A$1:$BR$288))</f>
        <v>3105464</v>
      </c>
      <c r="N15" s="120" cm="1">
        <f t="array" ref="N15">_xlfn.XLOOKUP(N$1,'PY1 Data(H)'!$A$1:$BR$1,_xlfn.XLOOKUP($A15,'PY1 Data(H)'!$A$1:$A$288,'PY1 Data(H)'!$A$1:$BR$288))</f>
        <v>0</v>
      </c>
      <c r="O15" s="120" cm="1">
        <f t="array" ref="O15">_xlfn.XLOOKUP(O$1,'PY1 Data(H)'!$A$1:$BR$1,_xlfn.XLOOKUP($A15,'PY1 Data(H)'!$A$1:$A$288,'PY1 Data(H)'!$A$1:$BR$288))</f>
        <v>9189857</v>
      </c>
      <c r="P15" s="120" cm="1">
        <f t="array" ref="P15">_xlfn.XLOOKUP(P$1,'PY1 Data(H)'!$A$1:$BR$1,_xlfn.XLOOKUP($A15,'PY1 Data(H)'!$A$1:$A$288,'PY1 Data(H)'!$A$1:$BR$288))</f>
        <v>1294850</v>
      </c>
      <c r="Q15" s="120" cm="1">
        <f t="array" ref="Q15">_xlfn.XLOOKUP(Q$1,'PY1 Data(H)'!$A$1:$BR$1,_xlfn.XLOOKUP($A15,'PY1 Data(H)'!$A$1:$A$288,'PY1 Data(H)'!$A$1:$BR$288))</f>
        <v>7680334</v>
      </c>
      <c r="R15" s="120" cm="1">
        <f t="array" ref="R15">_xlfn.XLOOKUP(R$1,'PY1 Data(H)'!$A$1:$BR$1,_xlfn.XLOOKUP($A15,'PY1 Data(H)'!$A$1:$A$288,'PY1 Data(H)'!$A$1:$BR$288))</f>
        <v>1847643</v>
      </c>
      <c r="S15" s="120" cm="1">
        <f t="array" ref="S15">_xlfn.XLOOKUP(S$1,'PY1 Data(H)'!$A$1:$BR$1,_xlfn.XLOOKUP($A15,'PY1 Data(H)'!$A$1:$A$288,'PY1 Data(H)'!$A$1:$BR$288))</f>
        <v>6116520</v>
      </c>
    </row>
    <row r="16" spans="1:19" x14ac:dyDescent="0.3">
      <c r="A16">
        <v>335</v>
      </c>
      <c r="D16" s="120" cm="1">
        <f t="array" ref="D16">_xlfn.XLOOKUP(D$1,'PY1 Data(H)'!$A$1:$BR$1,_xlfn.XLOOKUP($A16,'PY1 Data(H)'!$A$1:$A$288,'PY1 Data(H)'!$A$1:$BR$288))</f>
        <v>0</v>
      </c>
      <c r="E16" s="120" cm="1">
        <f t="array" ref="E16">_xlfn.XLOOKUP(E$1,'PY1 Data(H)'!$A$1:$BR$1,_xlfn.XLOOKUP($A16,'PY1 Data(H)'!$A$1:$A$288,'PY1 Data(H)'!$A$1:$BR$288))</f>
        <v>229005</v>
      </c>
      <c r="F16" s="120" cm="1">
        <f t="array" ref="F16">_xlfn.XLOOKUP(F$1,'PY1 Data(H)'!$A$1:$BR$1,_xlfn.XLOOKUP($A16,'PY1 Data(H)'!$A$1:$A$288,'PY1 Data(H)'!$A$1:$BR$288))</f>
        <v>0</v>
      </c>
      <c r="G16" s="120" cm="1">
        <f t="array" ref="G16">_xlfn.XLOOKUP(G$1,'PY1 Data(H)'!$A$1:$BR$1,_xlfn.XLOOKUP($A16,'PY1 Data(H)'!$A$1:$A$288,'PY1 Data(H)'!$A$1:$BR$288))</f>
        <v>0</v>
      </c>
      <c r="H16" s="120" cm="1">
        <f t="array" ref="H16">_xlfn.XLOOKUP(H$1,'PY1 Data(H)'!$A$1:$BR$1,_xlfn.XLOOKUP($A16,'PY1 Data(H)'!$A$1:$A$288,'PY1 Data(H)'!$A$1:$BR$288))</f>
        <v>0</v>
      </c>
      <c r="I16" s="120" cm="1">
        <f t="array" ref="I16">_xlfn.XLOOKUP(I$1,'PY1 Data(H)'!$A$1:$BR$1,_xlfn.XLOOKUP($A16,'PY1 Data(H)'!$A$1:$A$288,'PY1 Data(H)'!$A$1:$BR$288))</f>
        <v>304441</v>
      </c>
      <c r="J16" s="120" cm="1">
        <f t="array" ref="J16">_xlfn.XLOOKUP(J$1,'PY1 Data(H)'!$A$1:$BR$1,_xlfn.XLOOKUP($A16,'PY1 Data(H)'!$A$1:$A$288,'PY1 Data(H)'!$A$1:$BR$288))</f>
        <v>367394</v>
      </c>
      <c r="K16" s="120" cm="1">
        <f t="array" ref="K16">_xlfn.XLOOKUP(K$1,'PY1 Data(H)'!$A$1:$BR$1,_xlfn.XLOOKUP($A16,'PY1 Data(H)'!$A$1:$A$288,'PY1 Data(H)'!$A$1:$BR$288))</f>
        <v>0</v>
      </c>
      <c r="L16" s="120" cm="1">
        <f t="array" ref="L16">_xlfn.XLOOKUP(L$1,'PY1 Data(H)'!$A$1:$BR$1,_xlfn.XLOOKUP($A16,'PY1 Data(H)'!$A$1:$A$288,'PY1 Data(H)'!$A$1:$BR$288))</f>
        <v>0</v>
      </c>
      <c r="M16" s="120" cm="1">
        <f t="array" ref="M16">_xlfn.XLOOKUP(M$1,'PY1 Data(H)'!$A$1:$BR$1,_xlfn.XLOOKUP($A16,'PY1 Data(H)'!$A$1:$A$288,'PY1 Data(H)'!$A$1:$BR$288))</f>
        <v>0</v>
      </c>
      <c r="N16" s="120" cm="1">
        <f t="array" ref="N16">_xlfn.XLOOKUP(N$1,'PY1 Data(H)'!$A$1:$BR$1,_xlfn.XLOOKUP($A16,'PY1 Data(H)'!$A$1:$A$288,'PY1 Data(H)'!$A$1:$BR$288))</f>
        <v>0</v>
      </c>
      <c r="O16" s="120" cm="1">
        <f t="array" ref="O16">_xlfn.XLOOKUP(O$1,'PY1 Data(H)'!$A$1:$BR$1,_xlfn.XLOOKUP($A16,'PY1 Data(H)'!$A$1:$A$288,'PY1 Data(H)'!$A$1:$BR$288))</f>
        <v>852197</v>
      </c>
      <c r="P16" s="120" cm="1">
        <f t="array" ref="P16">_xlfn.XLOOKUP(P$1,'PY1 Data(H)'!$A$1:$BR$1,_xlfn.XLOOKUP($A16,'PY1 Data(H)'!$A$1:$A$288,'PY1 Data(H)'!$A$1:$BR$288))</f>
        <v>225920</v>
      </c>
      <c r="Q16" s="120" cm="1">
        <f t="array" ref="Q16">_xlfn.XLOOKUP(Q$1,'PY1 Data(H)'!$A$1:$BR$1,_xlfn.XLOOKUP($A16,'PY1 Data(H)'!$A$1:$A$288,'PY1 Data(H)'!$A$1:$BR$288))</f>
        <v>298388</v>
      </c>
      <c r="R16" s="120" cm="1">
        <f t="array" ref="R16">_xlfn.XLOOKUP(R$1,'PY1 Data(H)'!$A$1:$BR$1,_xlfn.XLOOKUP($A16,'PY1 Data(H)'!$A$1:$A$288,'PY1 Data(H)'!$A$1:$BR$288))</f>
        <v>0</v>
      </c>
      <c r="S16" s="120" cm="1">
        <f t="array" ref="S16">_xlfn.XLOOKUP(S$1,'PY1 Data(H)'!$A$1:$BR$1,_xlfn.XLOOKUP($A16,'PY1 Data(H)'!$A$1:$A$288,'PY1 Data(H)'!$A$1:$BR$288))</f>
        <v>0</v>
      </c>
    </row>
    <row r="17" spans="1:19" x14ac:dyDescent="0.3">
      <c r="A17">
        <v>252</v>
      </c>
      <c r="D17" s="120" cm="1">
        <f t="array" ref="D17">_xlfn.XLOOKUP(D$1,'PY1 Data(H)'!$A$1:$BR$1,_xlfn.XLOOKUP($A17,'PY1 Data(H)'!$A$1:$A$288,'PY1 Data(H)'!$A$1:$BR$288))</f>
        <v>101276</v>
      </c>
      <c r="E17" s="120" cm="1">
        <f t="array" ref="E17">_xlfn.XLOOKUP(E$1,'PY1 Data(H)'!$A$1:$BR$1,_xlfn.XLOOKUP($A17,'PY1 Data(H)'!$A$1:$A$288,'PY1 Data(H)'!$A$1:$BR$288))</f>
        <v>3471</v>
      </c>
      <c r="F17" s="120" cm="1">
        <f t="array" ref="F17">_xlfn.XLOOKUP(F$1,'PY1 Data(H)'!$A$1:$BR$1,_xlfn.XLOOKUP($A17,'PY1 Data(H)'!$A$1:$A$288,'PY1 Data(H)'!$A$1:$BR$288))</f>
        <v>66360</v>
      </c>
      <c r="G17" s="120" cm="1">
        <f t="array" ref="G17">_xlfn.XLOOKUP(G$1,'PY1 Data(H)'!$A$1:$BR$1,_xlfn.XLOOKUP($A17,'PY1 Data(H)'!$A$1:$A$288,'PY1 Data(H)'!$A$1:$BR$288))</f>
        <v>0</v>
      </c>
      <c r="H17" s="120" cm="1">
        <f t="array" ref="H17">_xlfn.XLOOKUP(H$1,'PY1 Data(H)'!$A$1:$BR$1,_xlfn.XLOOKUP($A17,'PY1 Data(H)'!$A$1:$A$288,'PY1 Data(H)'!$A$1:$BR$288))</f>
        <v>388772</v>
      </c>
      <c r="I17" s="120" cm="1">
        <f t="array" ref="I17">_xlfn.XLOOKUP(I$1,'PY1 Data(H)'!$A$1:$BR$1,_xlfn.XLOOKUP($A17,'PY1 Data(H)'!$A$1:$A$288,'PY1 Data(H)'!$A$1:$BR$288))</f>
        <v>0</v>
      </c>
      <c r="J17" s="120" cm="1">
        <f t="array" ref="J17">_xlfn.XLOOKUP(J$1,'PY1 Data(H)'!$A$1:$BR$1,_xlfn.XLOOKUP($A17,'PY1 Data(H)'!$A$1:$A$288,'PY1 Data(H)'!$A$1:$BR$288))</f>
        <v>-190221</v>
      </c>
      <c r="K17" s="120" cm="1">
        <f t="array" ref="K17">_xlfn.XLOOKUP(K$1,'PY1 Data(H)'!$A$1:$BR$1,_xlfn.XLOOKUP($A17,'PY1 Data(H)'!$A$1:$A$288,'PY1 Data(H)'!$A$1:$BR$288))</f>
        <v>311857</v>
      </c>
      <c r="L17" s="120" cm="1">
        <f t="array" ref="L17">_xlfn.XLOOKUP(L$1,'PY1 Data(H)'!$A$1:$BR$1,_xlfn.XLOOKUP($A17,'PY1 Data(H)'!$A$1:$A$288,'PY1 Data(H)'!$A$1:$BR$288))</f>
        <v>4424</v>
      </c>
      <c r="M17" s="120" cm="1">
        <f t="array" ref="M17">_xlfn.XLOOKUP(M$1,'PY1 Data(H)'!$A$1:$BR$1,_xlfn.XLOOKUP($A17,'PY1 Data(H)'!$A$1:$A$288,'PY1 Data(H)'!$A$1:$BR$288))</f>
        <v>54801</v>
      </c>
      <c r="N17" s="120" cm="1">
        <f t="array" ref="N17">_xlfn.XLOOKUP(N$1,'PY1 Data(H)'!$A$1:$BR$1,_xlfn.XLOOKUP($A17,'PY1 Data(H)'!$A$1:$A$288,'PY1 Data(H)'!$A$1:$BR$288))</f>
        <v>0</v>
      </c>
      <c r="O17" s="120" cm="1">
        <f t="array" ref="O17">_xlfn.XLOOKUP(O$1,'PY1 Data(H)'!$A$1:$BR$1,_xlfn.XLOOKUP($A17,'PY1 Data(H)'!$A$1:$A$288,'PY1 Data(H)'!$A$1:$BR$288))</f>
        <v>1092065</v>
      </c>
      <c r="P17" s="120" cm="1">
        <f t="array" ref="P17">_xlfn.XLOOKUP(P$1,'PY1 Data(H)'!$A$1:$BR$1,_xlfn.XLOOKUP($A17,'PY1 Data(H)'!$A$1:$A$288,'PY1 Data(H)'!$A$1:$BR$288))</f>
        <v>2517</v>
      </c>
      <c r="Q17" s="120" cm="1">
        <f t="array" ref="Q17">_xlfn.XLOOKUP(Q$1,'PY1 Data(H)'!$A$1:$BR$1,_xlfn.XLOOKUP($A17,'PY1 Data(H)'!$A$1:$A$288,'PY1 Data(H)'!$A$1:$BR$288))</f>
        <v>13334</v>
      </c>
      <c r="R17" s="120" cm="1">
        <f t="array" ref="R17">_xlfn.XLOOKUP(R$1,'PY1 Data(H)'!$A$1:$BR$1,_xlfn.XLOOKUP($A17,'PY1 Data(H)'!$A$1:$A$288,'PY1 Data(H)'!$A$1:$BR$288))</f>
        <v>28668</v>
      </c>
      <c r="S17" s="120" cm="1">
        <f t="array" ref="S17">_xlfn.XLOOKUP(S$1,'PY1 Data(H)'!$A$1:$BR$1,_xlfn.XLOOKUP($A17,'PY1 Data(H)'!$A$1:$A$288,'PY1 Data(H)'!$A$1:$BR$288))</f>
        <v>64555</v>
      </c>
    </row>
    <row r="18" spans="1:19" x14ac:dyDescent="0.3">
      <c r="A18">
        <v>253</v>
      </c>
      <c r="D18" s="120" cm="1">
        <f t="array" ref="D18">_xlfn.XLOOKUP(D$1,'PY1 Data(H)'!$A$1:$BR$1,_xlfn.XLOOKUP($A18,'PY1 Data(H)'!$A$1:$A$288,'PY1 Data(H)'!$A$1:$BR$288))</f>
        <v>895982</v>
      </c>
      <c r="E18" s="120" cm="1">
        <f t="array" ref="E18">_xlfn.XLOOKUP(E$1,'PY1 Data(H)'!$A$1:$BR$1,_xlfn.XLOOKUP($A18,'PY1 Data(H)'!$A$1:$A$288,'PY1 Data(H)'!$A$1:$BR$288))</f>
        <v>2191851</v>
      </c>
      <c r="F18" s="120" cm="1">
        <f t="array" ref="F18">_xlfn.XLOOKUP(F$1,'PY1 Data(H)'!$A$1:$BR$1,_xlfn.XLOOKUP($A18,'PY1 Data(H)'!$A$1:$A$288,'PY1 Data(H)'!$A$1:$BR$288))</f>
        <v>1512412</v>
      </c>
      <c r="G18" s="120" cm="1">
        <f t="array" ref="G18">_xlfn.XLOOKUP(G$1,'PY1 Data(H)'!$A$1:$BR$1,_xlfn.XLOOKUP($A18,'PY1 Data(H)'!$A$1:$A$288,'PY1 Data(H)'!$A$1:$BR$288))</f>
        <v>0</v>
      </c>
      <c r="H18" s="120" cm="1">
        <f t="array" ref="H18">_xlfn.XLOOKUP(H$1,'PY1 Data(H)'!$A$1:$BR$1,_xlfn.XLOOKUP($A18,'PY1 Data(H)'!$A$1:$A$288,'PY1 Data(H)'!$A$1:$BR$288))</f>
        <v>360862</v>
      </c>
      <c r="I18" s="120" cm="1">
        <f t="array" ref="I18">_xlfn.XLOOKUP(I$1,'PY1 Data(H)'!$A$1:$BR$1,_xlfn.XLOOKUP($A18,'PY1 Data(H)'!$A$1:$A$288,'PY1 Data(H)'!$A$1:$BR$288))</f>
        <v>1501318</v>
      </c>
      <c r="J18" s="120" cm="1">
        <f t="array" ref="J18">_xlfn.XLOOKUP(J$1,'PY1 Data(H)'!$A$1:$BR$1,_xlfn.XLOOKUP($A18,'PY1 Data(H)'!$A$1:$A$288,'PY1 Data(H)'!$A$1:$BR$288))</f>
        <v>3479197</v>
      </c>
      <c r="K18" s="120" cm="1">
        <f t="array" ref="K18">_xlfn.XLOOKUP(K$1,'PY1 Data(H)'!$A$1:$BR$1,_xlfn.XLOOKUP($A18,'PY1 Data(H)'!$A$1:$A$288,'PY1 Data(H)'!$A$1:$BR$288))</f>
        <v>1459161</v>
      </c>
      <c r="L18" s="120" cm="1">
        <f t="array" ref="L18">_xlfn.XLOOKUP(L$1,'PY1 Data(H)'!$A$1:$BR$1,_xlfn.XLOOKUP($A18,'PY1 Data(H)'!$A$1:$A$288,'PY1 Data(H)'!$A$1:$BR$288))</f>
        <v>1618954</v>
      </c>
      <c r="M18" s="120" cm="1">
        <f t="array" ref="M18">_xlfn.XLOOKUP(M$1,'PY1 Data(H)'!$A$1:$BR$1,_xlfn.XLOOKUP($A18,'PY1 Data(H)'!$A$1:$A$288,'PY1 Data(H)'!$A$1:$BR$288))</f>
        <v>2375326</v>
      </c>
      <c r="N18" s="120" cm="1">
        <f t="array" ref="N18">_xlfn.XLOOKUP(N$1,'PY1 Data(H)'!$A$1:$BR$1,_xlfn.XLOOKUP($A18,'PY1 Data(H)'!$A$1:$A$288,'PY1 Data(H)'!$A$1:$BR$288))</f>
        <v>0</v>
      </c>
      <c r="O18" s="120" cm="1">
        <f t="array" ref="O18">_xlfn.XLOOKUP(O$1,'PY1 Data(H)'!$A$1:$BR$1,_xlfn.XLOOKUP($A18,'PY1 Data(H)'!$A$1:$A$288,'PY1 Data(H)'!$A$1:$BR$288))</f>
        <v>2511301</v>
      </c>
      <c r="P18" s="120" cm="1">
        <f t="array" ref="P18">_xlfn.XLOOKUP(P$1,'PY1 Data(H)'!$A$1:$BR$1,_xlfn.XLOOKUP($A18,'PY1 Data(H)'!$A$1:$A$288,'PY1 Data(H)'!$A$1:$BR$288))</f>
        <v>3931141</v>
      </c>
      <c r="Q18" s="120" cm="1">
        <f t="array" ref="Q18">_xlfn.XLOOKUP(Q$1,'PY1 Data(H)'!$A$1:$BR$1,_xlfn.XLOOKUP($A18,'PY1 Data(H)'!$A$1:$A$288,'PY1 Data(H)'!$A$1:$BR$288))</f>
        <v>4073447</v>
      </c>
      <c r="R18" s="120" cm="1">
        <f t="array" ref="R18">_xlfn.XLOOKUP(R$1,'PY1 Data(H)'!$A$1:$BR$1,_xlfn.XLOOKUP($A18,'PY1 Data(H)'!$A$1:$A$288,'PY1 Data(H)'!$A$1:$BR$288))</f>
        <v>768068</v>
      </c>
      <c r="S18" s="120" cm="1">
        <f t="array" ref="S18">_xlfn.XLOOKUP(S$1,'PY1 Data(H)'!$A$1:$BR$1,_xlfn.XLOOKUP($A18,'PY1 Data(H)'!$A$1:$A$288,'PY1 Data(H)'!$A$1:$BR$288))</f>
        <v>3684096</v>
      </c>
    </row>
    <row r="19" spans="1:19" x14ac:dyDescent="0.3">
      <c r="A19">
        <v>254</v>
      </c>
      <c r="D19" s="120" cm="1">
        <f t="array" ref="D19">_xlfn.XLOOKUP(D$1,'PY1 Data(H)'!$A$1:$BR$1,_xlfn.XLOOKUP($A19,'PY1 Data(H)'!$A$1:$A$288,'PY1 Data(H)'!$A$1:$BR$288))</f>
        <v>1301083</v>
      </c>
      <c r="E19" s="120" cm="1">
        <f t="array" ref="E19">_xlfn.XLOOKUP(E$1,'PY1 Data(H)'!$A$1:$BR$1,_xlfn.XLOOKUP($A19,'PY1 Data(H)'!$A$1:$A$288,'PY1 Data(H)'!$A$1:$BR$288))</f>
        <v>-1655311</v>
      </c>
      <c r="F19" s="120" cm="1">
        <f t="array" ref="F19">_xlfn.XLOOKUP(F$1,'PY1 Data(H)'!$A$1:$BR$1,_xlfn.XLOOKUP($A19,'PY1 Data(H)'!$A$1:$A$288,'PY1 Data(H)'!$A$1:$BR$288))</f>
        <v>-1545819</v>
      </c>
      <c r="G19" s="120" cm="1">
        <f t="array" ref="G19">_xlfn.XLOOKUP(G$1,'PY1 Data(H)'!$A$1:$BR$1,_xlfn.XLOOKUP($A19,'PY1 Data(H)'!$A$1:$A$288,'PY1 Data(H)'!$A$1:$BR$288))</f>
        <v>0</v>
      </c>
      <c r="H19" s="120" cm="1">
        <f t="array" ref="H19">_xlfn.XLOOKUP(H$1,'PY1 Data(H)'!$A$1:$BR$1,_xlfn.XLOOKUP($A19,'PY1 Data(H)'!$A$1:$A$288,'PY1 Data(H)'!$A$1:$BR$288))</f>
        <v>702954</v>
      </c>
      <c r="I19" s="120" cm="1">
        <f t="array" ref="I19">_xlfn.XLOOKUP(I$1,'PY1 Data(H)'!$A$1:$BR$1,_xlfn.XLOOKUP($A19,'PY1 Data(H)'!$A$1:$A$288,'PY1 Data(H)'!$A$1:$BR$288))</f>
        <v>-322506</v>
      </c>
      <c r="J19" s="120" cm="1">
        <f t="array" ref="J19">_xlfn.XLOOKUP(J$1,'PY1 Data(H)'!$A$1:$BR$1,_xlfn.XLOOKUP($A19,'PY1 Data(H)'!$A$1:$A$288,'PY1 Data(H)'!$A$1:$BR$288))</f>
        <v>185530</v>
      </c>
      <c r="K19" s="120" cm="1">
        <f t="array" ref="K19">_xlfn.XLOOKUP(K$1,'PY1 Data(H)'!$A$1:$BR$1,_xlfn.XLOOKUP($A19,'PY1 Data(H)'!$A$1:$A$288,'PY1 Data(H)'!$A$1:$BR$288))</f>
        <v>-1042695</v>
      </c>
      <c r="L19" s="120" cm="1">
        <f t="array" ref="L19">_xlfn.XLOOKUP(L$1,'PY1 Data(H)'!$A$1:$BR$1,_xlfn.XLOOKUP($A19,'PY1 Data(H)'!$A$1:$A$288,'PY1 Data(H)'!$A$1:$BR$288))</f>
        <v>-1028586</v>
      </c>
      <c r="M19" s="120" cm="1">
        <f t="array" ref="M19">_xlfn.XLOOKUP(M$1,'PY1 Data(H)'!$A$1:$BR$1,_xlfn.XLOOKUP($A19,'PY1 Data(H)'!$A$1:$A$288,'PY1 Data(H)'!$A$1:$BR$288))</f>
        <v>-2185674</v>
      </c>
      <c r="N19" s="120" cm="1">
        <f t="array" ref="N19">_xlfn.XLOOKUP(N$1,'PY1 Data(H)'!$A$1:$BR$1,_xlfn.XLOOKUP($A19,'PY1 Data(H)'!$A$1:$A$288,'PY1 Data(H)'!$A$1:$BR$288))</f>
        <v>0</v>
      </c>
      <c r="O19" s="120" cm="1">
        <f t="array" ref="O19">_xlfn.XLOOKUP(O$1,'PY1 Data(H)'!$A$1:$BR$1,_xlfn.XLOOKUP($A19,'PY1 Data(H)'!$A$1:$A$288,'PY1 Data(H)'!$A$1:$BR$288))</f>
        <v>2281929</v>
      </c>
      <c r="P19" s="120" cm="1">
        <f t="array" ref="P19">_xlfn.XLOOKUP(P$1,'PY1 Data(H)'!$A$1:$BR$1,_xlfn.XLOOKUP($A19,'PY1 Data(H)'!$A$1:$A$288,'PY1 Data(H)'!$A$1:$BR$288))</f>
        <v>-721488</v>
      </c>
      <c r="Q19" s="120" cm="1">
        <f t="array" ref="Q19">_xlfn.XLOOKUP(Q$1,'PY1 Data(H)'!$A$1:$BR$1,_xlfn.XLOOKUP($A19,'PY1 Data(H)'!$A$1:$A$288,'PY1 Data(H)'!$A$1:$BR$288))</f>
        <v>-4856850</v>
      </c>
      <c r="R19" s="120" cm="1">
        <f t="array" ref="R19">_xlfn.XLOOKUP(R$1,'PY1 Data(H)'!$A$1:$BR$1,_xlfn.XLOOKUP($A19,'PY1 Data(H)'!$A$1:$A$288,'PY1 Data(H)'!$A$1:$BR$288))</f>
        <v>137167</v>
      </c>
      <c r="S19" s="120" cm="1">
        <f t="array" ref="S19">_xlfn.XLOOKUP(S$1,'PY1 Data(H)'!$A$1:$BR$1,_xlfn.XLOOKUP($A19,'PY1 Data(H)'!$A$1:$A$288,'PY1 Data(H)'!$A$1:$BR$288))</f>
        <v>-1533363</v>
      </c>
    </row>
    <row r="20" spans="1:19" x14ac:dyDescent="0.3">
      <c r="D20" s="120" t="e" cm="1">
        <f t="array" ref="D20">_xlfn.XLOOKUP(D$1,'PY1 Data(H)'!$A$1:$BR$1,_xlfn.XLOOKUP($A20,'PY1 Data(H)'!$A$1:$A$288,'PY1 Data(H)'!$A$1:$BR$288))</f>
        <v>#N/A</v>
      </c>
      <c r="E20" s="120" t="e" cm="1">
        <f t="array" ref="E20">_xlfn.XLOOKUP(E$1,'PY1 Data(H)'!$A$1:$BR$1,_xlfn.XLOOKUP($A20,'PY1 Data(H)'!$A$1:$A$288,'PY1 Data(H)'!$A$1:$BR$288))</f>
        <v>#N/A</v>
      </c>
      <c r="F20" s="120" t="e" cm="1">
        <f t="array" ref="F20">_xlfn.XLOOKUP(F$1,'PY1 Data(H)'!$A$1:$BR$1,_xlfn.XLOOKUP($A20,'PY1 Data(H)'!$A$1:$A$288,'PY1 Data(H)'!$A$1:$BR$288))</f>
        <v>#N/A</v>
      </c>
      <c r="G20" s="120" t="e" cm="1">
        <f t="array" ref="G20">_xlfn.XLOOKUP(G$1,'PY1 Data(H)'!$A$1:$BR$1,_xlfn.XLOOKUP($A20,'PY1 Data(H)'!$A$1:$A$288,'PY1 Data(H)'!$A$1:$BR$288))</f>
        <v>#N/A</v>
      </c>
      <c r="H20" s="120" t="e" cm="1">
        <f t="array" ref="H20">_xlfn.XLOOKUP(H$1,'PY1 Data(H)'!$A$1:$BR$1,_xlfn.XLOOKUP($A20,'PY1 Data(H)'!$A$1:$A$288,'PY1 Data(H)'!$A$1:$BR$288))</f>
        <v>#N/A</v>
      </c>
      <c r="I20" s="120" t="e" cm="1">
        <f t="array" ref="I20">_xlfn.XLOOKUP(I$1,'PY1 Data(H)'!$A$1:$BR$1,_xlfn.XLOOKUP($A20,'PY1 Data(H)'!$A$1:$A$288,'PY1 Data(H)'!$A$1:$BR$288))</f>
        <v>#N/A</v>
      </c>
      <c r="J20" s="120" t="e" cm="1">
        <f t="array" ref="J20">_xlfn.XLOOKUP(J$1,'PY1 Data(H)'!$A$1:$BR$1,_xlfn.XLOOKUP($A20,'PY1 Data(H)'!$A$1:$A$288,'PY1 Data(H)'!$A$1:$BR$288))</f>
        <v>#N/A</v>
      </c>
      <c r="K20" s="120" t="e" cm="1">
        <f t="array" ref="K20">_xlfn.XLOOKUP(K$1,'PY1 Data(H)'!$A$1:$BR$1,_xlfn.XLOOKUP($A20,'PY1 Data(H)'!$A$1:$A$288,'PY1 Data(H)'!$A$1:$BR$288))</f>
        <v>#N/A</v>
      </c>
      <c r="L20" s="120" t="e" cm="1">
        <f t="array" ref="L20">_xlfn.XLOOKUP(L$1,'PY1 Data(H)'!$A$1:$BR$1,_xlfn.XLOOKUP($A20,'PY1 Data(H)'!$A$1:$A$288,'PY1 Data(H)'!$A$1:$BR$288))</f>
        <v>#N/A</v>
      </c>
      <c r="M20" s="120" t="e" cm="1">
        <f t="array" ref="M20">_xlfn.XLOOKUP(M$1,'PY1 Data(H)'!$A$1:$BR$1,_xlfn.XLOOKUP($A20,'PY1 Data(H)'!$A$1:$A$288,'PY1 Data(H)'!$A$1:$BR$288))</f>
        <v>#N/A</v>
      </c>
      <c r="N20" s="120" t="e" cm="1">
        <f t="array" ref="N20">_xlfn.XLOOKUP(N$1,'PY1 Data(H)'!$A$1:$BR$1,_xlfn.XLOOKUP($A20,'PY1 Data(H)'!$A$1:$A$288,'PY1 Data(H)'!$A$1:$BR$288))</f>
        <v>#N/A</v>
      </c>
      <c r="O20" s="120" t="e" cm="1">
        <f t="array" ref="O20">_xlfn.XLOOKUP(O$1,'PY1 Data(H)'!$A$1:$BR$1,_xlfn.XLOOKUP($A20,'PY1 Data(H)'!$A$1:$A$288,'PY1 Data(H)'!$A$1:$BR$288))</f>
        <v>#N/A</v>
      </c>
      <c r="P20" s="120" t="e" cm="1">
        <f t="array" ref="P20">_xlfn.XLOOKUP(P$1,'PY1 Data(H)'!$A$1:$BR$1,_xlfn.XLOOKUP($A20,'PY1 Data(H)'!$A$1:$A$288,'PY1 Data(H)'!$A$1:$BR$288))</f>
        <v>#N/A</v>
      </c>
      <c r="Q20" s="120" t="e" cm="1">
        <f t="array" ref="Q20">_xlfn.XLOOKUP(Q$1,'PY1 Data(H)'!$A$1:$BR$1,_xlfn.XLOOKUP($A20,'PY1 Data(H)'!$A$1:$A$288,'PY1 Data(H)'!$A$1:$BR$288))</f>
        <v>#N/A</v>
      </c>
      <c r="R20" s="120" t="e" cm="1">
        <f t="array" ref="R20">_xlfn.XLOOKUP(R$1,'PY1 Data(H)'!$A$1:$BR$1,_xlfn.XLOOKUP($A20,'PY1 Data(H)'!$A$1:$A$288,'PY1 Data(H)'!$A$1:$BR$288))</f>
        <v>#N/A</v>
      </c>
      <c r="S20" s="120" t="e" cm="1">
        <f t="array" ref="S20">_xlfn.XLOOKUP(S$1,'PY1 Data(H)'!$A$1:$BR$1,_xlfn.XLOOKUP($A20,'PY1 Data(H)'!$A$1:$A$288,'PY1 Data(H)'!$A$1:$BR$288))</f>
        <v>#N/A</v>
      </c>
    </row>
    <row r="21" spans="1:19" x14ac:dyDescent="0.3">
      <c r="A21">
        <v>502</v>
      </c>
      <c r="D21" s="120" cm="1">
        <f t="array" ref="D21">_xlfn.XLOOKUP(D$1,'PY1 Data(H)'!$A$1:$BR$1,_xlfn.XLOOKUP($A21,'PY1 Data(H)'!$A$1:$A$288,'PY1 Data(H)'!$A$1:$BR$288))</f>
        <v>0</v>
      </c>
      <c r="E21" s="120" cm="1">
        <f t="array" ref="E21">_xlfn.XLOOKUP(E$1,'PY1 Data(H)'!$A$1:$BR$1,_xlfn.XLOOKUP($A21,'PY1 Data(H)'!$A$1:$A$288,'PY1 Data(H)'!$A$1:$BR$288))</f>
        <v>0</v>
      </c>
      <c r="F21" s="120" cm="1">
        <f t="array" ref="F21">_xlfn.XLOOKUP(F$1,'PY1 Data(H)'!$A$1:$BR$1,_xlfn.XLOOKUP($A21,'PY1 Data(H)'!$A$1:$A$288,'PY1 Data(H)'!$A$1:$BR$288))</f>
        <v>0</v>
      </c>
      <c r="G21" s="120" cm="1">
        <f t="array" ref="G21">_xlfn.XLOOKUP(G$1,'PY1 Data(H)'!$A$1:$BR$1,_xlfn.XLOOKUP($A21,'PY1 Data(H)'!$A$1:$A$288,'PY1 Data(H)'!$A$1:$BR$288))</f>
        <v>0</v>
      </c>
      <c r="H21" s="120" cm="1">
        <f t="array" ref="H21">_xlfn.XLOOKUP(H$1,'PY1 Data(H)'!$A$1:$BR$1,_xlfn.XLOOKUP($A21,'PY1 Data(H)'!$A$1:$A$288,'PY1 Data(H)'!$A$1:$BR$288))</f>
        <v>0</v>
      </c>
      <c r="I21" s="120" cm="1">
        <f t="array" ref="I21">_xlfn.XLOOKUP(I$1,'PY1 Data(H)'!$A$1:$BR$1,_xlfn.XLOOKUP($A21,'PY1 Data(H)'!$A$1:$A$288,'PY1 Data(H)'!$A$1:$BR$288))</f>
        <v>0</v>
      </c>
      <c r="J21" s="120" cm="1">
        <f t="array" ref="J21">_xlfn.XLOOKUP(J$1,'PY1 Data(H)'!$A$1:$BR$1,_xlfn.XLOOKUP($A21,'PY1 Data(H)'!$A$1:$A$288,'PY1 Data(H)'!$A$1:$BR$288))</f>
        <v>0</v>
      </c>
      <c r="K21" s="120" cm="1">
        <f t="array" ref="K21">_xlfn.XLOOKUP(K$1,'PY1 Data(H)'!$A$1:$BR$1,_xlfn.XLOOKUP($A21,'PY1 Data(H)'!$A$1:$A$288,'PY1 Data(H)'!$A$1:$BR$288))</f>
        <v>614193</v>
      </c>
      <c r="L21" s="120" cm="1">
        <f t="array" ref="L21">_xlfn.XLOOKUP(L$1,'PY1 Data(H)'!$A$1:$BR$1,_xlfn.XLOOKUP($A21,'PY1 Data(H)'!$A$1:$A$288,'PY1 Data(H)'!$A$1:$BR$288))</f>
        <v>0</v>
      </c>
      <c r="M21" s="120" cm="1">
        <f t="array" ref="M21">_xlfn.XLOOKUP(M$1,'PY1 Data(H)'!$A$1:$BR$1,_xlfn.XLOOKUP($A21,'PY1 Data(H)'!$A$1:$A$288,'PY1 Data(H)'!$A$1:$BR$288))</f>
        <v>453385</v>
      </c>
      <c r="N21" s="120" cm="1">
        <f t="array" ref="N21">_xlfn.XLOOKUP(N$1,'PY1 Data(H)'!$A$1:$BR$1,_xlfn.XLOOKUP($A21,'PY1 Data(H)'!$A$1:$A$288,'PY1 Data(H)'!$A$1:$BR$288))</f>
        <v>0</v>
      </c>
      <c r="O21" s="120" cm="1">
        <f t="array" ref="O21">_xlfn.XLOOKUP(O$1,'PY1 Data(H)'!$A$1:$BR$1,_xlfn.XLOOKUP($A21,'PY1 Data(H)'!$A$1:$A$288,'PY1 Data(H)'!$A$1:$BR$288))</f>
        <v>0</v>
      </c>
      <c r="P21" s="120" cm="1">
        <f t="array" ref="P21">_xlfn.XLOOKUP(P$1,'PY1 Data(H)'!$A$1:$BR$1,_xlfn.XLOOKUP($A21,'PY1 Data(H)'!$A$1:$A$288,'PY1 Data(H)'!$A$1:$BR$288))</f>
        <v>0</v>
      </c>
      <c r="Q21" s="120" cm="1">
        <f t="array" ref="Q21">_xlfn.XLOOKUP(Q$1,'PY1 Data(H)'!$A$1:$BR$1,_xlfn.XLOOKUP($A21,'PY1 Data(H)'!$A$1:$A$288,'PY1 Data(H)'!$A$1:$BR$288))</f>
        <v>0</v>
      </c>
      <c r="R21" s="120" cm="1">
        <f t="array" ref="R21">_xlfn.XLOOKUP(R$1,'PY1 Data(H)'!$A$1:$BR$1,_xlfn.XLOOKUP($A21,'PY1 Data(H)'!$A$1:$A$288,'PY1 Data(H)'!$A$1:$BR$288))</f>
        <v>0</v>
      </c>
      <c r="S21" s="120" cm="1">
        <f t="array" ref="S21">_xlfn.XLOOKUP(S$1,'PY1 Data(H)'!$A$1:$BR$1,_xlfn.XLOOKUP($A21,'PY1 Data(H)'!$A$1:$A$288,'PY1 Data(H)'!$A$1:$BR$288))</f>
        <v>0</v>
      </c>
    </row>
    <row r="22" spans="1:19" x14ac:dyDescent="0.3">
      <c r="A22">
        <v>503</v>
      </c>
      <c r="D22" s="120" cm="1">
        <f t="array" ref="D22">_xlfn.XLOOKUP(D$1,'PY1 Data(H)'!$A$1:$BR$1,_xlfn.XLOOKUP($A22,'PY1 Data(H)'!$A$1:$A$288,'PY1 Data(H)'!$A$1:$BR$288))</f>
        <v>0</v>
      </c>
      <c r="E22" s="120" cm="1">
        <f t="array" ref="E22">_xlfn.XLOOKUP(E$1,'PY1 Data(H)'!$A$1:$BR$1,_xlfn.XLOOKUP($A22,'PY1 Data(H)'!$A$1:$A$288,'PY1 Data(H)'!$A$1:$BR$288))</f>
        <v>0</v>
      </c>
      <c r="F22" s="120" cm="1">
        <f t="array" ref="F22">_xlfn.XLOOKUP(F$1,'PY1 Data(H)'!$A$1:$BR$1,_xlfn.XLOOKUP($A22,'PY1 Data(H)'!$A$1:$A$288,'PY1 Data(H)'!$A$1:$BR$288))</f>
        <v>0</v>
      </c>
      <c r="G22" s="120" cm="1">
        <f t="array" ref="G22">_xlfn.XLOOKUP(G$1,'PY1 Data(H)'!$A$1:$BR$1,_xlfn.XLOOKUP($A22,'PY1 Data(H)'!$A$1:$A$288,'PY1 Data(H)'!$A$1:$BR$288))</f>
        <v>0</v>
      </c>
      <c r="H22" s="120" cm="1">
        <f t="array" ref="H22">_xlfn.XLOOKUP(H$1,'PY1 Data(H)'!$A$1:$BR$1,_xlfn.XLOOKUP($A22,'PY1 Data(H)'!$A$1:$A$288,'PY1 Data(H)'!$A$1:$BR$288))</f>
        <v>0</v>
      </c>
      <c r="I22" s="120" cm="1">
        <f t="array" ref="I22">_xlfn.XLOOKUP(I$1,'PY1 Data(H)'!$A$1:$BR$1,_xlfn.XLOOKUP($A22,'PY1 Data(H)'!$A$1:$A$288,'PY1 Data(H)'!$A$1:$BR$288))</f>
        <v>0</v>
      </c>
      <c r="J22" s="120" cm="1">
        <f t="array" ref="J22">_xlfn.XLOOKUP(J$1,'PY1 Data(H)'!$A$1:$BR$1,_xlfn.XLOOKUP($A22,'PY1 Data(H)'!$A$1:$A$288,'PY1 Data(H)'!$A$1:$BR$288))</f>
        <v>0</v>
      </c>
      <c r="K22" s="120" cm="1">
        <f t="array" ref="K22">_xlfn.XLOOKUP(K$1,'PY1 Data(H)'!$A$1:$BR$1,_xlfn.XLOOKUP($A22,'PY1 Data(H)'!$A$1:$A$288,'PY1 Data(H)'!$A$1:$BR$288))</f>
        <v>954</v>
      </c>
      <c r="L22" s="120" cm="1">
        <f t="array" ref="L22">_xlfn.XLOOKUP(L$1,'PY1 Data(H)'!$A$1:$BR$1,_xlfn.XLOOKUP($A22,'PY1 Data(H)'!$A$1:$A$288,'PY1 Data(H)'!$A$1:$BR$288))</f>
        <v>0</v>
      </c>
      <c r="M22" s="120" cm="1">
        <f t="array" ref="M22">_xlfn.XLOOKUP(M$1,'PY1 Data(H)'!$A$1:$BR$1,_xlfn.XLOOKUP($A22,'PY1 Data(H)'!$A$1:$A$288,'PY1 Data(H)'!$A$1:$BR$288))</f>
        <v>14724</v>
      </c>
      <c r="N22" s="120" cm="1">
        <f t="array" ref="N22">_xlfn.XLOOKUP(N$1,'PY1 Data(H)'!$A$1:$BR$1,_xlfn.XLOOKUP($A22,'PY1 Data(H)'!$A$1:$A$288,'PY1 Data(H)'!$A$1:$BR$288))</f>
        <v>0</v>
      </c>
      <c r="O22" s="120" cm="1">
        <f t="array" ref="O22">_xlfn.XLOOKUP(O$1,'PY1 Data(H)'!$A$1:$BR$1,_xlfn.XLOOKUP($A22,'PY1 Data(H)'!$A$1:$A$288,'PY1 Data(H)'!$A$1:$BR$288))</f>
        <v>0</v>
      </c>
      <c r="P22" s="120" cm="1">
        <f t="array" ref="P22">_xlfn.XLOOKUP(P$1,'PY1 Data(H)'!$A$1:$BR$1,_xlfn.XLOOKUP($A22,'PY1 Data(H)'!$A$1:$A$288,'PY1 Data(H)'!$A$1:$BR$288))</f>
        <v>0</v>
      </c>
      <c r="Q22" s="120" cm="1">
        <f t="array" ref="Q22">_xlfn.XLOOKUP(Q$1,'PY1 Data(H)'!$A$1:$BR$1,_xlfn.XLOOKUP($A22,'PY1 Data(H)'!$A$1:$A$288,'PY1 Data(H)'!$A$1:$BR$288))</f>
        <v>0</v>
      </c>
      <c r="R22" s="120" cm="1">
        <f t="array" ref="R22">_xlfn.XLOOKUP(R$1,'PY1 Data(H)'!$A$1:$BR$1,_xlfn.XLOOKUP($A22,'PY1 Data(H)'!$A$1:$A$288,'PY1 Data(H)'!$A$1:$BR$288))</f>
        <v>0</v>
      </c>
      <c r="S22" s="120" cm="1">
        <f t="array" ref="S22">_xlfn.XLOOKUP(S$1,'PY1 Data(H)'!$A$1:$BR$1,_xlfn.XLOOKUP($A22,'PY1 Data(H)'!$A$1:$A$288,'PY1 Data(H)'!$A$1:$BR$288))</f>
        <v>0</v>
      </c>
    </row>
    <row r="23" spans="1:19" x14ac:dyDescent="0.3">
      <c r="D23" s="120" t="e" cm="1">
        <f t="array" ref="D23">_xlfn.XLOOKUP(D$1,'PY1 Data(H)'!$A$1:$BR$1,_xlfn.XLOOKUP($A23,'PY1 Data(H)'!$A$1:$A$288,'PY1 Data(H)'!$A$1:$BR$288))</f>
        <v>#N/A</v>
      </c>
      <c r="E23" s="120" t="e" cm="1">
        <f t="array" ref="E23">_xlfn.XLOOKUP(E$1,'PY1 Data(H)'!$A$1:$BR$1,_xlfn.XLOOKUP($A23,'PY1 Data(H)'!$A$1:$A$288,'PY1 Data(H)'!$A$1:$BR$288))</f>
        <v>#N/A</v>
      </c>
      <c r="F23" s="120" t="e" cm="1">
        <f t="array" ref="F23">_xlfn.XLOOKUP(F$1,'PY1 Data(H)'!$A$1:$BR$1,_xlfn.XLOOKUP($A23,'PY1 Data(H)'!$A$1:$A$288,'PY1 Data(H)'!$A$1:$BR$288))</f>
        <v>#N/A</v>
      </c>
      <c r="G23" s="120" t="e" cm="1">
        <f t="array" ref="G23">_xlfn.XLOOKUP(G$1,'PY1 Data(H)'!$A$1:$BR$1,_xlfn.XLOOKUP($A23,'PY1 Data(H)'!$A$1:$A$288,'PY1 Data(H)'!$A$1:$BR$288))</f>
        <v>#N/A</v>
      </c>
      <c r="H23" s="120" t="e" cm="1">
        <f t="array" ref="H23">_xlfn.XLOOKUP(H$1,'PY1 Data(H)'!$A$1:$BR$1,_xlfn.XLOOKUP($A23,'PY1 Data(H)'!$A$1:$A$288,'PY1 Data(H)'!$A$1:$BR$288))</f>
        <v>#N/A</v>
      </c>
      <c r="I23" s="120" t="e" cm="1">
        <f t="array" ref="I23">_xlfn.XLOOKUP(I$1,'PY1 Data(H)'!$A$1:$BR$1,_xlfn.XLOOKUP($A23,'PY1 Data(H)'!$A$1:$A$288,'PY1 Data(H)'!$A$1:$BR$288))</f>
        <v>#N/A</v>
      </c>
      <c r="J23" s="120" t="e" cm="1">
        <f t="array" ref="J23">_xlfn.XLOOKUP(J$1,'PY1 Data(H)'!$A$1:$BR$1,_xlfn.XLOOKUP($A23,'PY1 Data(H)'!$A$1:$A$288,'PY1 Data(H)'!$A$1:$BR$288))</f>
        <v>#N/A</v>
      </c>
      <c r="K23" s="120" t="e" cm="1">
        <f t="array" ref="K23">_xlfn.XLOOKUP(K$1,'PY1 Data(H)'!$A$1:$BR$1,_xlfn.XLOOKUP($A23,'PY1 Data(H)'!$A$1:$A$288,'PY1 Data(H)'!$A$1:$BR$288))</f>
        <v>#N/A</v>
      </c>
      <c r="L23" s="120" t="e" cm="1">
        <f t="array" ref="L23">_xlfn.XLOOKUP(L$1,'PY1 Data(H)'!$A$1:$BR$1,_xlfn.XLOOKUP($A23,'PY1 Data(H)'!$A$1:$A$288,'PY1 Data(H)'!$A$1:$BR$288))</f>
        <v>#N/A</v>
      </c>
      <c r="M23" s="120" t="e" cm="1">
        <f t="array" ref="M23">_xlfn.XLOOKUP(M$1,'PY1 Data(H)'!$A$1:$BR$1,_xlfn.XLOOKUP($A23,'PY1 Data(H)'!$A$1:$A$288,'PY1 Data(H)'!$A$1:$BR$288))</f>
        <v>#N/A</v>
      </c>
      <c r="N23" s="120" t="e" cm="1">
        <f t="array" ref="N23">_xlfn.XLOOKUP(N$1,'PY1 Data(H)'!$A$1:$BR$1,_xlfn.XLOOKUP($A23,'PY1 Data(H)'!$A$1:$A$288,'PY1 Data(H)'!$A$1:$BR$288))</f>
        <v>#N/A</v>
      </c>
      <c r="O23" s="120" t="e" cm="1">
        <f t="array" ref="O23">_xlfn.XLOOKUP(O$1,'PY1 Data(H)'!$A$1:$BR$1,_xlfn.XLOOKUP($A23,'PY1 Data(H)'!$A$1:$A$288,'PY1 Data(H)'!$A$1:$BR$288))</f>
        <v>#N/A</v>
      </c>
      <c r="P23" s="120" t="e" cm="1">
        <f t="array" ref="P23">_xlfn.XLOOKUP(P$1,'PY1 Data(H)'!$A$1:$BR$1,_xlfn.XLOOKUP($A23,'PY1 Data(H)'!$A$1:$A$288,'PY1 Data(H)'!$A$1:$BR$288))</f>
        <v>#N/A</v>
      </c>
      <c r="Q23" s="120" t="e" cm="1">
        <f t="array" ref="Q23">_xlfn.XLOOKUP(Q$1,'PY1 Data(H)'!$A$1:$BR$1,_xlfn.XLOOKUP($A23,'PY1 Data(H)'!$A$1:$A$288,'PY1 Data(H)'!$A$1:$BR$288))</f>
        <v>#N/A</v>
      </c>
      <c r="R23" s="120" t="e" cm="1">
        <f t="array" ref="R23">_xlfn.XLOOKUP(R$1,'PY1 Data(H)'!$A$1:$BR$1,_xlfn.XLOOKUP($A23,'PY1 Data(H)'!$A$1:$A$288,'PY1 Data(H)'!$A$1:$BR$288))</f>
        <v>#N/A</v>
      </c>
      <c r="S23" s="120" t="e" cm="1">
        <f t="array" ref="S23">_xlfn.XLOOKUP(S$1,'PY1 Data(H)'!$A$1:$BR$1,_xlfn.XLOOKUP($A23,'PY1 Data(H)'!$A$1:$A$288,'PY1 Data(H)'!$A$1:$BR$288))</f>
        <v>#N/A</v>
      </c>
    </row>
    <row r="24" spans="1:19" x14ac:dyDescent="0.3">
      <c r="A24">
        <v>388</v>
      </c>
      <c r="D24" s="120" cm="1">
        <f t="array" ref="D24">_xlfn.XLOOKUP(D$1,'PY1 Data(H)'!$A$1:$BR$1,_xlfn.XLOOKUP($A24,'PY1 Data(H)'!$A$1:$A$288,'PY1 Data(H)'!$A$1:$BR$288))</f>
        <v>6463779</v>
      </c>
      <c r="E24" s="120" cm="1">
        <f t="array" ref="E24">_xlfn.XLOOKUP(E$1,'PY1 Data(H)'!$A$1:$BR$1,_xlfn.XLOOKUP($A24,'PY1 Data(H)'!$A$1:$A$288,'PY1 Data(H)'!$A$1:$BR$288))</f>
        <v>10590266</v>
      </c>
      <c r="F24" s="120" cm="1">
        <f t="array" ref="F24">_xlfn.XLOOKUP(F$1,'PY1 Data(H)'!$A$1:$BR$1,_xlfn.XLOOKUP($A24,'PY1 Data(H)'!$A$1:$A$288,'PY1 Data(H)'!$A$1:$BR$288))</f>
        <v>22094931</v>
      </c>
      <c r="G24" s="120" cm="1">
        <f t="array" ref="G24">_xlfn.XLOOKUP(G$1,'PY1 Data(H)'!$A$1:$BR$1,_xlfn.XLOOKUP($A24,'PY1 Data(H)'!$A$1:$A$288,'PY1 Data(H)'!$A$1:$BR$288))</f>
        <v>0</v>
      </c>
      <c r="H24" s="120" cm="1">
        <f t="array" ref="H24">_xlfn.XLOOKUP(H$1,'PY1 Data(H)'!$A$1:$BR$1,_xlfn.XLOOKUP($A24,'PY1 Data(H)'!$A$1:$A$288,'PY1 Data(H)'!$A$1:$BR$288))</f>
        <v>5686563</v>
      </c>
      <c r="I24" s="120" cm="1">
        <f t="array" ref="I24">_xlfn.XLOOKUP(I$1,'PY1 Data(H)'!$A$1:$BR$1,_xlfn.XLOOKUP($A24,'PY1 Data(H)'!$A$1:$A$288,'PY1 Data(H)'!$A$1:$BR$288))</f>
        <v>6454712</v>
      </c>
      <c r="J24" s="120" cm="1">
        <f t="array" ref="J24">_xlfn.XLOOKUP(J$1,'PY1 Data(H)'!$A$1:$BR$1,_xlfn.XLOOKUP($A24,'PY1 Data(H)'!$A$1:$A$288,'PY1 Data(H)'!$A$1:$BR$288))</f>
        <v>11239168</v>
      </c>
      <c r="K24" s="120" cm="1">
        <f t="array" ref="K24">_xlfn.XLOOKUP(K$1,'PY1 Data(H)'!$A$1:$BR$1,_xlfn.XLOOKUP($A24,'PY1 Data(H)'!$A$1:$A$288,'PY1 Data(H)'!$A$1:$BR$288))</f>
        <v>8472609</v>
      </c>
      <c r="L24" s="120" cm="1">
        <f t="array" ref="L24">_xlfn.XLOOKUP(L$1,'PY1 Data(H)'!$A$1:$BR$1,_xlfn.XLOOKUP($A24,'PY1 Data(H)'!$A$1:$A$288,'PY1 Data(H)'!$A$1:$BR$288))</f>
        <v>5695443</v>
      </c>
      <c r="M24" s="120" cm="1">
        <f t="array" ref="M24">_xlfn.XLOOKUP(M$1,'PY1 Data(H)'!$A$1:$BR$1,_xlfn.XLOOKUP($A24,'PY1 Data(H)'!$A$1:$A$288,'PY1 Data(H)'!$A$1:$BR$288))</f>
        <v>8079803</v>
      </c>
      <c r="N24" s="120" cm="1">
        <f t="array" ref="N24">_xlfn.XLOOKUP(N$1,'PY1 Data(H)'!$A$1:$BR$1,_xlfn.XLOOKUP($A24,'PY1 Data(H)'!$A$1:$A$288,'PY1 Data(H)'!$A$1:$BR$288))</f>
        <v>0</v>
      </c>
      <c r="O24" s="120" cm="1">
        <f t="array" ref="O24">_xlfn.XLOOKUP(O$1,'PY1 Data(H)'!$A$1:$BR$1,_xlfn.XLOOKUP($A24,'PY1 Data(H)'!$A$1:$A$288,'PY1 Data(H)'!$A$1:$BR$288))</f>
        <v>33694691</v>
      </c>
      <c r="P24" s="120" cm="1">
        <f t="array" ref="P24">_xlfn.XLOOKUP(P$1,'PY1 Data(H)'!$A$1:$BR$1,_xlfn.XLOOKUP($A24,'PY1 Data(H)'!$A$1:$A$288,'PY1 Data(H)'!$A$1:$BR$288))</f>
        <v>6192251</v>
      </c>
      <c r="Q24" s="120" cm="1">
        <f t="array" ref="Q24">_xlfn.XLOOKUP(Q$1,'PY1 Data(H)'!$A$1:$BR$1,_xlfn.XLOOKUP($A24,'PY1 Data(H)'!$A$1:$A$288,'PY1 Data(H)'!$A$1:$BR$288))</f>
        <v>18966462</v>
      </c>
      <c r="R24" s="120" cm="1">
        <f t="array" ref="R24">_xlfn.XLOOKUP(R$1,'PY1 Data(H)'!$A$1:$BR$1,_xlfn.XLOOKUP($A24,'PY1 Data(H)'!$A$1:$A$288,'PY1 Data(H)'!$A$1:$BR$288))</f>
        <v>10025356</v>
      </c>
      <c r="S24" s="120" cm="1">
        <f t="array" ref="S24">_xlfn.XLOOKUP(S$1,'PY1 Data(H)'!$A$1:$BR$1,_xlfn.XLOOKUP($A24,'PY1 Data(H)'!$A$1:$A$288,'PY1 Data(H)'!$A$1:$BR$288))</f>
        <v>17071109</v>
      </c>
    </row>
    <row r="25" spans="1:19" x14ac:dyDescent="0.3">
      <c r="A25">
        <v>339</v>
      </c>
      <c r="D25" s="120" cm="1">
        <f t="array" ref="D25">_xlfn.XLOOKUP(D$1,'PY1 Data(H)'!$A$1:$BR$1,_xlfn.XLOOKUP($A25,'PY1 Data(H)'!$A$1:$A$288,'PY1 Data(H)'!$A$1:$BR$288))</f>
        <v>504643</v>
      </c>
      <c r="E25" s="120" cm="1">
        <f t="array" ref="E25">_xlfn.XLOOKUP(E$1,'PY1 Data(H)'!$A$1:$BR$1,_xlfn.XLOOKUP($A25,'PY1 Data(H)'!$A$1:$A$288,'PY1 Data(H)'!$A$1:$BR$288))</f>
        <v>393668</v>
      </c>
      <c r="F25" s="120" cm="1">
        <f t="array" ref="F25">_xlfn.XLOOKUP(F$1,'PY1 Data(H)'!$A$1:$BR$1,_xlfn.XLOOKUP($A25,'PY1 Data(H)'!$A$1:$A$288,'PY1 Data(H)'!$A$1:$BR$288))</f>
        <v>3105150</v>
      </c>
      <c r="G25" s="120" cm="1">
        <f t="array" ref="G25">_xlfn.XLOOKUP(G$1,'PY1 Data(H)'!$A$1:$BR$1,_xlfn.XLOOKUP($A25,'PY1 Data(H)'!$A$1:$A$288,'PY1 Data(H)'!$A$1:$BR$288))</f>
        <v>0</v>
      </c>
      <c r="H25" s="120" cm="1">
        <f t="array" ref="H25">_xlfn.XLOOKUP(H$1,'PY1 Data(H)'!$A$1:$BR$1,_xlfn.XLOOKUP($A25,'PY1 Data(H)'!$A$1:$A$288,'PY1 Data(H)'!$A$1:$BR$288))</f>
        <v>0</v>
      </c>
      <c r="I25" s="120" cm="1">
        <f t="array" ref="I25">_xlfn.XLOOKUP(I$1,'PY1 Data(H)'!$A$1:$BR$1,_xlfn.XLOOKUP($A25,'PY1 Data(H)'!$A$1:$A$288,'PY1 Data(H)'!$A$1:$BR$288))</f>
        <v>453841</v>
      </c>
      <c r="J25" s="120" cm="1">
        <f t="array" ref="J25">_xlfn.XLOOKUP(J$1,'PY1 Data(H)'!$A$1:$BR$1,_xlfn.XLOOKUP($A25,'PY1 Data(H)'!$A$1:$A$288,'PY1 Data(H)'!$A$1:$BR$288))</f>
        <v>1083855</v>
      </c>
      <c r="K25" s="120" cm="1">
        <f t="array" ref="K25">_xlfn.XLOOKUP(K$1,'PY1 Data(H)'!$A$1:$BR$1,_xlfn.XLOOKUP($A25,'PY1 Data(H)'!$A$1:$A$288,'PY1 Data(H)'!$A$1:$BR$288))</f>
        <v>745292</v>
      </c>
      <c r="L25" s="120" cm="1">
        <f t="array" ref="L25">_xlfn.XLOOKUP(L$1,'PY1 Data(H)'!$A$1:$BR$1,_xlfn.XLOOKUP($A25,'PY1 Data(H)'!$A$1:$A$288,'PY1 Data(H)'!$A$1:$BR$288))</f>
        <v>590654</v>
      </c>
      <c r="M25" s="120" cm="1">
        <f t="array" ref="M25">_xlfn.XLOOKUP(M$1,'PY1 Data(H)'!$A$1:$BR$1,_xlfn.XLOOKUP($A25,'PY1 Data(H)'!$A$1:$A$288,'PY1 Data(H)'!$A$1:$BR$288))</f>
        <v>834723</v>
      </c>
      <c r="N25" s="120" cm="1">
        <f t="array" ref="N25">_xlfn.XLOOKUP(N$1,'PY1 Data(H)'!$A$1:$BR$1,_xlfn.XLOOKUP($A25,'PY1 Data(H)'!$A$1:$A$288,'PY1 Data(H)'!$A$1:$BR$288))</f>
        <v>0</v>
      </c>
      <c r="O25" s="120" cm="1">
        <f t="array" ref="O25">_xlfn.XLOOKUP(O$1,'PY1 Data(H)'!$A$1:$BR$1,_xlfn.XLOOKUP($A25,'PY1 Data(H)'!$A$1:$A$288,'PY1 Data(H)'!$A$1:$BR$288))</f>
        <v>2589130</v>
      </c>
      <c r="P25" s="120" cm="1">
        <f t="array" ref="P25">_xlfn.XLOOKUP(P$1,'PY1 Data(H)'!$A$1:$BR$1,_xlfn.XLOOKUP($A25,'PY1 Data(H)'!$A$1:$A$288,'PY1 Data(H)'!$A$1:$BR$288))</f>
        <v>138145</v>
      </c>
      <c r="Q25" s="120" cm="1">
        <f t="array" ref="Q25">_xlfn.XLOOKUP(Q$1,'PY1 Data(H)'!$A$1:$BR$1,_xlfn.XLOOKUP($A25,'PY1 Data(H)'!$A$1:$A$288,'PY1 Data(H)'!$A$1:$BR$288))</f>
        <v>1556445</v>
      </c>
      <c r="R25" s="120" cm="1">
        <f t="array" ref="R25">_xlfn.XLOOKUP(R$1,'PY1 Data(H)'!$A$1:$BR$1,_xlfn.XLOOKUP($A25,'PY1 Data(H)'!$A$1:$A$288,'PY1 Data(H)'!$A$1:$BR$288))</f>
        <v>626687</v>
      </c>
      <c r="S25" s="120" cm="1">
        <f t="array" ref="S25">_xlfn.XLOOKUP(S$1,'PY1 Data(H)'!$A$1:$BR$1,_xlfn.XLOOKUP($A25,'PY1 Data(H)'!$A$1:$A$288,'PY1 Data(H)'!$A$1:$BR$288))</f>
        <v>2059319</v>
      </c>
    </row>
    <row r="26" spans="1:19" x14ac:dyDescent="0.3">
      <c r="A26">
        <v>504</v>
      </c>
      <c r="D26" s="120" cm="1">
        <f t="array" ref="D26">_xlfn.XLOOKUP(D$1,'PY1 Data(H)'!$A$1:$BR$1,_xlfn.XLOOKUP($A26,'PY1 Data(H)'!$A$1:$A$288,'PY1 Data(H)'!$A$1:$BR$288))</f>
        <v>5953841</v>
      </c>
      <c r="E26" s="120" cm="1">
        <f t="array" ref="E26">_xlfn.XLOOKUP(E$1,'PY1 Data(H)'!$A$1:$BR$1,_xlfn.XLOOKUP($A26,'PY1 Data(H)'!$A$1:$A$288,'PY1 Data(H)'!$A$1:$BR$288))</f>
        <v>10027199</v>
      </c>
      <c r="F26" s="120" cm="1">
        <f t="array" ref="F26">_xlfn.XLOOKUP(F$1,'PY1 Data(H)'!$A$1:$BR$1,_xlfn.XLOOKUP($A26,'PY1 Data(H)'!$A$1:$A$288,'PY1 Data(H)'!$A$1:$BR$288))</f>
        <v>18351198</v>
      </c>
      <c r="G26" s="120" cm="1">
        <f t="array" ref="G26">_xlfn.XLOOKUP(G$1,'PY1 Data(H)'!$A$1:$BR$1,_xlfn.XLOOKUP($A26,'PY1 Data(H)'!$A$1:$A$288,'PY1 Data(H)'!$A$1:$BR$288))</f>
        <v>0</v>
      </c>
      <c r="H26" s="120" cm="1">
        <f t="array" ref="H26">_xlfn.XLOOKUP(H$1,'PY1 Data(H)'!$A$1:$BR$1,_xlfn.XLOOKUP($A26,'PY1 Data(H)'!$A$1:$A$288,'PY1 Data(H)'!$A$1:$BR$288))</f>
        <v>5562055</v>
      </c>
      <c r="I26" s="120" cm="1">
        <f t="array" ref="I26">_xlfn.XLOOKUP(I$1,'PY1 Data(H)'!$A$1:$BR$1,_xlfn.XLOOKUP($A26,'PY1 Data(H)'!$A$1:$A$288,'PY1 Data(H)'!$A$1:$BR$288))</f>
        <v>6248216</v>
      </c>
      <c r="J26" s="120" cm="1">
        <f t="array" ref="J26">_xlfn.XLOOKUP(J$1,'PY1 Data(H)'!$A$1:$BR$1,_xlfn.XLOOKUP($A26,'PY1 Data(H)'!$A$1:$A$288,'PY1 Data(H)'!$A$1:$BR$288))</f>
        <v>10390652</v>
      </c>
      <c r="K26" s="120" cm="1">
        <f t="array" ref="K26">_xlfn.XLOOKUP(K$1,'PY1 Data(H)'!$A$1:$BR$1,_xlfn.XLOOKUP($A26,'PY1 Data(H)'!$A$1:$A$288,'PY1 Data(H)'!$A$1:$BR$288))</f>
        <v>7853921</v>
      </c>
      <c r="L26" s="120" cm="1">
        <f t="array" ref="L26">_xlfn.XLOOKUP(L$1,'PY1 Data(H)'!$A$1:$BR$1,_xlfn.XLOOKUP($A26,'PY1 Data(H)'!$A$1:$A$288,'PY1 Data(H)'!$A$1:$BR$288))</f>
        <v>4810310</v>
      </c>
      <c r="M26" s="120" cm="1">
        <f t="array" ref="M26">_xlfn.XLOOKUP(M$1,'PY1 Data(H)'!$A$1:$BR$1,_xlfn.XLOOKUP($A26,'PY1 Data(H)'!$A$1:$A$288,'PY1 Data(H)'!$A$1:$BR$288))</f>
        <v>7033989</v>
      </c>
      <c r="N26" s="120" cm="1">
        <f t="array" ref="N26">_xlfn.XLOOKUP(N$1,'PY1 Data(H)'!$A$1:$BR$1,_xlfn.XLOOKUP($A26,'PY1 Data(H)'!$A$1:$A$288,'PY1 Data(H)'!$A$1:$BR$288))</f>
        <v>0</v>
      </c>
      <c r="O26" s="120" cm="1">
        <f t="array" ref="O26">_xlfn.XLOOKUP(O$1,'PY1 Data(H)'!$A$1:$BR$1,_xlfn.XLOOKUP($A26,'PY1 Data(H)'!$A$1:$A$288,'PY1 Data(H)'!$A$1:$BR$288))</f>
        <v>31438542</v>
      </c>
      <c r="P26" s="120" cm="1">
        <f t="array" ref="P26">_xlfn.XLOOKUP(P$1,'PY1 Data(H)'!$A$1:$BR$1,_xlfn.XLOOKUP($A26,'PY1 Data(H)'!$A$1:$A$288,'PY1 Data(H)'!$A$1:$BR$288))</f>
        <v>6914891</v>
      </c>
      <c r="Q26" s="120" cm="1">
        <f t="array" ref="Q26">_xlfn.XLOOKUP(Q$1,'PY1 Data(H)'!$A$1:$BR$1,_xlfn.XLOOKUP($A26,'PY1 Data(H)'!$A$1:$A$288,'PY1 Data(H)'!$A$1:$BR$288))</f>
        <v>15988809</v>
      </c>
      <c r="R26" s="120" cm="1">
        <f t="array" ref="R26">_xlfn.XLOOKUP(R$1,'PY1 Data(H)'!$A$1:$BR$1,_xlfn.XLOOKUP($A26,'PY1 Data(H)'!$A$1:$A$288,'PY1 Data(H)'!$A$1:$BR$288))</f>
        <v>9361830</v>
      </c>
      <c r="S26" s="120" cm="1">
        <f t="array" ref="S26">_xlfn.XLOOKUP(S$1,'PY1 Data(H)'!$A$1:$BR$1,_xlfn.XLOOKUP($A26,'PY1 Data(H)'!$A$1:$A$288,'PY1 Data(H)'!$A$1:$BR$288))</f>
        <v>14825792</v>
      </c>
    </row>
    <row r="27" spans="1:19" x14ac:dyDescent="0.3">
      <c r="A27">
        <v>505</v>
      </c>
      <c r="D27" s="120" cm="1">
        <f t="array" ref="D27">_xlfn.XLOOKUP(D$1,'PY1 Data(H)'!$A$1:$BR$1,_xlfn.XLOOKUP($A27,'PY1 Data(H)'!$A$1:$A$288,'PY1 Data(H)'!$A$1:$BR$288))</f>
        <v>0</v>
      </c>
      <c r="E27" s="120" cm="1">
        <f t="array" ref="E27">_xlfn.XLOOKUP(E$1,'PY1 Data(H)'!$A$1:$BR$1,_xlfn.XLOOKUP($A27,'PY1 Data(H)'!$A$1:$A$288,'PY1 Data(H)'!$A$1:$BR$288))</f>
        <v>0</v>
      </c>
      <c r="F27" s="120" cm="1">
        <f t="array" ref="F27">_xlfn.XLOOKUP(F$1,'PY1 Data(H)'!$A$1:$BR$1,_xlfn.XLOOKUP($A27,'PY1 Data(H)'!$A$1:$A$288,'PY1 Data(H)'!$A$1:$BR$288))</f>
        <v>0</v>
      </c>
      <c r="G27" s="120" cm="1">
        <f t="array" ref="G27">_xlfn.XLOOKUP(G$1,'PY1 Data(H)'!$A$1:$BR$1,_xlfn.XLOOKUP($A27,'PY1 Data(H)'!$A$1:$A$288,'PY1 Data(H)'!$A$1:$BR$288))</f>
        <v>0</v>
      </c>
      <c r="H27" s="120" cm="1">
        <f t="array" ref="H27">_xlfn.XLOOKUP(H$1,'PY1 Data(H)'!$A$1:$BR$1,_xlfn.XLOOKUP($A27,'PY1 Data(H)'!$A$1:$A$288,'PY1 Data(H)'!$A$1:$BR$288))</f>
        <v>0</v>
      </c>
      <c r="I27" s="120" cm="1">
        <f t="array" ref="I27">_xlfn.XLOOKUP(I$1,'PY1 Data(H)'!$A$1:$BR$1,_xlfn.XLOOKUP($A27,'PY1 Data(H)'!$A$1:$A$288,'PY1 Data(H)'!$A$1:$BR$288))</f>
        <v>0</v>
      </c>
      <c r="J27" s="120" cm="1">
        <f t="array" ref="J27">_xlfn.XLOOKUP(J$1,'PY1 Data(H)'!$A$1:$BR$1,_xlfn.XLOOKUP($A27,'PY1 Data(H)'!$A$1:$A$288,'PY1 Data(H)'!$A$1:$BR$288))</f>
        <v>0</v>
      </c>
      <c r="K27" s="120" cm="1">
        <f t="array" ref="K27">_xlfn.XLOOKUP(K$1,'PY1 Data(H)'!$A$1:$BR$1,_xlfn.XLOOKUP($A27,'PY1 Data(H)'!$A$1:$A$288,'PY1 Data(H)'!$A$1:$BR$288))</f>
        <v>0</v>
      </c>
      <c r="L27" s="120" cm="1">
        <f t="array" ref="L27">_xlfn.XLOOKUP(L$1,'PY1 Data(H)'!$A$1:$BR$1,_xlfn.XLOOKUP($A27,'PY1 Data(H)'!$A$1:$A$288,'PY1 Data(H)'!$A$1:$BR$288))</f>
        <v>0</v>
      </c>
      <c r="M27" s="120" cm="1">
        <f t="array" ref="M27">_xlfn.XLOOKUP(M$1,'PY1 Data(H)'!$A$1:$BR$1,_xlfn.XLOOKUP($A27,'PY1 Data(H)'!$A$1:$A$288,'PY1 Data(H)'!$A$1:$BR$288))</f>
        <v>0</v>
      </c>
      <c r="N27" s="120" cm="1">
        <f t="array" ref="N27">_xlfn.XLOOKUP(N$1,'PY1 Data(H)'!$A$1:$BR$1,_xlfn.XLOOKUP($A27,'PY1 Data(H)'!$A$1:$A$288,'PY1 Data(H)'!$A$1:$BR$288))</f>
        <v>0</v>
      </c>
      <c r="O27" s="120" cm="1">
        <f t="array" ref="O27">_xlfn.XLOOKUP(O$1,'PY1 Data(H)'!$A$1:$BR$1,_xlfn.XLOOKUP($A27,'PY1 Data(H)'!$A$1:$A$288,'PY1 Data(H)'!$A$1:$BR$288))</f>
        <v>0</v>
      </c>
      <c r="P27" s="120" cm="1">
        <f t="array" ref="P27">_xlfn.XLOOKUP(P$1,'PY1 Data(H)'!$A$1:$BR$1,_xlfn.XLOOKUP($A27,'PY1 Data(H)'!$A$1:$A$288,'PY1 Data(H)'!$A$1:$BR$288))</f>
        <v>0</v>
      </c>
      <c r="Q27" s="120" cm="1">
        <f t="array" ref="Q27">_xlfn.XLOOKUP(Q$1,'PY1 Data(H)'!$A$1:$BR$1,_xlfn.XLOOKUP($A27,'PY1 Data(H)'!$A$1:$A$288,'PY1 Data(H)'!$A$1:$BR$288))</f>
        <v>0</v>
      </c>
      <c r="R27" s="120" cm="1">
        <f t="array" ref="R27">_xlfn.XLOOKUP(R$1,'PY1 Data(H)'!$A$1:$BR$1,_xlfn.XLOOKUP($A27,'PY1 Data(H)'!$A$1:$A$288,'PY1 Data(H)'!$A$1:$BR$288))</f>
        <v>0</v>
      </c>
      <c r="S27" s="120" cm="1">
        <f t="array" ref="S27">_xlfn.XLOOKUP(S$1,'PY1 Data(H)'!$A$1:$BR$1,_xlfn.XLOOKUP($A27,'PY1 Data(H)'!$A$1:$A$288,'PY1 Data(H)'!$A$1:$BR$288))</f>
        <v>0</v>
      </c>
    </row>
    <row r="28" spans="1:19" x14ac:dyDescent="0.3">
      <c r="A28">
        <v>341</v>
      </c>
      <c r="D28" s="120" cm="1">
        <f t="array" ref="D28">_xlfn.XLOOKUP(D$1,'PY1 Data(H)'!$A$1:$BR$1,_xlfn.XLOOKUP($A28,'PY1 Data(H)'!$A$1:$A$288,'PY1 Data(H)'!$A$1:$BR$288))</f>
        <v>14413</v>
      </c>
      <c r="E28" s="120" cm="1">
        <f t="array" ref="E28">_xlfn.XLOOKUP(E$1,'PY1 Data(H)'!$A$1:$BR$1,_xlfn.XLOOKUP($A28,'PY1 Data(H)'!$A$1:$A$288,'PY1 Data(H)'!$A$1:$BR$288))</f>
        <v>222389</v>
      </c>
      <c r="F28" s="120" cm="1">
        <f t="array" ref="F28">_xlfn.XLOOKUP(F$1,'PY1 Data(H)'!$A$1:$BR$1,_xlfn.XLOOKUP($A28,'PY1 Data(H)'!$A$1:$A$288,'PY1 Data(H)'!$A$1:$BR$288))</f>
        <v>898124</v>
      </c>
      <c r="G28" s="120" cm="1">
        <f t="array" ref="G28">_xlfn.XLOOKUP(G$1,'PY1 Data(H)'!$A$1:$BR$1,_xlfn.XLOOKUP($A28,'PY1 Data(H)'!$A$1:$A$288,'PY1 Data(H)'!$A$1:$BR$288))</f>
        <v>0</v>
      </c>
      <c r="H28" s="120" cm="1">
        <f t="array" ref="H28">_xlfn.XLOOKUP(H$1,'PY1 Data(H)'!$A$1:$BR$1,_xlfn.XLOOKUP($A28,'PY1 Data(H)'!$A$1:$A$288,'PY1 Data(H)'!$A$1:$BR$288))</f>
        <v>221017</v>
      </c>
      <c r="I28" s="120" cm="1">
        <f t="array" ref="I28">_xlfn.XLOOKUP(I$1,'PY1 Data(H)'!$A$1:$BR$1,_xlfn.XLOOKUP($A28,'PY1 Data(H)'!$A$1:$A$288,'PY1 Data(H)'!$A$1:$BR$288))</f>
        <v>170311</v>
      </c>
      <c r="J28" s="120" cm="1">
        <f t="array" ref="J28">_xlfn.XLOOKUP(J$1,'PY1 Data(H)'!$A$1:$BR$1,_xlfn.XLOOKUP($A28,'PY1 Data(H)'!$A$1:$A$288,'PY1 Data(H)'!$A$1:$BR$288))</f>
        <v>195215</v>
      </c>
      <c r="K28" s="120" cm="1">
        <f t="array" ref="K28">_xlfn.XLOOKUP(K$1,'PY1 Data(H)'!$A$1:$BR$1,_xlfn.XLOOKUP($A28,'PY1 Data(H)'!$A$1:$A$288,'PY1 Data(H)'!$A$1:$BR$288))</f>
        <v>0</v>
      </c>
      <c r="L28" s="120" cm="1">
        <f t="array" ref="L28">_xlfn.XLOOKUP(L$1,'PY1 Data(H)'!$A$1:$BR$1,_xlfn.XLOOKUP($A28,'PY1 Data(H)'!$A$1:$A$288,'PY1 Data(H)'!$A$1:$BR$288))</f>
        <v>149138</v>
      </c>
      <c r="M28" s="120" cm="1">
        <f t="array" ref="M28">_xlfn.XLOOKUP(M$1,'PY1 Data(H)'!$A$1:$BR$1,_xlfn.XLOOKUP($A28,'PY1 Data(H)'!$A$1:$A$288,'PY1 Data(H)'!$A$1:$BR$288))</f>
        <v>10555</v>
      </c>
      <c r="N28" s="120" cm="1">
        <f t="array" ref="N28">_xlfn.XLOOKUP(N$1,'PY1 Data(H)'!$A$1:$BR$1,_xlfn.XLOOKUP($A28,'PY1 Data(H)'!$A$1:$A$288,'PY1 Data(H)'!$A$1:$BR$288))</f>
        <v>0</v>
      </c>
      <c r="O28" s="120" cm="1">
        <f t="array" ref="O28">_xlfn.XLOOKUP(O$1,'PY1 Data(H)'!$A$1:$BR$1,_xlfn.XLOOKUP($A28,'PY1 Data(H)'!$A$1:$A$288,'PY1 Data(H)'!$A$1:$BR$288))</f>
        <v>6835</v>
      </c>
      <c r="P28" s="120" cm="1">
        <f t="array" ref="P28">_xlfn.XLOOKUP(P$1,'PY1 Data(H)'!$A$1:$BR$1,_xlfn.XLOOKUP($A28,'PY1 Data(H)'!$A$1:$A$288,'PY1 Data(H)'!$A$1:$BR$288))</f>
        <v>225341</v>
      </c>
      <c r="Q28" s="120" cm="1">
        <f t="array" ref="Q28">_xlfn.XLOOKUP(Q$1,'PY1 Data(H)'!$A$1:$BR$1,_xlfn.XLOOKUP($A28,'PY1 Data(H)'!$A$1:$A$288,'PY1 Data(H)'!$A$1:$BR$288))</f>
        <v>1126261</v>
      </c>
      <c r="R28" s="120" cm="1">
        <f t="array" ref="R28">_xlfn.XLOOKUP(R$1,'PY1 Data(H)'!$A$1:$BR$1,_xlfn.XLOOKUP($A28,'PY1 Data(H)'!$A$1:$A$288,'PY1 Data(H)'!$A$1:$BR$288))</f>
        <v>228713</v>
      </c>
      <c r="S28" s="120" cm="1">
        <f t="array" ref="S28">_xlfn.XLOOKUP(S$1,'PY1 Data(H)'!$A$1:$BR$1,_xlfn.XLOOKUP($A28,'PY1 Data(H)'!$A$1:$A$288,'PY1 Data(H)'!$A$1:$BR$288))</f>
        <v>298288</v>
      </c>
    </row>
    <row r="29" spans="1:19" x14ac:dyDescent="0.3">
      <c r="A29">
        <v>386</v>
      </c>
      <c r="D29" s="120" cm="1">
        <f t="array" ref="D29">_xlfn.XLOOKUP(D$1,'PY1 Data(H)'!$A$1:$BR$1,_xlfn.XLOOKUP($A29,'PY1 Data(H)'!$A$1:$A$288,'PY1 Data(H)'!$A$1:$BR$288))</f>
        <v>0</v>
      </c>
      <c r="E29" s="120" cm="1">
        <f t="array" ref="E29">_xlfn.XLOOKUP(E$1,'PY1 Data(H)'!$A$1:$BR$1,_xlfn.XLOOKUP($A29,'PY1 Data(H)'!$A$1:$A$288,'PY1 Data(H)'!$A$1:$BR$288))</f>
        <v>0</v>
      </c>
      <c r="F29" s="120" cm="1">
        <f t="array" ref="F29">_xlfn.XLOOKUP(F$1,'PY1 Data(H)'!$A$1:$BR$1,_xlfn.XLOOKUP($A29,'PY1 Data(H)'!$A$1:$A$288,'PY1 Data(H)'!$A$1:$BR$288))</f>
        <v>0</v>
      </c>
      <c r="G29" s="120" cm="1">
        <f t="array" ref="G29">_xlfn.XLOOKUP(G$1,'PY1 Data(H)'!$A$1:$BR$1,_xlfn.XLOOKUP($A29,'PY1 Data(H)'!$A$1:$A$288,'PY1 Data(H)'!$A$1:$BR$288))</f>
        <v>0</v>
      </c>
      <c r="H29" s="120" cm="1">
        <f t="array" ref="H29">_xlfn.XLOOKUP(H$1,'PY1 Data(H)'!$A$1:$BR$1,_xlfn.XLOOKUP($A29,'PY1 Data(H)'!$A$1:$A$288,'PY1 Data(H)'!$A$1:$BR$288))</f>
        <v>0</v>
      </c>
      <c r="I29" s="120" cm="1">
        <f t="array" ref="I29">_xlfn.XLOOKUP(I$1,'PY1 Data(H)'!$A$1:$BR$1,_xlfn.XLOOKUP($A29,'PY1 Data(H)'!$A$1:$A$288,'PY1 Data(H)'!$A$1:$BR$288))</f>
        <v>0</v>
      </c>
      <c r="J29" s="120" cm="1">
        <f t="array" ref="J29">_xlfn.XLOOKUP(J$1,'PY1 Data(H)'!$A$1:$BR$1,_xlfn.XLOOKUP($A29,'PY1 Data(H)'!$A$1:$A$288,'PY1 Data(H)'!$A$1:$BR$288))</f>
        <v>0</v>
      </c>
      <c r="K29" s="120" cm="1">
        <f t="array" ref="K29">_xlfn.XLOOKUP(K$1,'PY1 Data(H)'!$A$1:$BR$1,_xlfn.XLOOKUP($A29,'PY1 Data(H)'!$A$1:$A$288,'PY1 Data(H)'!$A$1:$BR$288))</f>
        <v>0</v>
      </c>
      <c r="L29" s="120" cm="1">
        <f t="array" ref="L29">_xlfn.XLOOKUP(L$1,'PY1 Data(H)'!$A$1:$BR$1,_xlfn.XLOOKUP($A29,'PY1 Data(H)'!$A$1:$A$288,'PY1 Data(H)'!$A$1:$BR$288))</f>
        <v>0</v>
      </c>
      <c r="M29" s="120" cm="1">
        <f t="array" ref="M29">_xlfn.XLOOKUP(M$1,'PY1 Data(H)'!$A$1:$BR$1,_xlfn.XLOOKUP($A29,'PY1 Data(H)'!$A$1:$A$288,'PY1 Data(H)'!$A$1:$BR$288))</f>
        <v>0</v>
      </c>
      <c r="N29" s="120" cm="1">
        <f t="array" ref="N29">_xlfn.XLOOKUP(N$1,'PY1 Data(H)'!$A$1:$BR$1,_xlfn.XLOOKUP($A29,'PY1 Data(H)'!$A$1:$A$288,'PY1 Data(H)'!$A$1:$BR$288))</f>
        <v>0</v>
      </c>
      <c r="O29" s="120" cm="1">
        <f t="array" ref="O29">_xlfn.XLOOKUP(O$1,'PY1 Data(H)'!$A$1:$BR$1,_xlfn.XLOOKUP($A29,'PY1 Data(H)'!$A$1:$A$288,'PY1 Data(H)'!$A$1:$BR$288))</f>
        <v>0</v>
      </c>
      <c r="P29" s="120" cm="1">
        <f t="array" ref="P29">_xlfn.XLOOKUP(P$1,'PY1 Data(H)'!$A$1:$BR$1,_xlfn.XLOOKUP($A29,'PY1 Data(H)'!$A$1:$A$288,'PY1 Data(H)'!$A$1:$BR$288))</f>
        <v>0</v>
      </c>
      <c r="Q29" s="120" cm="1">
        <f t="array" ref="Q29">_xlfn.XLOOKUP(Q$1,'PY1 Data(H)'!$A$1:$BR$1,_xlfn.XLOOKUP($A29,'PY1 Data(H)'!$A$1:$A$288,'PY1 Data(H)'!$A$1:$BR$288))</f>
        <v>0</v>
      </c>
      <c r="R29" s="120" cm="1">
        <f t="array" ref="R29">_xlfn.XLOOKUP(R$1,'PY1 Data(H)'!$A$1:$BR$1,_xlfn.XLOOKUP($A29,'PY1 Data(H)'!$A$1:$A$288,'PY1 Data(H)'!$A$1:$BR$288))</f>
        <v>0</v>
      </c>
      <c r="S29" s="120" cm="1">
        <f t="array" ref="S29">_xlfn.XLOOKUP(S$1,'PY1 Data(H)'!$A$1:$BR$1,_xlfn.XLOOKUP($A29,'PY1 Data(H)'!$A$1:$A$288,'PY1 Data(H)'!$A$1:$BR$288))</f>
        <v>0</v>
      </c>
    </row>
    <row r="30" spans="1:19" x14ac:dyDescent="0.3">
      <c r="A30">
        <v>387</v>
      </c>
      <c r="D30" s="120" cm="1">
        <f t="array" ref="D30">_xlfn.XLOOKUP(D$1,'PY1 Data(H)'!$A$1:$BR$1,_xlfn.XLOOKUP($A30,'PY1 Data(H)'!$A$1:$A$288,'PY1 Data(H)'!$A$1:$BR$288))</f>
        <v>0</v>
      </c>
      <c r="E30" s="120" cm="1">
        <f t="array" ref="E30">_xlfn.XLOOKUP(E$1,'PY1 Data(H)'!$A$1:$BR$1,_xlfn.XLOOKUP($A30,'PY1 Data(H)'!$A$1:$A$288,'PY1 Data(H)'!$A$1:$BR$288))</f>
        <v>0</v>
      </c>
      <c r="F30" s="120" cm="1">
        <f t="array" ref="F30">_xlfn.XLOOKUP(F$1,'PY1 Data(H)'!$A$1:$BR$1,_xlfn.XLOOKUP($A30,'PY1 Data(H)'!$A$1:$A$288,'PY1 Data(H)'!$A$1:$BR$288))</f>
        <v>0</v>
      </c>
      <c r="G30" s="120" cm="1">
        <f t="array" ref="G30">_xlfn.XLOOKUP(G$1,'PY1 Data(H)'!$A$1:$BR$1,_xlfn.XLOOKUP($A30,'PY1 Data(H)'!$A$1:$A$288,'PY1 Data(H)'!$A$1:$BR$288))</f>
        <v>0</v>
      </c>
      <c r="H30" s="120" cm="1">
        <f t="array" ref="H30">_xlfn.XLOOKUP(H$1,'PY1 Data(H)'!$A$1:$BR$1,_xlfn.XLOOKUP($A30,'PY1 Data(H)'!$A$1:$A$288,'PY1 Data(H)'!$A$1:$BR$288))</f>
        <v>0</v>
      </c>
      <c r="I30" s="120" cm="1">
        <f t="array" ref="I30">_xlfn.XLOOKUP(I$1,'PY1 Data(H)'!$A$1:$BR$1,_xlfn.XLOOKUP($A30,'PY1 Data(H)'!$A$1:$A$288,'PY1 Data(H)'!$A$1:$BR$288))</f>
        <v>0</v>
      </c>
      <c r="J30" s="120" cm="1">
        <f t="array" ref="J30">_xlfn.XLOOKUP(J$1,'PY1 Data(H)'!$A$1:$BR$1,_xlfn.XLOOKUP($A30,'PY1 Data(H)'!$A$1:$A$288,'PY1 Data(H)'!$A$1:$BR$288))</f>
        <v>0</v>
      </c>
      <c r="K30" s="120" cm="1">
        <f t="array" ref="K30">_xlfn.XLOOKUP(K$1,'PY1 Data(H)'!$A$1:$BR$1,_xlfn.XLOOKUP($A30,'PY1 Data(H)'!$A$1:$A$288,'PY1 Data(H)'!$A$1:$BR$288))</f>
        <v>0</v>
      </c>
      <c r="L30" s="120" cm="1">
        <f t="array" ref="L30">_xlfn.XLOOKUP(L$1,'PY1 Data(H)'!$A$1:$BR$1,_xlfn.XLOOKUP($A30,'PY1 Data(H)'!$A$1:$A$288,'PY1 Data(H)'!$A$1:$BR$288))</f>
        <v>0</v>
      </c>
      <c r="M30" s="120" cm="1">
        <f t="array" ref="M30">_xlfn.XLOOKUP(M$1,'PY1 Data(H)'!$A$1:$BR$1,_xlfn.XLOOKUP($A30,'PY1 Data(H)'!$A$1:$A$288,'PY1 Data(H)'!$A$1:$BR$288))</f>
        <v>0</v>
      </c>
      <c r="N30" s="120" cm="1">
        <f t="array" ref="N30">_xlfn.XLOOKUP(N$1,'PY1 Data(H)'!$A$1:$BR$1,_xlfn.XLOOKUP($A30,'PY1 Data(H)'!$A$1:$A$288,'PY1 Data(H)'!$A$1:$BR$288))</f>
        <v>0</v>
      </c>
      <c r="O30" s="120" cm="1">
        <f t="array" ref="O30">_xlfn.XLOOKUP(O$1,'PY1 Data(H)'!$A$1:$BR$1,_xlfn.XLOOKUP($A30,'PY1 Data(H)'!$A$1:$A$288,'PY1 Data(H)'!$A$1:$BR$288))</f>
        <v>0</v>
      </c>
      <c r="P30" s="120" cm="1">
        <f t="array" ref="P30">_xlfn.XLOOKUP(P$1,'PY1 Data(H)'!$A$1:$BR$1,_xlfn.XLOOKUP($A30,'PY1 Data(H)'!$A$1:$A$288,'PY1 Data(H)'!$A$1:$BR$288))</f>
        <v>0</v>
      </c>
      <c r="Q30" s="120" cm="1">
        <f t="array" ref="Q30">_xlfn.XLOOKUP(Q$1,'PY1 Data(H)'!$A$1:$BR$1,_xlfn.XLOOKUP($A30,'PY1 Data(H)'!$A$1:$A$288,'PY1 Data(H)'!$A$1:$BR$288))</f>
        <v>0</v>
      </c>
      <c r="R30" s="120" cm="1">
        <f t="array" ref="R30">_xlfn.XLOOKUP(R$1,'PY1 Data(H)'!$A$1:$BR$1,_xlfn.XLOOKUP($A30,'PY1 Data(H)'!$A$1:$A$288,'PY1 Data(H)'!$A$1:$BR$288))</f>
        <v>0</v>
      </c>
      <c r="S30" s="120" cm="1">
        <f t="array" ref="S30">_xlfn.XLOOKUP(S$1,'PY1 Data(H)'!$A$1:$BR$1,_xlfn.XLOOKUP($A30,'PY1 Data(H)'!$A$1:$A$288,'PY1 Data(H)'!$A$1:$BR$288))</f>
        <v>0</v>
      </c>
    </row>
    <row r="31" spans="1:19" x14ac:dyDescent="0.3">
      <c r="A31">
        <v>389</v>
      </c>
      <c r="D31" s="120" cm="1">
        <f t="array" ref="D31">_xlfn.XLOOKUP(D$1,'PY1 Data(H)'!$A$1:$BR$1,_xlfn.XLOOKUP($A31,'PY1 Data(H)'!$A$1:$A$288,'PY1 Data(H)'!$A$1:$BR$288))</f>
        <v>0</v>
      </c>
      <c r="E31" s="120" cm="1">
        <f t="array" ref="E31">_xlfn.XLOOKUP(E$1,'PY1 Data(H)'!$A$1:$BR$1,_xlfn.XLOOKUP($A31,'PY1 Data(H)'!$A$1:$A$288,'PY1 Data(H)'!$A$1:$BR$288))</f>
        <v>0</v>
      </c>
      <c r="F31" s="120" cm="1">
        <f t="array" ref="F31">_xlfn.XLOOKUP(F$1,'PY1 Data(H)'!$A$1:$BR$1,_xlfn.XLOOKUP($A31,'PY1 Data(H)'!$A$1:$A$288,'PY1 Data(H)'!$A$1:$BR$288))</f>
        <v>0</v>
      </c>
      <c r="G31" s="120" cm="1">
        <f t="array" ref="G31">_xlfn.XLOOKUP(G$1,'PY1 Data(H)'!$A$1:$BR$1,_xlfn.XLOOKUP($A31,'PY1 Data(H)'!$A$1:$A$288,'PY1 Data(H)'!$A$1:$BR$288))</f>
        <v>0</v>
      </c>
      <c r="H31" s="120" cm="1">
        <f t="array" ref="H31">_xlfn.XLOOKUP(H$1,'PY1 Data(H)'!$A$1:$BR$1,_xlfn.XLOOKUP($A31,'PY1 Data(H)'!$A$1:$A$288,'PY1 Data(H)'!$A$1:$BR$288))</f>
        <v>0</v>
      </c>
      <c r="I31" s="120" cm="1">
        <f t="array" ref="I31">_xlfn.XLOOKUP(I$1,'PY1 Data(H)'!$A$1:$BR$1,_xlfn.XLOOKUP($A31,'PY1 Data(H)'!$A$1:$A$288,'PY1 Data(H)'!$A$1:$BR$288))</f>
        <v>0</v>
      </c>
      <c r="J31" s="120" cm="1">
        <f t="array" ref="J31">_xlfn.XLOOKUP(J$1,'PY1 Data(H)'!$A$1:$BR$1,_xlfn.XLOOKUP($A31,'PY1 Data(H)'!$A$1:$A$288,'PY1 Data(H)'!$A$1:$BR$288))</f>
        <v>0</v>
      </c>
      <c r="K31" s="120" cm="1">
        <f t="array" ref="K31">_xlfn.XLOOKUP(K$1,'PY1 Data(H)'!$A$1:$BR$1,_xlfn.XLOOKUP($A31,'PY1 Data(H)'!$A$1:$A$288,'PY1 Data(H)'!$A$1:$BR$288))</f>
        <v>0</v>
      </c>
      <c r="L31" s="120" cm="1">
        <f t="array" ref="L31">_xlfn.XLOOKUP(L$1,'PY1 Data(H)'!$A$1:$BR$1,_xlfn.XLOOKUP($A31,'PY1 Data(H)'!$A$1:$A$288,'PY1 Data(H)'!$A$1:$BR$288))</f>
        <v>0</v>
      </c>
      <c r="M31" s="120" cm="1">
        <f t="array" ref="M31">_xlfn.XLOOKUP(M$1,'PY1 Data(H)'!$A$1:$BR$1,_xlfn.XLOOKUP($A31,'PY1 Data(H)'!$A$1:$A$288,'PY1 Data(H)'!$A$1:$BR$288))</f>
        <v>0</v>
      </c>
      <c r="N31" s="120" cm="1">
        <f t="array" ref="N31">_xlfn.XLOOKUP(N$1,'PY1 Data(H)'!$A$1:$BR$1,_xlfn.XLOOKUP($A31,'PY1 Data(H)'!$A$1:$A$288,'PY1 Data(H)'!$A$1:$BR$288))</f>
        <v>0</v>
      </c>
      <c r="O31" s="120" cm="1">
        <f t="array" ref="O31">_xlfn.XLOOKUP(O$1,'PY1 Data(H)'!$A$1:$BR$1,_xlfn.XLOOKUP($A31,'PY1 Data(H)'!$A$1:$A$288,'PY1 Data(H)'!$A$1:$BR$288))</f>
        <v>0</v>
      </c>
      <c r="P31" s="120" cm="1">
        <f t="array" ref="P31">_xlfn.XLOOKUP(P$1,'PY1 Data(H)'!$A$1:$BR$1,_xlfn.XLOOKUP($A31,'PY1 Data(H)'!$A$1:$A$288,'PY1 Data(H)'!$A$1:$BR$288))</f>
        <v>0</v>
      </c>
      <c r="Q31" s="120" cm="1">
        <f t="array" ref="Q31">_xlfn.XLOOKUP(Q$1,'PY1 Data(H)'!$A$1:$BR$1,_xlfn.XLOOKUP($A31,'PY1 Data(H)'!$A$1:$A$288,'PY1 Data(H)'!$A$1:$BR$288))</f>
        <v>0</v>
      </c>
      <c r="R31" s="120" cm="1">
        <f t="array" ref="R31">_xlfn.XLOOKUP(R$1,'PY1 Data(H)'!$A$1:$BR$1,_xlfn.XLOOKUP($A31,'PY1 Data(H)'!$A$1:$A$288,'PY1 Data(H)'!$A$1:$BR$288))</f>
        <v>-14498</v>
      </c>
      <c r="S31" s="120" cm="1">
        <f t="array" ref="S31">_xlfn.XLOOKUP(S$1,'PY1 Data(H)'!$A$1:$BR$1,_xlfn.XLOOKUP($A31,'PY1 Data(H)'!$A$1:$A$288,'PY1 Data(H)'!$A$1:$BR$288))</f>
        <v>0</v>
      </c>
    </row>
    <row r="32" spans="1:19" x14ac:dyDescent="0.3">
      <c r="A32">
        <v>255</v>
      </c>
      <c r="D32" s="120" cm="1">
        <f t="array" ref="D32">_xlfn.XLOOKUP(D$1,'PY1 Data(H)'!$A$1:$BR$1,_xlfn.XLOOKUP($A32,'PY1 Data(H)'!$A$1:$A$288,'PY1 Data(H)'!$A$1:$BR$288))</f>
        <v>9118</v>
      </c>
      <c r="E32" s="120" cm="1">
        <f t="array" ref="E32">_xlfn.XLOOKUP(E$1,'PY1 Data(H)'!$A$1:$BR$1,_xlfn.XLOOKUP($A32,'PY1 Data(H)'!$A$1:$A$288,'PY1 Data(H)'!$A$1:$BR$288))</f>
        <v>52990</v>
      </c>
      <c r="F32" s="120" cm="1">
        <f t="array" ref="F32">_xlfn.XLOOKUP(F$1,'PY1 Data(H)'!$A$1:$BR$1,_xlfn.XLOOKUP($A32,'PY1 Data(H)'!$A$1:$A$288,'PY1 Data(H)'!$A$1:$BR$288))</f>
        <v>259541</v>
      </c>
      <c r="G32" s="120" cm="1">
        <f t="array" ref="G32">_xlfn.XLOOKUP(G$1,'PY1 Data(H)'!$A$1:$BR$1,_xlfn.XLOOKUP($A32,'PY1 Data(H)'!$A$1:$A$288,'PY1 Data(H)'!$A$1:$BR$288))</f>
        <v>0</v>
      </c>
      <c r="H32" s="120" cm="1">
        <f t="array" ref="H32">_xlfn.XLOOKUP(H$1,'PY1 Data(H)'!$A$1:$BR$1,_xlfn.XLOOKUP($A32,'PY1 Data(H)'!$A$1:$A$288,'PY1 Data(H)'!$A$1:$BR$288))</f>
        <v>96509</v>
      </c>
      <c r="I32" s="120" cm="1">
        <f t="array" ref="I32">_xlfn.XLOOKUP(I$1,'PY1 Data(H)'!$A$1:$BR$1,_xlfn.XLOOKUP($A32,'PY1 Data(H)'!$A$1:$A$288,'PY1 Data(H)'!$A$1:$BR$288))</f>
        <v>417656</v>
      </c>
      <c r="J32" s="120" cm="1">
        <f t="array" ref="J32">_xlfn.XLOOKUP(J$1,'PY1 Data(H)'!$A$1:$BR$1,_xlfn.XLOOKUP($A32,'PY1 Data(H)'!$A$1:$A$288,'PY1 Data(H)'!$A$1:$BR$288))</f>
        <v>430554</v>
      </c>
      <c r="K32" s="120" cm="1">
        <f t="array" ref="K32">_xlfn.XLOOKUP(K$1,'PY1 Data(H)'!$A$1:$BR$1,_xlfn.XLOOKUP($A32,'PY1 Data(H)'!$A$1:$A$288,'PY1 Data(H)'!$A$1:$BR$288))</f>
        <v>126604</v>
      </c>
      <c r="L32" s="120" cm="1">
        <f t="array" ref="L32">_xlfn.XLOOKUP(L$1,'PY1 Data(H)'!$A$1:$BR$1,_xlfn.XLOOKUP($A32,'PY1 Data(H)'!$A$1:$A$288,'PY1 Data(H)'!$A$1:$BR$288))</f>
        <v>-145341</v>
      </c>
      <c r="M32" s="120" cm="1">
        <f t="array" ref="M32">_xlfn.XLOOKUP(M$1,'PY1 Data(H)'!$A$1:$BR$1,_xlfn.XLOOKUP($A32,'PY1 Data(H)'!$A$1:$A$288,'PY1 Data(H)'!$A$1:$BR$288))</f>
        <v>-200536</v>
      </c>
      <c r="N32" s="120" cm="1">
        <f t="array" ref="N32">_xlfn.XLOOKUP(N$1,'PY1 Data(H)'!$A$1:$BR$1,_xlfn.XLOOKUP($A32,'PY1 Data(H)'!$A$1:$A$288,'PY1 Data(H)'!$A$1:$BR$288))</f>
        <v>0</v>
      </c>
      <c r="O32" s="120" cm="1">
        <f t="array" ref="O32">_xlfn.XLOOKUP(O$1,'PY1 Data(H)'!$A$1:$BR$1,_xlfn.XLOOKUP($A32,'PY1 Data(H)'!$A$1:$A$288,'PY1 Data(H)'!$A$1:$BR$288))</f>
        <v>339816</v>
      </c>
      <c r="P32" s="120" cm="1">
        <f t="array" ref="P32">_xlfn.XLOOKUP(P$1,'PY1 Data(H)'!$A$1:$BR$1,_xlfn.XLOOKUP($A32,'PY1 Data(H)'!$A$1:$A$288,'PY1 Data(H)'!$A$1:$BR$288))</f>
        <v>1086126</v>
      </c>
      <c r="Q32" s="120" cm="1">
        <f t="array" ref="Q32">_xlfn.XLOOKUP(Q$1,'PY1 Data(H)'!$A$1:$BR$1,_xlfn.XLOOKUP($A32,'PY1 Data(H)'!$A$1:$A$288,'PY1 Data(H)'!$A$1:$BR$288))</f>
        <v>-294947</v>
      </c>
      <c r="R32" s="120" cm="1">
        <f t="array" ref="R32">_xlfn.XLOOKUP(R$1,'PY1 Data(H)'!$A$1:$BR$1,_xlfn.XLOOKUP($A32,'PY1 Data(H)'!$A$1:$A$288,'PY1 Data(H)'!$A$1:$BR$288))</f>
        <v>177376</v>
      </c>
      <c r="S32" s="120" cm="1">
        <f t="array" ref="S32">_xlfn.XLOOKUP(S$1,'PY1 Data(H)'!$A$1:$BR$1,_xlfn.XLOOKUP($A32,'PY1 Data(H)'!$A$1:$A$288,'PY1 Data(H)'!$A$1:$BR$288))</f>
        <v>112290</v>
      </c>
    </row>
    <row r="33" spans="1:19" x14ac:dyDescent="0.3">
      <c r="A33">
        <v>376</v>
      </c>
      <c r="D33" s="120" cm="1">
        <f t="array" ref="D33">_xlfn.XLOOKUP(D$1,'PY1 Data(H)'!$A$1:$BR$1,_xlfn.XLOOKUP($A33,'PY1 Data(H)'!$A$1:$A$288,'PY1 Data(H)'!$A$1:$BR$288))</f>
        <v>0</v>
      </c>
      <c r="E33" s="120" cm="1">
        <f t="array" ref="E33">_xlfn.XLOOKUP(E$1,'PY1 Data(H)'!$A$1:$BR$1,_xlfn.XLOOKUP($A33,'PY1 Data(H)'!$A$1:$A$288,'PY1 Data(H)'!$A$1:$BR$288))</f>
        <v>0</v>
      </c>
      <c r="F33" s="120" cm="1">
        <f t="array" ref="F33">_xlfn.XLOOKUP(F$1,'PY1 Data(H)'!$A$1:$BR$1,_xlfn.XLOOKUP($A33,'PY1 Data(H)'!$A$1:$A$288,'PY1 Data(H)'!$A$1:$BR$288))</f>
        <v>0</v>
      </c>
      <c r="G33" s="120" cm="1">
        <f t="array" ref="G33">_xlfn.XLOOKUP(G$1,'PY1 Data(H)'!$A$1:$BR$1,_xlfn.XLOOKUP($A33,'PY1 Data(H)'!$A$1:$A$288,'PY1 Data(H)'!$A$1:$BR$288))</f>
        <v>0</v>
      </c>
      <c r="H33" s="120" cm="1">
        <f t="array" ref="H33">_xlfn.XLOOKUP(H$1,'PY1 Data(H)'!$A$1:$BR$1,_xlfn.XLOOKUP($A33,'PY1 Data(H)'!$A$1:$A$288,'PY1 Data(H)'!$A$1:$BR$288))</f>
        <v>0</v>
      </c>
      <c r="I33" s="120" cm="1">
        <f t="array" ref="I33">_xlfn.XLOOKUP(I$1,'PY1 Data(H)'!$A$1:$BR$1,_xlfn.XLOOKUP($A33,'PY1 Data(H)'!$A$1:$A$288,'PY1 Data(H)'!$A$1:$BR$288))</f>
        <v>0</v>
      </c>
      <c r="J33" s="120" cm="1">
        <f t="array" ref="J33">_xlfn.XLOOKUP(J$1,'PY1 Data(H)'!$A$1:$BR$1,_xlfn.XLOOKUP($A33,'PY1 Data(H)'!$A$1:$A$288,'PY1 Data(H)'!$A$1:$BR$288))</f>
        <v>0</v>
      </c>
      <c r="K33" s="120" cm="1">
        <f t="array" ref="K33">_xlfn.XLOOKUP(K$1,'PY1 Data(H)'!$A$1:$BR$1,_xlfn.XLOOKUP($A33,'PY1 Data(H)'!$A$1:$A$288,'PY1 Data(H)'!$A$1:$BR$288))</f>
        <v>0</v>
      </c>
      <c r="L33" s="120" cm="1">
        <f t="array" ref="L33">_xlfn.XLOOKUP(L$1,'PY1 Data(H)'!$A$1:$BR$1,_xlfn.XLOOKUP($A33,'PY1 Data(H)'!$A$1:$A$288,'PY1 Data(H)'!$A$1:$BR$288))</f>
        <v>0</v>
      </c>
      <c r="M33" s="120" cm="1">
        <f t="array" ref="M33">_xlfn.XLOOKUP(M$1,'PY1 Data(H)'!$A$1:$BR$1,_xlfn.XLOOKUP($A33,'PY1 Data(H)'!$A$1:$A$288,'PY1 Data(H)'!$A$1:$BR$288))</f>
        <v>0</v>
      </c>
      <c r="N33" s="120" cm="1">
        <f t="array" ref="N33">_xlfn.XLOOKUP(N$1,'PY1 Data(H)'!$A$1:$BR$1,_xlfn.XLOOKUP($A33,'PY1 Data(H)'!$A$1:$A$288,'PY1 Data(H)'!$A$1:$BR$288))</f>
        <v>0</v>
      </c>
      <c r="O33" s="120" cm="1">
        <f t="array" ref="O33">_xlfn.XLOOKUP(O$1,'PY1 Data(H)'!$A$1:$BR$1,_xlfn.XLOOKUP($A33,'PY1 Data(H)'!$A$1:$A$288,'PY1 Data(H)'!$A$1:$BR$288))</f>
        <v>0</v>
      </c>
      <c r="P33" s="120" cm="1">
        <f t="array" ref="P33">_xlfn.XLOOKUP(P$1,'PY1 Data(H)'!$A$1:$BR$1,_xlfn.XLOOKUP($A33,'PY1 Data(H)'!$A$1:$A$288,'PY1 Data(H)'!$A$1:$BR$288))</f>
        <v>0</v>
      </c>
      <c r="Q33" s="120" cm="1">
        <f t="array" ref="Q33">_xlfn.XLOOKUP(Q$1,'PY1 Data(H)'!$A$1:$BR$1,_xlfn.XLOOKUP($A33,'PY1 Data(H)'!$A$1:$A$288,'PY1 Data(H)'!$A$1:$BR$288))</f>
        <v>0</v>
      </c>
      <c r="R33" s="120" cm="1">
        <f t="array" ref="R33">_xlfn.XLOOKUP(R$1,'PY1 Data(H)'!$A$1:$BR$1,_xlfn.XLOOKUP($A33,'PY1 Data(H)'!$A$1:$A$288,'PY1 Data(H)'!$A$1:$BR$288))</f>
        <v>0</v>
      </c>
      <c r="S33" s="120" cm="1">
        <f t="array" ref="S33">_xlfn.XLOOKUP(S$1,'PY1 Data(H)'!$A$1:$BR$1,_xlfn.XLOOKUP($A33,'PY1 Data(H)'!$A$1:$A$288,'PY1 Data(H)'!$A$1:$BR$288))</f>
        <v>0</v>
      </c>
    </row>
    <row r="34" spans="1:19" x14ac:dyDescent="0.3">
      <c r="D34" s="120" t="e" cm="1">
        <f t="array" ref="D34">_xlfn.XLOOKUP(D$1,'PY1 Data(H)'!$A$1:$BR$1,_xlfn.XLOOKUP($A34,'PY1 Data(H)'!$A$1:$A$288,'PY1 Data(H)'!$A$1:$BR$288))</f>
        <v>#N/A</v>
      </c>
      <c r="E34" s="120" t="e" cm="1">
        <f t="array" ref="E34">_xlfn.XLOOKUP(E$1,'PY1 Data(H)'!$A$1:$BR$1,_xlfn.XLOOKUP($A34,'PY1 Data(H)'!$A$1:$A$288,'PY1 Data(H)'!$A$1:$BR$288))</f>
        <v>#N/A</v>
      </c>
      <c r="F34" s="120" t="e" cm="1">
        <f t="array" ref="F34">_xlfn.XLOOKUP(F$1,'PY1 Data(H)'!$A$1:$BR$1,_xlfn.XLOOKUP($A34,'PY1 Data(H)'!$A$1:$A$288,'PY1 Data(H)'!$A$1:$BR$288))</f>
        <v>#N/A</v>
      </c>
      <c r="G34" s="120" t="e" cm="1">
        <f t="array" ref="G34">_xlfn.XLOOKUP(G$1,'PY1 Data(H)'!$A$1:$BR$1,_xlfn.XLOOKUP($A34,'PY1 Data(H)'!$A$1:$A$288,'PY1 Data(H)'!$A$1:$BR$288))</f>
        <v>#N/A</v>
      </c>
      <c r="H34" s="120" t="e" cm="1">
        <f t="array" ref="H34">_xlfn.XLOOKUP(H$1,'PY1 Data(H)'!$A$1:$BR$1,_xlfn.XLOOKUP($A34,'PY1 Data(H)'!$A$1:$A$288,'PY1 Data(H)'!$A$1:$BR$288))</f>
        <v>#N/A</v>
      </c>
      <c r="I34" s="120" t="e" cm="1">
        <f t="array" ref="I34">_xlfn.XLOOKUP(I$1,'PY1 Data(H)'!$A$1:$BR$1,_xlfn.XLOOKUP($A34,'PY1 Data(H)'!$A$1:$A$288,'PY1 Data(H)'!$A$1:$BR$288))</f>
        <v>#N/A</v>
      </c>
      <c r="J34" s="120" t="e" cm="1">
        <f t="array" ref="J34">_xlfn.XLOOKUP(J$1,'PY1 Data(H)'!$A$1:$BR$1,_xlfn.XLOOKUP($A34,'PY1 Data(H)'!$A$1:$A$288,'PY1 Data(H)'!$A$1:$BR$288))</f>
        <v>#N/A</v>
      </c>
      <c r="K34" s="120" t="e" cm="1">
        <f t="array" ref="K34">_xlfn.XLOOKUP(K$1,'PY1 Data(H)'!$A$1:$BR$1,_xlfn.XLOOKUP($A34,'PY1 Data(H)'!$A$1:$A$288,'PY1 Data(H)'!$A$1:$BR$288))</f>
        <v>#N/A</v>
      </c>
      <c r="L34" s="120" t="e" cm="1">
        <f t="array" ref="L34">_xlfn.XLOOKUP(L$1,'PY1 Data(H)'!$A$1:$BR$1,_xlfn.XLOOKUP($A34,'PY1 Data(H)'!$A$1:$A$288,'PY1 Data(H)'!$A$1:$BR$288))</f>
        <v>#N/A</v>
      </c>
      <c r="M34" s="120" t="e" cm="1">
        <f t="array" ref="M34">_xlfn.XLOOKUP(M$1,'PY1 Data(H)'!$A$1:$BR$1,_xlfn.XLOOKUP($A34,'PY1 Data(H)'!$A$1:$A$288,'PY1 Data(H)'!$A$1:$BR$288))</f>
        <v>#N/A</v>
      </c>
      <c r="N34" s="120" t="e" cm="1">
        <f t="array" ref="N34">_xlfn.XLOOKUP(N$1,'PY1 Data(H)'!$A$1:$BR$1,_xlfn.XLOOKUP($A34,'PY1 Data(H)'!$A$1:$A$288,'PY1 Data(H)'!$A$1:$BR$288))</f>
        <v>#N/A</v>
      </c>
      <c r="O34" s="120" t="e" cm="1">
        <f t="array" ref="O34">_xlfn.XLOOKUP(O$1,'PY1 Data(H)'!$A$1:$BR$1,_xlfn.XLOOKUP($A34,'PY1 Data(H)'!$A$1:$A$288,'PY1 Data(H)'!$A$1:$BR$288))</f>
        <v>#N/A</v>
      </c>
      <c r="P34" s="120" t="e" cm="1">
        <f t="array" ref="P34">_xlfn.XLOOKUP(P$1,'PY1 Data(H)'!$A$1:$BR$1,_xlfn.XLOOKUP($A34,'PY1 Data(H)'!$A$1:$A$288,'PY1 Data(H)'!$A$1:$BR$288))</f>
        <v>#N/A</v>
      </c>
      <c r="Q34" s="120" t="e" cm="1">
        <f t="array" ref="Q34">_xlfn.XLOOKUP(Q$1,'PY1 Data(H)'!$A$1:$BR$1,_xlfn.XLOOKUP($A34,'PY1 Data(H)'!$A$1:$A$288,'PY1 Data(H)'!$A$1:$BR$288))</f>
        <v>#N/A</v>
      </c>
      <c r="R34" s="120" t="e" cm="1">
        <f t="array" ref="R34">_xlfn.XLOOKUP(R$1,'PY1 Data(H)'!$A$1:$BR$1,_xlfn.XLOOKUP($A34,'PY1 Data(H)'!$A$1:$A$288,'PY1 Data(H)'!$A$1:$BR$288))</f>
        <v>#N/A</v>
      </c>
      <c r="S34" s="120" t="e" cm="1">
        <f t="array" ref="S34">_xlfn.XLOOKUP(S$1,'PY1 Data(H)'!$A$1:$BR$1,_xlfn.XLOOKUP($A34,'PY1 Data(H)'!$A$1:$A$288,'PY1 Data(H)'!$A$1:$BR$288))</f>
        <v>#N/A</v>
      </c>
    </row>
    <row r="35" spans="1:19" x14ac:dyDescent="0.3">
      <c r="A35">
        <v>592</v>
      </c>
      <c r="D35" s="120" cm="1">
        <f t="array" ref="D35">_xlfn.XLOOKUP(D$1,'PY1 Data(H)'!$A$1:$BR$1,_xlfn.XLOOKUP($A35,'PY1 Data(H)'!$A$1:$A$288,'PY1 Data(H)'!$A$1:$BR$288))</f>
        <v>0</v>
      </c>
      <c r="E35" s="120" cm="1">
        <f t="array" ref="E35">_xlfn.XLOOKUP(E$1,'PY1 Data(H)'!$A$1:$BR$1,_xlfn.XLOOKUP($A35,'PY1 Data(H)'!$A$1:$A$288,'PY1 Data(H)'!$A$1:$BR$288))</f>
        <v>0</v>
      </c>
      <c r="F35" s="120" cm="1">
        <f t="array" ref="F35">_xlfn.XLOOKUP(F$1,'PY1 Data(H)'!$A$1:$BR$1,_xlfn.XLOOKUP($A35,'PY1 Data(H)'!$A$1:$A$288,'PY1 Data(H)'!$A$1:$BR$288))</f>
        <v>0</v>
      </c>
      <c r="G35" s="120" cm="1">
        <f t="array" ref="G35">_xlfn.XLOOKUP(G$1,'PY1 Data(H)'!$A$1:$BR$1,_xlfn.XLOOKUP($A35,'PY1 Data(H)'!$A$1:$A$288,'PY1 Data(H)'!$A$1:$BR$288))</f>
        <v>0</v>
      </c>
      <c r="H35" s="120" cm="1">
        <f t="array" ref="H35">_xlfn.XLOOKUP(H$1,'PY1 Data(H)'!$A$1:$BR$1,_xlfn.XLOOKUP($A35,'PY1 Data(H)'!$A$1:$A$288,'PY1 Data(H)'!$A$1:$BR$288))</f>
        <v>0</v>
      </c>
      <c r="I35" s="120" cm="1">
        <f t="array" ref="I35">_xlfn.XLOOKUP(I$1,'PY1 Data(H)'!$A$1:$BR$1,_xlfn.XLOOKUP($A35,'PY1 Data(H)'!$A$1:$A$288,'PY1 Data(H)'!$A$1:$BR$288))</f>
        <v>0</v>
      </c>
      <c r="J35" s="120" cm="1">
        <f t="array" ref="J35">_xlfn.XLOOKUP(J$1,'PY1 Data(H)'!$A$1:$BR$1,_xlfn.XLOOKUP($A35,'PY1 Data(H)'!$A$1:$A$288,'PY1 Data(H)'!$A$1:$BR$288))</f>
        <v>0</v>
      </c>
      <c r="K35" s="120" cm="1">
        <f t="array" ref="K35">_xlfn.XLOOKUP(K$1,'PY1 Data(H)'!$A$1:$BR$1,_xlfn.XLOOKUP($A35,'PY1 Data(H)'!$A$1:$A$288,'PY1 Data(H)'!$A$1:$BR$288))</f>
        <v>-20850</v>
      </c>
      <c r="L35" s="120" cm="1">
        <f t="array" ref="L35">_xlfn.XLOOKUP(L$1,'PY1 Data(H)'!$A$1:$BR$1,_xlfn.XLOOKUP($A35,'PY1 Data(H)'!$A$1:$A$288,'PY1 Data(H)'!$A$1:$BR$288))</f>
        <v>0</v>
      </c>
      <c r="M35" s="120" cm="1">
        <f t="array" ref="M35">_xlfn.XLOOKUP(M$1,'PY1 Data(H)'!$A$1:$BR$1,_xlfn.XLOOKUP($A35,'PY1 Data(H)'!$A$1:$A$288,'PY1 Data(H)'!$A$1:$BR$288))</f>
        <v>-3906</v>
      </c>
      <c r="N35" s="120" cm="1">
        <f t="array" ref="N35">_xlfn.XLOOKUP(N$1,'PY1 Data(H)'!$A$1:$BR$1,_xlfn.XLOOKUP($A35,'PY1 Data(H)'!$A$1:$A$288,'PY1 Data(H)'!$A$1:$BR$288))</f>
        <v>0</v>
      </c>
      <c r="O35" s="120" cm="1">
        <f t="array" ref="O35">_xlfn.XLOOKUP(O$1,'PY1 Data(H)'!$A$1:$BR$1,_xlfn.XLOOKUP($A35,'PY1 Data(H)'!$A$1:$A$288,'PY1 Data(H)'!$A$1:$BR$288))</f>
        <v>0</v>
      </c>
      <c r="P35" s="120" cm="1">
        <f t="array" ref="P35">_xlfn.XLOOKUP(P$1,'PY1 Data(H)'!$A$1:$BR$1,_xlfn.XLOOKUP($A35,'PY1 Data(H)'!$A$1:$A$288,'PY1 Data(H)'!$A$1:$BR$288))</f>
        <v>0</v>
      </c>
      <c r="Q35" s="120" cm="1">
        <f t="array" ref="Q35">_xlfn.XLOOKUP(Q$1,'PY1 Data(H)'!$A$1:$BR$1,_xlfn.XLOOKUP($A35,'PY1 Data(H)'!$A$1:$A$288,'PY1 Data(H)'!$A$1:$BR$288))</f>
        <v>0</v>
      </c>
      <c r="R35" s="120" cm="1">
        <f t="array" ref="R35">_xlfn.XLOOKUP(R$1,'PY1 Data(H)'!$A$1:$BR$1,_xlfn.XLOOKUP($A35,'PY1 Data(H)'!$A$1:$A$288,'PY1 Data(H)'!$A$1:$BR$288))</f>
        <v>0</v>
      </c>
      <c r="S35" s="120" cm="1">
        <f t="array" ref="S35">_xlfn.XLOOKUP(S$1,'PY1 Data(H)'!$A$1:$BR$1,_xlfn.XLOOKUP($A35,'PY1 Data(H)'!$A$1:$A$288,'PY1 Data(H)'!$A$1:$BR$288))</f>
        <v>0</v>
      </c>
    </row>
    <row r="36" spans="1:19" x14ac:dyDescent="0.3">
      <c r="A36">
        <v>591</v>
      </c>
      <c r="D36" s="120" cm="1">
        <f t="array" ref="D36">_xlfn.XLOOKUP(D$1,'PY1 Data(H)'!$A$1:$BR$1,_xlfn.XLOOKUP($A36,'PY1 Data(H)'!$A$1:$A$288,'PY1 Data(H)'!$A$1:$BR$288))</f>
        <v>0</v>
      </c>
      <c r="E36" s="120" cm="1">
        <f t="array" ref="E36">_xlfn.XLOOKUP(E$1,'PY1 Data(H)'!$A$1:$BR$1,_xlfn.XLOOKUP($A36,'PY1 Data(H)'!$A$1:$A$288,'PY1 Data(H)'!$A$1:$BR$288))</f>
        <v>0</v>
      </c>
      <c r="F36" s="120" cm="1">
        <f t="array" ref="F36">_xlfn.XLOOKUP(F$1,'PY1 Data(H)'!$A$1:$BR$1,_xlfn.XLOOKUP($A36,'PY1 Data(H)'!$A$1:$A$288,'PY1 Data(H)'!$A$1:$BR$288))</f>
        <v>0</v>
      </c>
      <c r="G36" s="120" cm="1">
        <f t="array" ref="G36">_xlfn.XLOOKUP(G$1,'PY1 Data(H)'!$A$1:$BR$1,_xlfn.XLOOKUP($A36,'PY1 Data(H)'!$A$1:$A$288,'PY1 Data(H)'!$A$1:$BR$288))</f>
        <v>0</v>
      </c>
      <c r="H36" s="120" cm="1">
        <f t="array" ref="H36">_xlfn.XLOOKUP(H$1,'PY1 Data(H)'!$A$1:$BR$1,_xlfn.XLOOKUP($A36,'PY1 Data(H)'!$A$1:$A$288,'PY1 Data(H)'!$A$1:$BR$288))</f>
        <v>0</v>
      </c>
      <c r="I36" s="120" cm="1">
        <f t="array" ref="I36">_xlfn.XLOOKUP(I$1,'PY1 Data(H)'!$A$1:$BR$1,_xlfn.XLOOKUP($A36,'PY1 Data(H)'!$A$1:$A$288,'PY1 Data(H)'!$A$1:$BR$288))</f>
        <v>0</v>
      </c>
      <c r="J36" s="120" cm="1">
        <f t="array" ref="J36">_xlfn.XLOOKUP(J$1,'PY1 Data(H)'!$A$1:$BR$1,_xlfn.XLOOKUP($A36,'PY1 Data(H)'!$A$1:$A$288,'PY1 Data(H)'!$A$1:$BR$288))</f>
        <v>0</v>
      </c>
      <c r="K36" s="120" cm="1">
        <f t="array" ref="K36">_xlfn.XLOOKUP(K$1,'PY1 Data(H)'!$A$1:$BR$1,_xlfn.XLOOKUP($A36,'PY1 Data(H)'!$A$1:$A$288,'PY1 Data(H)'!$A$1:$BR$288))</f>
        <v>157063</v>
      </c>
      <c r="L36" s="120" cm="1">
        <f t="array" ref="L36">_xlfn.XLOOKUP(L$1,'PY1 Data(H)'!$A$1:$BR$1,_xlfn.XLOOKUP($A36,'PY1 Data(H)'!$A$1:$A$288,'PY1 Data(H)'!$A$1:$BR$288))</f>
        <v>0</v>
      </c>
      <c r="M36" s="120" cm="1">
        <f t="array" ref="M36">_xlfn.XLOOKUP(M$1,'PY1 Data(H)'!$A$1:$BR$1,_xlfn.XLOOKUP($A36,'PY1 Data(H)'!$A$1:$A$288,'PY1 Data(H)'!$A$1:$BR$288))</f>
        <v>320783</v>
      </c>
      <c r="N36" s="120" cm="1">
        <f t="array" ref="N36">_xlfn.XLOOKUP(N$1,'PY1 Data(H)'!$A$1:$BR$1,_xlfn.XLOOKUP($A36,'PY1 Data(H)'!$A$1:$A$288,'PY1 Data(H)'!$A$1:$BR$288))</f>
        <v>0</v>
      </c>
      <c r="O36" s="120" cm="1">
        <f t="array" ref="O36">_xlfn.XLOOKUP(O$1,'PY1 Data(H)'!$A$1:$BR$1,_xlfn.XLOOKUP($A36,'PY1 Data(H)'!$A$1:$A$288,'PY1 Data(H)'!$A$1:$BR$288))</f>
        <v>0</v>
      </c>
      <c r="P36" s="120" cm="1">
        <f t="array" ref="P36">_xlfn.XLOOKUP(P$1,'PY1 Data(H)'!$A$1:$BR$1,_xlfn.XLOOKUP($A36,'PY1 Data(H)'!$A$1:$A$288,'PY1 Data(H)'!$A$1:$BR$288))</f>
        <v>0</v>
      </c>
      <c r="Q36" s="120" cm="1">
        <f t="array" ref="Q36">_xlfn.XLOOKUP(Q$1,'PY1 Data(H)'!$A$1:$BR$1,_xlfn.XLOOKUP($A36,'PY1 Data(H)'!$A$1:$A$288,'PY1 Data(H)'!$A$1:$BR$288))</f>
        <v>0</v>
      </c>
      <c r="R36" s="120" cm="1">
        <f t="array" ref="R36">_xlfn.XLOOKUP(R$1,'PY1 Data(H)'!$A$1:$BR$1,_xlfn.XLOOKUP($A36,'PY1 Data(H)'!$A$1:$A$288,'PY1 Data(H)'!$A$1:$BR$288))</f>
        <v>0</v>
      </c>
      <c r="S36" s="120" cm="1">
        <f t="array" ref="S36">_xlfn.XLOOKUP(S$1,'PY1 Data(H)'!$A$1:$BR$1,_xlfn.XLOOKUP($A36,'PY1 Data(H)'!$A$1:$A$288,'PY1 Data(H)'!$A$1:$BR$288))</f>
        <v>0</v>
      </c>
    </row>
    <row r="37" spans="1:19" x14ac:dyDescent="0.3">
      <c r="D37" s="120" t="e" cm="1">
        <f t="array" ref="D37">_xlfn.XLOOKUP(D$1,'PY1 Data(H)'!$A$1:$BR$1,_xlfn.XLOOKUP($A37,'PY1 Data(H)'!$A$1:$A$288,'PY1 Data(H)'!$A$1:$BR$288))</f>
        <v>#N/A</v>
      </c>
      <c r="E37" s="120" t="e" cm="1">
        <f t="array" ref="E37">_xlfn.XLOOKUP(E$1,'PY1 Data(H)'!$A$1:$BR$1,_xlfn.XLOOKUP($A37,'PY1 Data(H)'!$A$1:$A$288,'PY1 Data(H)'!$A$1:$BR$288))</f>
        <v>#N/A</v>
      </c>
      <c r="F37" s="120" t="e" cm="1">
        <f t="array" ref="F37">_xlfn.XLOOKUP(F$1,'PY1 Data(H)'!$A$1:$BR$1,_xlfn.XLOOKUP($A37,'PY1 Data(H)'!$A$1:$A$288,'PY1 Data(H)'!$A$1:$BR$288))</f>
        <v>#N/A</v>
      </c>
      <c r="G37" s="120" t="e" cm="1">
        <f t="array" ref="G37">_xlfn.XLOOKUP(G$1,'PY1 Data(H)'!$A$1:$BR$1,_xlfn.XLOOKUP($A37,'PY1 Data(H)'!$A$1:$A$288,'PY1 Data(H)'!$A$1:$BR$288))</f>
        <v>#N/A</v>
      </c>
      <c r="H37" s="120" t="e" cm="1">
        <f t="array" ref="H37">_xlfn.XLOOKUP(H$1,'PY1 Data(H)'!$A$1:$BR$1,_xlfn.XLOOKUP($A37,'PY1 Data(H)'!$A$1:$A$288,'PY1 Data(H)'!$A$1:$BR$288))</f>
        <v>#N/A</v>
      </c>
      <c r="I37" s="120" t="e" cm="1">
        <f t="array" ref="I37">_xlfn.XLOOKUP(I$1,'PY1 Data(H)'!$A$1:$BR$1,_xlfn.XLOOKUP($A37,'PY1 Data(H)'!$A$1:$A$288,'PY1 Data(H)'!$A$1:$BR$288))</f>
        <v>#N/A</v>
      </c>
      <c r="J37" s="120" t="e" cm="1">
        <f t="array" ref="J37">_xlfn.XLOOKUP(J$1,'PY1 Data(H)'!$A$1:$BR$1,_xlfn.XLOOKUP($A37,'PY1 Data(H)'!$A$1:$A$288,'PY1 Data(H)'!$A$1:$BR$288))</f>
        <v>#N/A</v>
      </c>
      <c r="K37" s="120" t="e" cm="1">
        <f t="array" ref="K37">_xlfn.XLOOKUP(K$1,'PY1 Data(H)'!$A$1:$BR$1,_xlfn.XLOOKUP($A37,'PY1 Data(H)'!$A$1:$A$288,'PY1 Data(H)'!$A$1:$BR$288))</f>
        <v>#N/A</v>
      </c>
      <c r="L37" s="120" t="e" cm="1">
        <f t="array" ref="L37">_xlfn.XLOOKUP(L$1,'PY1 Data(H)'!$A$1:$BR$1,_xlfn.XLOOKUP($A37,'PY1 Data(H)'!$A$1:$A$288,'PY1 Data(H)'!$A$1:$BR$288))</f>
        <v>#N/A</v>
      </c>
      <c r="M37" s="120" t="e" cm="1">
        <f t="array" ref="M37">_xlfn.XLOOKUP(M$1,'PY1 Data(H)'!$A$1:$BR$1,_xlfn.XLOOKUP($A37,'PY1 Data(H)'!$A$1:$A$288,'PY1 Data(H)'!$A$1:$BR$288))</f>
        <v>#N/A</v>
      </c>
      <c r="N37" s="120" t="e" cm="1">
        <f t="array" ref="N37">_xlfn.XLOOKUP(N$1,'PY1 Data(H)'!$A$1:$BR$1,_xlfn.XLOOKUP($A37,'PY1 Data(H)'!$A$1:$A$288,'PY1 Data(H)'!$A$1:$BR$288))</f>
        <v>#N/A</v>
      </c>
      <c r="O37" s="120" t="e" cm="1">
        <f t="array" ref="O37">_xlfn.XLOOKUP(O$1,'PY1 Data(H)'!$A$1:$BR$1,_xlfn.XLOOKUP($A37,'PY1 Data(H)'!$A$1:$A$288,'PY1 Data(H)'!$A$1:$BR$288))</f>
        <v>#N/A</v>
      </c>
      <c r="P37" s="120" t="e" cm="1">
        <f t="array" ref="P37">_xlfn.XLOOKUP(P$1,'PY1 Data(H)'!$A$1:$BR$1,_xlfn.XLOOKUP($A37,'PY1 Data(H)'!$A$1:$A$288,'PY1 Data(H)'!$A$1:$BR$288))</f>
        <v>#N/A</v>
      </c>
      <c r="Q37" s="120" t="e" cm="1">
        <f t="array" ref="Q37">_xlfn.XLOOKUP(Q$1,'PY1 Data(H)'!$A$1:$BR$1,_xlfn.XLOOKUP($A37,'PY1 Data(H)'!$A$1:$A$288,'PY1 Data(H)'!$A$1:$BR$288))</f>
        <v>#N/A</v>
      </c>
      <c r="R37" s="120" t="e" cm="1">
        <f t="array" ref="R37">_xlfn.XLOOKUP(R$1,'PY1 Data(H)'!$A$1:$BR$1,_xlfn.XLOOKUP($A37,'PY1 Data(H)'!$A$1:$A$288,'PY1 Data(H)'!$A$1:$BR$288))</f>
        <v>#N/A</v>
      </c>
      <c r="S37" s="120" t="e" cm="1">
        <f t="array" ref="S37">_xlfn.XLOOKUP(S$1,'PY1 Data(H)'!$A$1:$BR$1,_xlfn.XLOOKUP($A37,'PY1 Data(H)'!$A$1:$A$288,'PY1 Data(H)'!$A$1:$BR$288))</f>
        <v>#N/A</v>
      </c>
    </row>
    <row r="38" spans="1:19" x14ac:dyDescent="0.3">
      <c r="A38">
        <v>506</v>
      </c>
      <c r="D38" s="120" cm="1">
        <f t="array" ref="D38">_xlfn.XLOOKUP(D$1,'PY1 Data(H)'!$A$1:$BR$1,_xlfn.XLOOKUP($A38,'PY1 Data(H)'!$A$1:$A$288,'PY1 Data(H)'!$A$1:$BR$288))</f>
        <v>785828</v>
      </c>
      <c r="E38" s="120" cm="1">
        <f t="array" ref="E38">_xlfn.XLOOKUP(E$1,'PY1 Data(H)'!$A$1:$BR$1,_xlfn.XLOOKUP($A38,'PY1 Data(H)'!$A$1:$A$288,'PY1 Data(H)'!$A$1:$BR$288))</f>
        <v>667744</v>
      </c>
      <c r="F38" s="120" cm="1">
        <f t="array" ref="F38">_xlfn.XLOOKUP(F$1,'PY1 Data(H)'!$A$1:$BR$1,_xlfn.XLOOKUP($A38,'PY1 Data(H)'!$A$1:$A$288,'PY1 Data(H)'!$A$1:$BR$288))</f>
        <v>822707</v>
      </c>
      <c r="G38" s="120" cm="1">
        <f t="array" ref="G38">_xlfn.XLOOKUP(G$1,'PY1 Data(H)'!$A$1:$BR$1,_xlfn.XLOOKUP($A38,'PY1 Data(H)'!$A$1:$A$288,'PY1 Data(H)'!$A$1:$BR$288))</f>
        <v>0</v>
      </c>
      <c r="H38" s="120" cm="1">
        <f t="array" ref="H38">_xlfn.XLOOKUP(H$1,'PY1 Data(H)'!$A$1:$BR$1,_xlfn.XLOOKUP($A38,'PY1 Data(H)'!$A$1:$A$288,'PY1 Data(H)'!$A$1:$BR$288))</f>
        <v>1104148</v>
      </c>
      <c r="I38" s="120" cm="1">
        <f t="array" ref="I38">_xlfn.XLOOKUP(I$1,'PY1 Data(H)'!$A$1:$BR$1,_xlfn.XLOOKUP($A38,'PY1 Data(H)'!$A$1:$A$288,'PY1 Data(H)'!$A$1:$BR$288))</f>
        <v>538429</v>
      </c>
      <c r="J38" s="120" cm="1">
        <f t="array" ref="J38">_xlfn.XLOOKUP(J$1,'PY1 Data(H)'!$A$1:$BR$1,_xlfn.XLOOKUP($A38,'PY1 Data(H)'!$A$1:$A$288,'PY1 Data(H)'!$A$1:$BR$288))</f>
        <v>3247764</v>
      </c>
      <c r="K38" s="120" cm="1">
        <f t="array" ref="K38">_xlfn.XLOOKUP(K$1,'PY1 Data(H)'!$A$1:$BR$1,_xlfn.XLOOKUP($A38,'PY1 Data(H)'!$A$1:$A$288,'PY1 Data(H)'!$A$1:$BR$288))</f>
        <v>478120</v>
      </c>
      <c r="L38" s="120" cm="1">
        <f t="array" ref="L38">_xlfn.XLOOKUP(L$1,'PY1 Data(H)'!$A$1:$BR$1,_xlfn.XLOOKUP($A38,'PY1 Data(H)'!$A$1:$A$288,'PY1 Data(H)'!$A$1:$BR$288))</f>
        <v>272299</v>
      </c>
      <c r="M38" s="120" cm="1">
        <f t="array" ref="M38">_xlfn.XLOOKUP(M$1,'PY1 Data(H)'!$A$1:$BR$1,_xlfn.XLOOKUP($A38,'PY1 Data(H)'!$A$1:$A$288,'PY1 Data(H)'!$A$1:$BR$288))</f>
        <v>0</v>
      </c>
      <c r="N38" s="120" cm="1">
        <f t="array" ref="N38">_xlfn.XLOOKUP(N$1,'PY1 Data(H)'!$A$1:$BR$1,_xlfn.XLOOKUP($A38,'PY1 Data(H)'!$A$1:$A$288,'PY1 Data(H)'!$A$1:$BR$288))</f>
        <v>0</v>
      </c>
      <c r="O38" s="120" cm="1">
        <f t="array" ref="O38">_xlfn.XLOOKUP(O$1,'PY1 Data(H)'!$A$1:$BR$1,_xlfn.XLOOKUP($A38,'PY1 Data(H)'!$A$1:$A$288,'PY1 Data(H)'!$A$1:$BR$288))</f>
        <v>3251469</v>
      </c>
      <c r="P38" s="120" cm="1">
        <f t="array" ref="P38">_xlfn.XLOOKUP(P$1,'PY1 Data(H)'!$A$1:$BR$1,_xlfn.XLOOKUP($A38,'PY1 Data(H)'!$A$1:$A$288,'PY1 Data(H)'!$A$1:$BR$288))</f>
        <v>234861</v>
      </c>
      <c r="Q38" s="120" cm="1">
        <f t="array" ref="Q38">_xlfn.XLOOKUP(Q$1,'PY1 Data(H)'!$A$1:$BR$1,_xlfn.XLOOKUP($A38,'PY1 Data(H)'!$A$1:$A$288,'PY1 Data(H)'!$A$1:$BR$288))</f>
        <v>1786624</v>
      </c>
      <c r="R38" s="120" cm="1">
        <f t="array" ref="R38">_xlfn.XLOOKUP(R$1,'PY1 Data(H)'!$A$1:$BR$1,_xlfn.XLOOKUP($A38,'PY1 Data(H)'!$A$1:$A$288,'PY1 Data(H)'!$A$1:$BR$288))</f>
        <v>190272</v>
      </c>
      <c r="S38" s="120" cm="1">
        <f t="array" ref="S38">_xlfn.XLOOKUP(S$1,'PY1 Data(H)'!$A$1:$BR$1,_xlfn.XLOOKUP($A38,'PY1 Data(H)'!$A$1:$A$288,'PY1 Data(H)'!$A$1:$BR$288))</f>
        <v>591675</v>
      </c>
    </row>
    <row r="39" spans="1:19" x14ac:dyDescent="0.3">
      <c r="A39">
        <v>536</v>
      </c>
      <c r="D39" s="120" cm="1">
        <f t="array" ref="D39">_xlfn.XLOOKUP(D$1,'PY1 Data(H)'!$A$1:$BR$1,_xlfn.XLOOKUP($A39,'PY1 Data(H)'!$A$1:$A$288,'PY1 Data(H)'!$A$1:$BR$288))</f>
        <v>0</v>
      </c>
      <c r="E39" s="120" cm="1">
        <f t="array" ref="E39">_xlfn.XLOOKUP(E$1,'PY1 Data(H)'!$A$1:$BR$1,_xlfn.XLOOKUP($A39,'PY1 Data(H)'!$A$1:$A$288,'PY1 Data(H)'!$A$1:$BR$288))</f>
        <v>0</v>
      </c>
      <c r="F39" s="120" cm="1">
        <f t="array" ref="F39">_xlfn.XLOOKUP(F$1,'PY1 Data(H)'!$A$1:$BR$1,_xlfn.XLOOKUP($A39,'PY1 Data(H)'!$A$1:$A$288,'PY1 Data(H)'!$A$1:$BR$288))</f>
        <v>0</v>
      </c>
      <c r="G39" s="120" cm="1">
        <f t="array" ref="G39">_xlfn.XLOOKUP(G$1,'PY1 Data(H)'!$A$1:$BR$1,_xlfn.XLOOKUP($A39,'PY1 Data(H)'!$A$1:$A$288,'PY1 Data(H)'!$A$1:$BR$288))</f>
        <v>0</v>
      </c>
      <c r="H39" s="120" cm="1">
        <f t="array" ref="H39">_xlfn.XLOOKUP(H$1,'PY1 Data(H)'!$A$1:$BR$1,_xlfn.XLOOKUP($A39,'PY1 Data(H)'!$A$1:$A$288,'PY1 Data(H)'!$A$1:$BR$288))</f>
        <v>0</v>
      </c>
      <c r="I39" s="120" cm="1">
        <f t="array" ref="I39">_xlfn.XLOOKUP(I$1,'PY1 Data(H)'!$A$1:$BR$1,_xlfn.XLOOKUP($A39,'PY1 Data(H)'!$A$1:$A$288,'PY1 Data(H)'!$A$1:$BR$288))</f>
        <v>0</v>
      </c>
      <c r="J39" s="120" cm="1">
        <f t="array" ref="J39">_xlfn.XLOOKUP(J$1,'PY1 Data(H)'!$A$1:$BR$1,_xlfn.XLOOKUP($A39,'PY1 Data(H)'!$A$1:$A$288,'PY1 Data(H)'!$A$1:$BR$288))</f>
        <v>0</v>
      </c>
      <c r="K39" s="120" cm="1">
        <f t="array" ref="K39">_xlfn.XLOOKUP(K$1,'PY1 Data(H)'!$A$1:$BR$1,_xlfn.XLOOKUP($A39,'PY1 Data(H)'!$A$1:$A$288,'PY1 Data(H)'!$A$1:$BR$288))</f>
        <v>0</v>
      </c>
      <c r="L39" s="120" cm="1">
        <f t="array" ref="L39">_xlfn.XLOOKUP(L$1,'PY1 Data(H)'!$A$1:$BR$1,_xlfn.XLOOKUP($A39,'PY1 Data(H)'!$A$1:$A$288,'PY1 Data(H)'!$A$1:$BR$288))</f>
        <v>0</v>
      </c>
      <c r="M39" s="120" cm="1">
        <f t="array" ref="M39">_xlfn.XLOOKUP(M$1,'PY1 Data(H)'!$A$1:$BR$1,_xlfn.XLOOKUP($A39,'PY1 Data(H)'!$A$1:$A$288,'PY1 Data(H)'!$A$1:$BR$288))</f>
        <v>0</v>
      </c>
      <c r="N39" s="120" cm="1">
        <f t="array" ref="N39">_xlfn.XLOOKUP(N$1,'PY1 Data(H)'!$A$1:$BR$1,_xlfn.XLOOKUP($A39,'PY1 Data(H)'!$A$1:$A$288,'PY1 Data(H)'!$A$1:$BR$288))</f>
        <v>0</v>
      </c>
      <c r="O39" s="120" cm="1">
        <f t="array" ref="O39">_xlfn.XLOOKUP(O$1,'PY1 Data(H)'!$A$1:$BR$1,_xlfn.XLOOKUP($A39,'PY1 Data(H)'!$A$1:$A$288,'PY1 Data(H)'!$A$1:$BR$288))</f>
        <v>0</v>
      </c>
      <c r="P39" s="120" cm="1">
        <f t="array" ref="P39">_xlfn.XLOOKUP(P$1,'PY1 Data(H)'!$A$1:$BR$1,_xlfn.XLOOKUP($A39,'PY1 Data(H)'!$A$1:$A$288,'PY1 Data(H)'!$A$1:$BR$288))</f>
        <v>0</v>
      </c>
      <c r="Q39" s="120" cm="1">
        <f t="array" ref="Q39">_xlfn.XLOOKUP(Q$1,'PY1 Data(H)'!$A$1:$BR$1,_xlfn.XLOOKUP($A39,'PY1 Data(H)'!$A$1:$A$288,'PY1 Data(H)'!$A$1:$BR$288))</f>
        <v>0</v>
      </c>
      <c r="R39" s="120" cm="1">
        <f t="array" ref="R39">_xlfn.XLOOKUP(R$1,'PY1 Data(H)'!$A$1:$BR$1,_xlfn.XLOOKUP($A39,'PY1 Data(H)'!$A$1:$A$288,'PY1 Data(H)'!$A$1:$BR$288))</f>
        <v>0</v>
      </c>
      <c r="S39" s="120" cm="1">
        <f t="array" ref="S39">_xlfn.XLOOKUP(S$1,'PY1 Data(H)'!$A$1:$BR$1,_xlfn.XLOOKUP($A39,'PY1 Data(H)'!$A$1:$A$288,'PY1 Data(H)'!$A$1:$BR$288))</f>
        <v>203775</v>
      </c>
    </row>
    <row r="40" spans="1:19" x14ac:dyDescent="0.3">
      <c r="A40">
        <v>586</v>
      </c>
      <c r="D40" s="120" cm="1">
        <f t="array" ref="D40">_xlfn.XLOOKUP(D$1,'PY1 Data(H)'!$A$1:$BR$1,_xlfn.XLOOKUP($A40,'PY1 Data(H)'!$A$1:$A$288,'PY1 Data(H)'!$A$1:$BR$288))</f>
        <v>0</v>
      </c>
      <c r="E40" s="120" cm="1">
        <f t="array" ref="E40">_xlfn.XLOOKUP(E$1,'PY1 Data(H)'!$A$1:$BR$1,_xlfn.XLOOKUP($A40,'PY1 Data(H)'!$A$1:$A$288,'PY1 Data(H)'!$A$1:$BR$288))</f>
        <v>0</v>
      </c>
      <c r="F40" s="120" cm="1">
        <f t="array" ref="F40">_xlfn.XLOOKUP(F$1,'PY1 Data(H)'!$A$1:$BR$1,_xlfn.XLOOKUP($A40,'PY1 Data(H)'!$A$1:$A$288,'PY1 Data(H)'!$A$1:$BR$288))</f>
        <v>0</v>
      </c>
      <c r="G40" s="120" cm="1">
        <f t="array" ref="G40">_xlfn.XLOOKUP(G$1,'PY1 Data(H)'!$A$1:$BR$1,_xlfn.XLOOKUP($A40,'PY1 Data(H)'!$A$1:$A$288,'PY1 Data(H)'!$A$1:$BR$288))</f>
        <v>0</v>
      </c>
      <c r="H40" s="120" cm="1">
        <f t="array" ref="H40">_xlfn.XLOOKUP(H$1,'PY1 Data(H)'!$A$1:$BR$1,_xlfn.XLOOKUP($A40,'PY1 Data(H)'!$A$1:$A$288,'PY1 Data(H)'!$A$1:$BR$288))</f>
        <v>0</v>
      </c>
      <c r="I40" s="120" cm="1">
        <f t="array" ref="I40">_xlfn.XLOOKUP(I$1,'PY1 Data(H)'!$A$1:$BR$1,_xlfn.XLOOKUP($A40,'PY1 Data(H)'!$A$1:$A$288,'PY1 Data(H)'!$A$1:$BR$288))</f>
        <v>0</v>
      </c>
      <c r="J40" s="120" cm="1">
        <f t="array" ref="J40">_xlfn.XLOOKUP(J$1,'PY1 Data(H)'!$A$1:$BR$1,_xlfn.XLOOKUP($A40,'PY1 Data(H)'!$A$1:$A$288,'PY1 Data(H)'!$A$1:$BR$288))</f>
        <v>0</v>
      </c>
      <c r="K40" s="120" cm="1">
        <f t="array" ref="K40">_xlfn.XLOOKUP(K$1,'PY1 Data(H)'!$A$1:$BR$1,_xlfn.XLOOKUP($A40,'PY1 Data(H)'!$A$1:$A$288,'PY1 Data(H)'!$A$1:$BR$288))</f>
        <v>0</v>
      </c>
      <c r="L40" s="120" cm="1">
        <f t="array" ref="L40">_xlfn.XLOOKUP(L$1,'PY1 Data(H)'!$A$1:$BR$1,_xlfn.XLOOKUP($A40,'PY1 Data(H)'!$A$1:$A$288,'PY1 Data(H)'!$A$1:$BR$288))</f>
        <v>0</v>
      </c>
      <c r="M40" s="120" cm="1">
        <f t="array" ref="M40">_xlfn.XLOOKUP(M$1,'PY1 Data(H)'!$A$1:$BR$1,_xlfn.XLOOKUP($A40,'PY1 Data(H)'!$A$1:$A$288,'PY1 Data(H)'!$A$1:$BR$288))</f>
        <v>0</v>
      </c>
      <c r="N40" s="120" cm="1">
        <f t="array" ref="N40">_xlfn.XLOOKUP(N$1,'PY1 Data(H)'!$A$1:$BR$1,_xlfn.XLOOKUP($A40,'PY1 Data(H)'!$A$1:$A$288,'PY1 Data(H)'!$A$1:$BR$288))</f>
        <v>0</v>
      </c>
      <c r="O40" s="120" cm="1">
        <f t="array" ref="O40">_xlfn.XLOOKUP(O$1,'PY1 Data(H)'!$A$1:$BR$1,_xlfn.XLOOKUP($A40,'PY1 Data(H)'!$A$1:$A$288,'PY1 Data(H)'!$A$1:$BR$288))</f>
        <v>0</v>
      </c>
      <c r="P40" s="120" cm="1">
        <f t="array" ref="P40">_xlfn.XLOOKUP(P$1,'PY1 Data(H)'!$A$1:$BR$1,_xlfn.XLOOKUP($A40,'PY1 Data(H)'!$A$1:$A$288,'PY1 Data(H)'!$A$1:$BR$288))</f>
        <v>0</v>
      </c>
      <c r="Q40" s="120" cm="1">
        <f t="array" ref="Q40">_xlfn.XLOOKUP(Q$1,'PY1 Data(H)'!$A$1:$BR$1,_xlfn.XLOOKUP($A40,'PY1 Data(H)'!$A$1:$A$288,'PY1 Data(H)'!$A$1:$BR$288))</f>
        <v>0</v>
      </c>
      <c r="R40" s="120" cm="1">
        <f t="array" ref="R40">_xlfn.XLOOKUP(R$1,'PY1 Data(H)'!$A$1:$BR$1,_xlfn.XLOOKUP($A40,'PY1 Data(H)'!$A$1:$A$288,'PY1 Data(H)'!$A$1:$BR$288))</f>
        <v>0</v>
      </c>
      <c r="S40" s="120" cm="1">
        <f t="array" ref="S40">_xlfn.XLOOKUP(S$1,'PY1 Data(H)'!$A$1:$BR$1,_xlfn.XLOOKUP($A40,'PY1 Data(H)'!$A$1:$A$288,'PY1 Data(H)'!$A$1:$BR$288))</f>
        <v>0</v>
      </c>
    </row>
    <row r="41" spans="1:19" x14ac:dyDescent="0.3">
      <c r="A41">
        <v>379</v>
      </c>
      <c r="D41" s="120" cm="1">
        <f t="array" ref="D41">_xlfn.XLOOKUP(D$1,'PY1 Data(H)'!$A$1:$BR$1,_xlfn.XLOOKUP($A41,'PY1 Data(H)'!$A$1:$A$288,'PY1 Data(H)'!$A$1:$BR$288))</f>
        <v>1111991</v>
      </c>
      <c r="E41" s="120" cm="1">
        <f t="array" ref="E41">_xlfn.XLOOKUP(E$1,'PY1 Data(H)'!$A$1:$BR$1,_xlfn.XLOOKUP($A41,'PY1 Data(H)'!$A$1:$A$288,'PY1 Data(H)'!$A$1:$BR$288))</f>
        <v>714761</v>
      </c>
      <c r="F41" s="120" cm="1">
        <f t="array" ref="F41">_xlfn.XLOOKUP(F$1,'PY1 Data(H)'!$A$1:$BR$1,_xlfn.XLOOKUP($A41,'PY1 Data(H)'!$A$1:$A$288,'PY1 Data(H)'!$A$1:$BR$288))</f>
        <v>2397369</v>
      </c>
      <c r="G41" s="120" cm="1">
        <f t="array" ref="G41">_xlfn.XLOOKUP(G$1,'PY1 Data(H)'!$A$1:$BR$1,_xlfn.XLOOKUP($A41,'PY1 Data(H)'!$A$1:$A$288,'PY1 Data(H)'!$A$1:$BR$288))</f>
        <v>0</v>
      </c>
      <c r="H41" s="120" cm="1">
        <f t="array" ref="H41">_xlfn.XLOOKUP(H$1,'PY1 Data(H)'!$A$1:$BR$1,_xlfn.XLOOKUP($A41,'PY1 Data(H)'!$A$1:$A$288,'PY1 Data(H)'!$A$1:$BR$288))</f>
        <v>1465010</v>
      </c>
      <c r="I41" s="120" cm="1">
        <f t="array" ref="I41">_xlfn.XLOOKUP(I$1,'PY1 Data(H)'!$A$1:$BR$1,_xlfn.XLOOKUP($A41,'PY1 Data(H)'!$A$1:$A$288,'PY1 Data(H)'!$A$1:$BR$288))</f>
        <v>1058050</v>
      </c>
      <c r="J41" s="120" cm="1">
        <f t="array" ref="J41">_xlfn.XLOOKUP(J$1,'PY1 Data(H)'!$A$1:$BR$1,_xlfn.XLOOKUP($A41,'PY1 Data(H)'!$A$1:$A$288,'PY1 Data(H)'!$A$1:$BR$288))</f>
        <v>6748066</v>
      </c>
      <c r="K41" s="120" cm="1">
        <f t="array" ref="K41">_xlfn.XLOOKUP(K$1,'PY1 Data(H)'!$A$1:$BR$1,_xlfn.XLOOKUP($A41,'PY1 Data(H)'!$A$1:$A$288,'PY1 Data(H)'!$A$1:$BR$288))</f>
        <v>1984004</v>
      </c>
      <c r="L41" s="120" cm="1">
        <f t="array" ref="L41">_xlfn.XLOOKUP(L$1,'PY1 Data(H)'!$A$1:$BR$1,_xlfn.XLOOKUP($A41,'PY1 Data(H)'!$A$1:$A$288,'PY1 Data(H)'!$A$1:$BR$288))</f>
        <v>1751281</v>
      </c>
      <c r="M41" s="120" cm="1">
        <f t="array" ref="M41">_xlfn.XLOOKUP(M$1,'PY1 Data(H)'!$A$1:$BR$1,_xlfn.XLOOKUP($A41,'PY1 Data(H)'!$A$1:$A$288,'PY1 Data(H)'!$A$1:$BR$288))</f>
        <v>387265</v>
      </c>
      <c r="N41" s="120" cm="1">
        <f t="array" ref="N41">_xlfn.XLOOKUP(N$1,'PY1 Data(H)'!$A$1:$BR$1,_xlfn.XLOOKUP($A41,'PY1 Data(H)'!$A$1:$A$288,'PY1 Data(H)'!$A$1:$BR$288))</f>
        <v>0</v>
      </c>
      <c r="O41" s="120" cm="1">
        <f t="array" ref="O41">_xlfn.XLOOKUP(O$1,'PY1 Data(H)'!$A$1:$BR$1,_xlfn.XLOOKUP($A41,'PY1 Data(H)'!$A$1:$A$288,'PY1 Data(H)'!$A$1:$BR$288))</f>
        <v>3338359</v>
      </c>
      <c r="P41" s="120" cm="1">
        <f t="array" ref="P41">_xlfn.XLOOKUP(P$1,'PY1 Data(H)'!$A$1:$BR$1,_xlfn.XLOOKUP($A41,'PY1 Data(H)'!$A$1:$A$288,'PY1 Data(H)'!$A$1:$BR$288))</f>
        <v>1086451</v>
      </c>
      <c r="Q41" s="120" cm="1">
        <f t="array" ref="Q41">_xlfn.XLOOKUP(Q$1,'PY1 Data(H)'!$A$1:$BR$1,_xlfn.XLOOKUP($A41,'PY1 Data(H)'!$A$1:$A$288,'PY1 Data(H)'!$A$1:$BR$288))</f>
        <v>5860071</v>
      </c>
      <c r="R41" s="120" cm="1">
        <f t="array" ref="R41">_xlfn.XLOOKUP(R$1,'PY1 Data(H)'!$A$1:$BR$1,_xlfn.XLOOKUP($A41,'PY1 Data(H)'!$A$1:$A$288,'PY1 Data(H)'!$A$1:$BR$288))</f>
        <v>314787</v>
      </c>
      <c r="S41" s="120" cm="1">
        <f t="array" ref="S41">_xlfn.XLOOKUP(S$1,'PY1 Data(H)'!$A$1:$BR$1,_xlfn.XLOOKUP($A41,'PY1 Data(H)'!$A$1:$A$288,'PY1 Data(H)'!$A$1:$BR$288))</f>
        <v>2579480</v>
      </c>
    </row>
    <row r="42" spans="1:19" x14ac:dyDescent="0.3">
      <c r="A42">
        <v>4</v>
      </c>
      <c r="D42" s="120" cm="1">
        <f t="array" ref="D42">_xlfn.XLOOKUP(D$1,'PY1 Data(H)'!$A$1:$BR$1,_xlfn.XLOOKUP($A42,'PY1 Data(H)'!$A$1:$A$288,'PY1 Data(H)'!$A$1:$BR$288))</f>
        <v>44581</v>
      </c>
      <c r="E42" s="120" cm="1">
        <f t="array" ref="E42">_xlfn.XLOOKUP(E$1,'PY1 Data(H)'!$A$1:$BR$1,_xlfn.XLOOKUP($A42,'PY1 Data(H)'!$A$1:$A$288,'PY1 Data(H)'!$A$1:$BR$288))</f>
        <v>42508</v>
      </c>
      <c r="F42" s="120" cm="1">
        <f t="array" ref="F42">_xlfn.XLOOKUP(F$1,'PY1 Data(H)'!$A$1:$BR$1,_xlfn.XLOOKUP($A42,'PY1 Data(H)'!$A$1:$A$288,'PY1 Data(H)'!$A$1:$BR$288))</f>
        <v>1026045</v>
      </c>
      <c r="G42" s="120" cm="1">
        <f t="array" ref="G42">_xlfn.XLOOKUP(G$1,'PY1 Data(H)'!$A$1:$BR$1,_xlfn.XLOOKUP($A42,'PY1 Data(H)'!$A$1:$A$288,'PY1 Data(H)'!$A$1:$BR$288))</f>
        <v>0</v>
      </c>
      <c r="H42" s="120" cm="1">
        <f t="array" ref="H42">_xlfn.XLOOKUP(H$1,'PY1 Data(H)'!$A$1:$BR$1,_xlfn.XLOOKUP($A42,'PY1 Data(H)'!$A$1:$A$288,'PY1 Data(H)'!$A$1:$BR$288))</f>
        <v>79464</v>
      </c>
      <c r="I42" s="120" cm="1">
        <f t="array" ref="I42">_xlfn.XLOOKUP(I$1,'PY1 Data(H)'!$A$1:$BR$1,_xlfn.XLOOKUP($A42,'PY1 Data(H)'!$A$1:$A$288,'PY1 Data(H)'!$A$1:$BR$288))</f>
        <v>394066</v>
      </c>
      <c r="J42" s="120" cm="1">
        <f t="array" ref="J42">_xlfn.XLOOKUP(J$1,'PY1 Data(H)'!$A$1:$BR$1,_xlfn.XLOOKUP($A42,'PY1 Data(H)'!$A$1:$A$288,'PY1 Data(H)'!$A$1:$BR$288))</f>
        <v>2371525</v>
      </c>
      <c r="K42" s="120" cm="1">
        <f t="array" ref="K42">_xlfn.XLOOKUP(K$1,'PY1 Data(H)'!$A$1:$BR$1,_xlfn.XLOOKUP($A42,'PY1 Data(H)'!$A$1:$A$288,'PY1 Data(H)'!$A$1:$BR$288))</f>
        <v>1233239</v>
      </c>
      <c r="L42" s="120" cm="1">
        <f t="array" ref="L42">_xlfn.XLOOKUP(L$1,'PY1 Data(H)'!$A$1:$BR$1,_xlfn.XLOOKUP($A42,'PY1 Data(H)'!$A$1:$A$288,'PY1 Data(H)'!$A$1:$BR$288))</f>
        <v>1147609</v>
      </c>
      <c r="M42" s="120" cm="1">
        <f t="array" ref="M42">_xlfn.XLOOKUP(M$1,'PY1 Data(H)'!$A$1:$BR$1,_xlfn.XLOOKUP($A42,'PY1 Data(H)'!$A$1:$A$288,'PY1 Data(H)'!$A$1:$BR$288))</f>
        <v>2325</v>
      </c>
      <c r="N42" s="120" cm="1">
        <f t="array" ref="N42">_xlfn.XLOOKUP(N$1,'PY1 Data(H)'!$A$1:$BR$1,_xlfn.XLOOKUP($A42,'PY1 Data(H)'!$A$1:$A$288,'PY1 Data(H)'!$A$1:$BR$288))</f>
        <v>0</v>
      </c>
      <c r="O42" s="120" cm="1">
        <f t="array" ref="O42">_xlfn.XLOOKUP(O$1,'PY1 Data(H)'!$A$1:$BR$1,_xlfn.XLOOKUP($A42,'PY1 Data(H)'!$A$1:$A$288,'PY1 Data(H)'!$A$1:$BR$288))</f>
        <v>9807</v>
      </c>
      <c r="P42" s="120" cm="1">
        <f t="array" ref="P42">_xlfn.XLOOKUP(P$1,'PY1 Data(H)'!$A$1:$BR$1,_xlfn.XLOOKUP($A42,'PY1 Data(H)'!$A$1:$A$288,'PY1 Data(H)'!$A$1:$BR$288))</f>
        <v>775088</v>
      </c>
      <c r="Q42" s="120" cm="1">
        <f t="array" ref="Q42">_xlfn.XLOOKUP(Q$1,'PY1 Data(H)'!$A$1:$BR$1,_xlfn.XLOOKUP($A42,'PY1 Data(H)'!$A$1:$A$288,'PY1 Data(H)'!$A$1:$BR$288))</f>
        <v>4096252</v>
      </c>
      <c r="R42" s="120" cm="1">
        <f t="array" ref="R42">_xlfn.XLOOKUP(R$1,'PY1 Data(H)'!$A$1:$BR$1,_xlfn.XLOOKUP($A42,'PY1 Data(H)'!$A$1:$A$288,'PY1 Data(H)'!$A$1:$BR$288))</f>
        <v>14719</v>
      </c>
      <c r="S42" s="120" cm="1">
        <f t="array" ref="S42">_xlfn.XLOOKUP(S$1,'PY1 Data(H)'!$A$1:$BR$1,_xlfn.XLOOKUP($A42,'PY1 Data(H)'!$A$1:$A$288,'PY1 Data(H)'!$A$1:$BR$288))</f>
        <v>437766</v>
      </c>
    </row>
    <row r="43" spans="1:19" x14ac:dyDescent="0.3">
      <c r="A43">
        <v>5</v>
      </c>
      <c r="D43" s="120" cm="1">
        <f t="array" ref="D43">_xlfn.XLOOKUP(D$1,'PY1 Data(H)'!$A$1:$BR$1,_xlfn.XLOOKUP($A43,'PY1 Data(H)'!$A$1:$A$288,'PY1 Data(H)'!$A$1:$BR$288))</f>
        <v>1200</v>
      </c>
      <c r="E43" s="120" cm="1">
        <f t="array" ref="E43">_xlfn.XLOOKUP(E$1,'PY1 Data(H)'!$A$1:$BR$1,_xlfn.XLOOKUP($A43,'PY1 Data(H)'!$A$1:$A$288,'PY1 Data(H)'!$A$1:$BR$288))</f>
        <v>4090</v>
      </c>
      <c r="F43" s="120" cm="1">
        <f t="array" ref="F43">_xlfn.XLOOKUP(F$1,'PY1 Data(H)'!$A$1:$BR$1,_xlfn.XLOOKUP($A43,'PY1 Data(H)'!$A$1:$A$288,'PY1 Data(H)'!$A$1:$BR$288))</f>
        <v>444</v>
      </c>
      <c r="G43" s="120" cm="1">
        <f t="array" ref="G43">_xlfn.XLOOKUP(G$1,'PY1 Data(H)'!$A$1:$BR$1,_xlfn.XLOOKUP($A43,'PY1 Data(H)'!$A$1:$A$288,'PY1 Data(H)'!$A$1:$BR$288))</f>
        <v>0</v>
      </c>
      <c r="H43" s="120" cm="1">
        <f t="array" ref="H43">_xlfn.XLOOKUP(H$1,'PY1 Data(H)'!$A$1:$BR$1,_xlfn.XLOOKUP($A43,'PY1 Data(H)'!$A$1:$A$288,'PY1 Data(H)'!$A$1:$BR$288))</f>
        <v>2425</v>
      </c>
      <c r="I43" s="120" cm="1">
        <f t="array" ref="I43">_xlfn.XLOOKUP(I$1,'PY1 Data(H)'!$A$1:$BR$1,_xlfn.XLOOKUP($A43,'PY1 Data(H)'!$A$1:$A$288,'PY1 Data(H)'!$A$1:$BR$288))</f>
        <v>0</v>
      </c>
      <c r="J43" s="120" cm="1">
        <f t="array" ref="J43">_xlfn.XLOOKUP(J$1,'PY1 Data(H)'!$A$1:$BR$1,_xlfn.XLOOKUP($A43,'PY1 Data(H)'!$A$1:$A$288,'PY1 Data(H)'!$A$1:$BR$288))</f>
        <v>983613</v>
      </c>
      <c r="K43" s="120" cm="1">
        <f t="array" ref="K43">_xlfn.XLOOKUP(K$1,'PY1 Data(H)'!$A$1:$BR$1,_xlfn.XLOOKUP($A43,'PY1 Data(H)'!$A$1:$A$288,'PY1 Data(H)'!$A$1:$BR$288))</f>
        <v>49153</v>
      </c>
      <c r="L43" s="120" cm="1">
        <f t="array" ref="L43">_xlfn.XLOOKUP(L$1,'PY1 Data(H)'!$A$1:$BR$1,_xlfn.XLOOKUP($A43,'PY1 Data(H)'!$A$1:$A$288,'PY1 Data(H)'!$A$1:$BR$288))</f>
        <v>0</v>
      </c>
      <c r="M43" s="120" cm="1">
        <f t="array" ref="M43">_xlfn.XLOOKUP(M$1,'PY1 Data(H)'!$A$1:$BR$1,_xlfn.XLOOKUP($A43,'PY1 Data(H)'!$A$1:$A$288,'PY1 Data(H)'!$A$1:$BR$288))</f>
        <v>0</v>
      </c>
      <c r="N43" s="120" cm="1">
        <f t="array" ref="N43">_xlfn.XLOOKUP(N$1,'PY1 Data(H)'!$A$1:$BR$1,_xlfn.XLOOKUP($A43,'PY1 Data(H)'!$A$1:$A$288,'PY1 Data(H)'!$A$1:$BR$288))</f>
        <v>0</v>
      </c>
      <c r="O43" s="120" cm="1">
        <f t="array" ref="O43">_xlfn.XLOOKUP(O$1,'PY1 Data(H)'!$A$1:$BR$1,_xlfn.XLOOKUP($A43,'PY1 Data(H)'!$A$1:$A$288,'PY1 Data(H)'!$A$1:$BR$288))</f>
        <v>0</v>
      </c>
      <c r="P43" s="120" cm="1">
        <f t="array" ref="P43">_xlfn.XLOOKUP(P$1,'PY1 Data(H)'!$A$1:$BR$1,_xlfn.XLOOKUP($A43,'PY1 Data(H)'!$A$1:$A$288,'PY1 Data(H)'!$A$1:$BR$288))</f>
        <v>0</v>
      </c>
      <c r="Q43" s="120" cm="1">
        <f t="array" ref="Q43">_xlfn.XLOOKUP(Q$1,'PY1 Data(H)'!$A$1:$BR$1,_xlfn.XLOOKUP($A43,'PY1 Data(H)'!$A$1:$A$288,'PY1 Data(H)'!$A$1:$BR$288))</f>
        <v>105721</v>
      </c>
      <c r="R43" s="120" cm="1">
        <f t="array" ref="R43">_xlfn.XLOOKUP(R$1,'PY1 Data(H)'!$A$1:$BR$1,_xlfn.XLOOKUP($A43,'PY1 Data(H)'!$A$1:$A$288,'PY1 Data(H)'!$A$1:$BR$288))</f>
        <v>804</v>
      </c>
      <c r="S43" s="120" cm="1">
        <f t="array" ref="S43">_xlfn.XLOOKUP(S$1,'PY1 Data(H)'!$A$1:$BR$1,_xlfn.XLOOKUP($A43,'PY1 Data(H)'!$A$1:$A$288,'PY1 Data(H)'!$A$1:$BR$288))</f>
        <v>0</v>
      </c>
    </row>
    <row r="44" spans="1:19" x14ac:dyDescent="0.3">
      <c r="A44">
        <v>380</v>
      </c>
      <c r="D44" s="120" cm="1">
        <f t="array" ref="D44">_xlfn.XLOOKUP(D$1,'PY1 Data(H)'!$A$1:$BR$1,_xlfn.XLOOKUP($A44,'PY1 Data(H)'!$A$1:$A$288,'PY1 Data(H)'!$A$1:$BR$288))</f>
        <v>0</v>
      </c>
      <c r="E44" s="120" cm="1">
        <f t="array" ref="E44">_xlfn.XLOOKUP(E$1,'PY1 Data(H)'!$A$1:$BR$1,_xlfn.XLOOKUP($A44,'PY1 Data(H)'!$A$1:$A$288,'PY1 Data(H)'!$A$1:$BR$288))</f>
        <v>0</v>
      </c>
      <c r="F44" s="120" cm="1">
        <f t="array" ref="F44">_xlfn.XLOOKUP(F$1,'PY1 Data(H)'!$A$1:$BR$1,_xlfn.XLOOKUP($A44,'PY1 Data(H)'!$A$1:$A$288,'PY1 Data(H)'!$A$1:$BR$288))</f>
        <v>0</v>
      </c>
      <c r="G44" s="120" cm="1">
        <f t="array" ref="G44">_xlfn.XLOOKUP(G$1,'PY1 Data(H)'!$A$1:$BR$1,_xlfn.XLOOKUP($A44,'PY1 Data(H)'!$A$1:$A$288,'PY1 Data(H)'!$A$1:$BR$288))</f>
        <v>0</v>
      </c>
      <c r="H44" s="120" cm="1">
        <f t="array" ref="H44">_xlfn.XLOOKUP(H$1,'PY1 Data(H)'!$A$1:$BR$1,_xlfn.XLOOKUP($A44,'PY1 Data(H)'!$A$1:$A$288,'PY1 Data(H)'!$A$1:$BR$288))</f>
        <v>0</v>
      </c>
      <c r="I44" s="120" cm="1">
        <f t="array" ref="I44">_xlfn.XLOOKUP(I$1,'PY1 Data(H)'!$A$1:$BR$1,_xlfn.XLOOKUP($A44,'PY1 Data(H)'!$A$1:$A$288,'PY1 Data(H)'!$A$1:$BR$288))</f>
        <v>0</v>
      </c>
      <c r="J44" s="120" cm="1">
        <f t="array" ref="J44">_xlfn.XLOOKUP(J$1,'PY1 Data(H)'!$A$1:$BR$1,_xlfn.XLOOKUP($A44,'PY1 Data(H)'!$A$1:$A$288,'PY1 Data(H)'!$A$1:$BR$288))</f>
        <v>0</v>
      </c>
      <c r="K44" s="120" cm="1">
        <f t="array" ref="K44">_xlfn.XLOOKUP(K$1,'PY1 Data(H)'!$A$1:$BR$1,_xlfn.XLOOKUP($A44,'PY1 Data(H)'!$A$1:$A$288,'PY1 Data(H)'!$A$1:$BR$288))</f>
        <v>0</v>
      </c>
      <c r="L44" s="120" cm="1">
        <f t="array" ref="L44">_xlfn.XLOOKUP(L$1,'PY1 Data(H)'!$A$1:$BR$1,_xlfn.XLOOKUP($A44,'PY1 Data(H)'!$A$1:$A$288,'PY1 Data(H)'!$A$1:$BR$288))</f>
        <v>0</v>
      </c>
      <c r="M44" s="120" cm="1">
        <f t="array" ref="M44">_xlfn.XLOOKUP(M$1,'PY1 Data(H)'!$A$1:$BR$1,_xlfn.XLOOKUP($A44,'PY1 Data(H)'!$A$1:$A$288,'PY1 Data(H)'!$A$1:$BR$288))</f>
        <v>0</v>
      </c>
      <c r="N44" s="120" cm="1">
        <f t="array" ref="N44">_xlfn.XLOOKUP(N$1,'PY1 Data(H)'!$A$1:$BR$1,_xlfn.XLOOKUP($A44,'PY1 Data(H)'!$A$1:$A$288,'PY1 Data(H)'!$A$1:$BR$288))</f>
        <v>0</v>
      </c>
      <c r="O44" s="120" cm="1">
        <f t="array" ref="O44">_xlfn.XLOOKUP(O$1,'PY1 Data(H)'!$A$1:$BR$1,_xlfn.XLOOKUP($A44,'PY1 Data(H)'!$A$1:$A$288,'PY1 Data(H)'!$A$1:$BR$288))</f>
        <v>0</v>
      </c>
      <c r="P44" s="120" cm="1">
        <f t="array" ref="P44">_xlfn.XLOOKUP(P$1,'PY1 Data(H)'!$A$1:$BR$1,_xlfn.XLOOKUP($A44,'PY1 Data(H)'!$A$1:$A$288,'PY1 Data(H)'!$A$1:$BR$288))</f>
        <v>0</v>
      </c>
      <c r="Q44" s="120" cm="1">
        <f t="array" ref="Q44">_xlfn.XLOOKUP(Q$1,'PY1 Data(H)'!$A$1:$BR$1,_xlfn.XLOOKUP($A44,'PY1 Data(H)'!$A$1:$A$288,'PY1 Data(H)'!$A$1:$BR$288))</f>
        <v>0</v>
      </c>
      <c r="R44" s="120" cm="1">
        <f t="array" ref="R44">_xlfn.XLOOKUP(R$1,'PY1 Data(H)'!$A$1:$BR$1,_xlfn.XLOOKUP($A44,'PY1 Data(H)'!$A$1:$A$288,'PY1 Data(H)'!$A$1:$BR$288))</f>
        <v>0</v>
      </c>
      <c r="S44" s="120" cm="1">
        <f t="array" ref="S44">_xlfn.XLOOKUP(S$1,'PY1 Data(H)'!$A$1:$BR$1,_xlfn.XLOOKUP($A44,'PY1 Data(H)'!$A$1:$A$288,'PY1 Data(H)'!$A$1:$BR$288))</f>
        <v>208095</v>
      </c>
    </row>
    <row r="45" spans="1:19" x14ac:dyDescent="0.3">
      <c r="A45">
        <v>391</v>
      </c>
      <c r="D45" s="120" cm="1">
        <f t="array" ref="D45">_xlfn.XLOOKUP(D$1,'PY1 Data(H)'!$A$1:$BR$1,_xlfn.XLOOKUP($A45,'PY1 Data(H)'!$A$1:$A$288,'PY1 Data(H)'!$A$1:$BR$288))</f>
        <v>326163</v>
      </c>
      <c r="E45" s="120" cm="1">
        <f t="array" ref="E45">_xlfn.XLOOKUP(E$1,'PY1 Data(H)'!$A$1:$BR$1,_xlfn.XLOOKUP($A45,'PY1 Data(H)'!$A$1:$A$288,'PY1 Data(H)'!$A$1:$BR$288))</f>
        <v>28700</v>
      </c>
      <c r="F45" s="120" cm="1">
        <f t="array" ref="F45">_xlfn.XLOOKUP(F$1,'PY1 Data(H)'!$A$1:$BR$1,_xlfn.XLOOKUP($A45,'PY1 Data(H)'!$A$1:$A$288,'PY1 Data(H)'!$A$1:$BR$288))</f>
        <v>1512412</v>
      </c>
      <c r="G45" s="120" cm="1">
        <f t="array" ref="G45">_xlfn.XLOOKUP(G$1,'PY1 Data(H)'!$A$1:$BR$1,_xlfn.XLOOKUP($A45,'PY1 Data(H)'!$A$1:$A$288,'PY1 Data(H)'!$A$1:$BR$288))</f>
        <v>0</v>
      </c>
      <c r="H45" s="120" cm="1">
        <f t="array" ref="H45">_xlfn.XLOOKUP(H$1,'PY1 Data(H)'!$A$1:$BR$1,_xlfn.XLOOKUP($A45,'PY1 Data(H)'!$A$1:$A$288,'PY1 Data(H)'!$A$1:$BR$288))</f>
        <v>360862</v>
      </c>
      <c r="I45" s="120" cm="1">
        <f t="array" ref="I45">_xlfn.XLOOKUP(I$1,'PY1 Data(H)'!$A$1:$BR$1,_xlfn.XLOOKUP($A45,'PY1 Data(H)'!$A$1:$A$288,'PY1 Data(H)'!$A$1:$BR$288))</f>
        <v>518788</v>
      </c>
      <c r="J45" s="120" cm="1">
        <f t="array" ref="J45">_xlfn.XLOOKUP(J$1,'PY1 Data(H)'!$A$1:$BR$1,_xlfn.XLOOKUP($A45,'PY1 Data(H)'!$A$1:$A$288,'PY1 Data(H)'!$A$1:$BR$288))</f>
        <v>2495584</v>
      </c>
      <c r="K45" s="120" cm="1">
        <f t="array" ref="K45">_xlfn.XLOOKUP(K$1,'PY1 Data(H)'!$A$1:$BR$1,_xlfn.XLOOKUP($A45,'PY1 Data(H)'!$A$1:$A$288,'PY1 Data(H)'!$A$1:$BR$288))</f>
        <v>1456161</v>
      </c>
      <c r="L45" s="120" cm="1">
        <f t="array" ref="L45">_xlfn.XLOOKUP(L$1,'PY1 Data(H)'!$A$1:$BR$1,_xlfn.XLOOKUP($A45,'PY1 Data(H)'!$A$1:$A$288,'PY1 Data(H)'!$A$1:$BR$288))</f>
        <v>1478982</v>
      </c>
      <c r="M45" s="120" cm="1">
        <f t="array" ref="M45">_xlfn.XLOOKUP(M$1,'PY1 Data(H)'!$A$1:$BR$1,_xlfn.XLOOKUP($A45,'PY1 Data(H)'!$A$1:$A$288,'PY1 Data(H)'!$A$1:$BR$288))</f>
        <v>387265</v>
      </c>
      <c r="N45" s="120" cm="1">
        <f t="array" ref="N45">_xlfn.XLOOKUP(N$1,'PY1 Data(H)'!$A$1:$BR$1,_xlfn.XLOOKUP($A45,'PY1 Data(H)'!$A$1:$A$288,'PY1 Data(H)'!$A$1:$BR$288))</f>
        <v>0</v>
      </c>
      <c r="O45" s="120" cm="1">
        <f t="array" ref="O45">_xlfn.XLOOKUP(O$1,'PY1 Data(H)'!$A$1:$BR$1,_xlfn.XLOOKUP($A45,'PY1 Data(H)'!$A$1:$A$288,'PY1 Data(H)'!$A$1:$BR$288))</f>
        <v>86890</v>
      </c>
      <c r="P45" s="120" cm="1">
        <f t="array" ref="P45">_xlfn.XLOOKUP(P$1,'PY1 Data(H)'!$A$1:$BR$1,_xlfn.XLOOKUP($A45,'PY1 Data(H)'!$A$1:$A$288,'PY1 Data(H)'!$A$1:$BR$288))</f>
        <v>851591</v>
      </c>
      <c r="Q45" s="120" cm="1">
        <f t="array" ref="Q45">_xlfn.XLOOKUP(Q$1,'PY1 Data(H)'!$A$1:$BR$1,_xlfn.XLOOKUP($A45,'PY1 Data(H)'!$A$1:$A$288,'PY1 Data(H)'!$A$1:$BR$288))</f>
        <v>4073447</v>
      </c>
      <c r="R45" s="120" cm="1">
        <f t="array" ref="R45">_xlfn.XLOOKUP(R$1,'PY1 Data(H)'!$A$1:$BR$1,_xlfn.XLOOKUP($A45,'PY1 Data(H)'!$A$1:$A$288,'PY1 Data(H)'!$A$1:$BR$288))</f>
        <v>107597</v>
      </c>
      <c r="S45" s="120" cm="1">
        <f t="array" ref="S45">_xlfn.XLOOKUP(S$1,'PY1 Data(H)'!$A$1:$BR$1,_xlfn.XLOOKUP($A45,'PY1 Data(H)'!$A$1:$A$288,'PY1 Data(H)'!$A$1:$BR$288))</f>
        <v>1497131</v>
      </c>
    </row>
    <row r="46" spans="1:19" x14ac:dyDescent="0.3">
      <c r="A46">
        <v>7</v>
      </c>
      <c r="D46" s="120" cm="1">
        <f t="array" ref="D46">_xlfn.XLOOKUP(D$1,'PY1 Data(H)'!$A$1:$BR$1,_xlfn.XLOOKUP($A46,'PY1 Data(H)'!$A$1:$A$288,'PY1 Data(H)'!$A$1:$BR$288))</f>
        <v>0</v>
      </c>
      <c r="E46" s="120" cm="1">
        <f t="array" ref="E46">_xlfn.XLOOKUP(E$1,'PY1 Data(H)'!$A$1:$BR$1,_xlfn.XLOOKUP($A46,'PY1 Data(H)'!$A$1:$A$288,'PY1 Data(H)'!$A$1:$BR$288))</f>
        <v>18317</v>
      </c>
      <c r="F46" s="120" cm="1">
        <f t="array" ref="F46">_xlfn.XLOOKUP(F$1,'PY1 Data(H)'!$A$1:$BR$1,_xlfn.XLOOKUP($A46,'PY1 Data(H)'!$A$1:$A$288,'PY1 Data(H)'!$A$1:$BR$288))</f>
        <v>62250</v>
      </c>
      <c r="G46" s="120" cm="1">
        <f t="array" ref="G46">_xlfn.XLOOKUP(G$1,'PY1 Data(H)'!$A$1:$BR$1,_xlfn.XLOOKUP($A46,'PY1 Data(H)'!$A$1:$A$288,'PY1 Data(H)'!$A$1:$BR$288))</f>
        <v>0</v>
      </c>
      <c r="H46" s="120" cm="1">
        <f t="array" ref="H46">_xlfn.XLOOKUP(H$1,'PY1 Data(H)'!$A$1:$BR$1,_xlfn.XLOOKUP($A46,'PY1 Data(H)'!$A$1:$A$288,'PY1 Data(H)'!$A$1:$BR$288))</f>
        <v>0</v>
      </c>
      <c r="I46" s="120" cm="1">
        <f t="array" ref="I46">_xlfn.XLOOKUP(I$1,'PY1 Data(H)'!$A$1:$BR$1,_xlfn.XLOOKUP($A46,'PY1 Data(H)'!$A$1:$A$288,'PY1 Data(H)'!$A$1:$BR$288))</f>
        <v>833</v>
      </c>
      <c r="J46" s="120" cm="1">
        <f t="array" ref="J46">_xlfn.XLOOKUP(J$1,'PY1 Data(H)'!$A$1:$BR$1,_xlfn.XLOOKUP($A46,'PY1 Data(H)'!$A$1:$A$288,'PY1 Data(H)'!$A$1:$BR$288))</f>
        <v>21105</v>
      </c>
      <c r="K46" s="120" cm="1">
        <f t="array" ref="K46">_xlfn.XLOOKUP(K$1,'PY1 Data(H)'!$A$1:$BR$1,_xlfn.XLOOKUP($A46,'PY1 Data(H)'!$A$1:$A$288,'PY1 Data(H)'!$A$1:$BR$288))</f>
        <v>46723</v>
      </c>
      <c r="L46" s="120" cm="1">
        <f t="array" ref="L46">_xlfn.XLOOKUP(L$1,'PY1 Data(H)'!$A$1:$BR$1,_xlfn.XLOOKUP($A46,'PY1 Data(H)'!$A$1:$A$288,'PY1 Data(H)'!$A$1:$BR$288))</f>
        <v>0</v>
      </c>
      <c r="M46" s="120" cm="1">
        <f t="array" ref="M46">_xlfn.XLOOKUP(M$1,'PY1 Data(H)'!$A$1:$BR$1,_xlfn.XLOOKUP($A46,'PY1 Data(H)'!$A$1:$A$288,'PY1 Data(H)'!$A$1:$BR$288))</f>
        <v>0</v>
      </c>
      <c r="N46" s="120" cm="1">
        <f t="array" ref="N46">_xlfn.XLOOKUP(N$1,'PY1 Data(H)'!$A$1:$BR$1,_xlfn.XLOOKUP($A46,'PY1 Data(H)'!$A$1:$A$288,'PY1 Data(H)'!$A$1:$BR$288))</f>
        <v>0</v>
      </c>
      <c r="O46" s="120" cm="1">
        <f t="array" ref="O46">_xlfn.XLOOKUP(O$1,'PY1 Data(H)'!$A$1:$BR$1,_xlfn.XLOOKUP($A46,'PY1 Data(H)'!$A$1:$A$288,'PY1 Data(H)'!$A$1:$BR$288))</f>
        <v>0</v>
      </c>
      <c r="P46" s="120" cm="1">
        <f t="array" ref="P46">_xlfn.XLOOKUP(P$1,'PY1 Data(H)'!$A$1:$BR$1,_xlfn.XLOOKUP($A46,'PY1 Data(H)'!$A$1:$A$288,'PY1 Data(H)'!$A$1:$BR$288))</f>
        <v>0</v>
      </c>
      <c r="Q46" s="120" cm="1">
        <f t="array" ref="Q46">_xlfn.XLOOKUP(Q$1,'PY1 Data(H)'!$A$1:$BR$1,_xlfn.XLOOKUP($A46,'PY1 Data(H)'!$A$1:$A$288,'PY1 Data(H)'!$A$1:$BR$288))</f>
        <v>7373</v>
      </c>
      <c r="R46" s="120" cm="1">
        <f t="array" ref="R46">_xlfn.XLOOKUP(R$1,'PY1 Data(H)'!$A$1:$BR$1,_xlfn.XLOOKUP($A46,'PY1 Data(H)'!$A$1:$A$288,'PY1 Data(H)'!$A$1:$BR$288))</f>
        <v>16918</v>
      </c>
      <c r="S46" s="120" cm="1">
        <f t="array" ref="S46">_xlfn.XLOOKUP(S$1,'PY1 Data(H)'!$A$1:$BR$1,_xlfn.XLOOKUP($A46,'PY1 Data(H)'!$A$1:$A$288,'PY1 Data(H)'!$A$1:$BR$288))</f>
        <v>78804</v>
      </c>
    </row>
    <row r="47" spans="1:19" x14ac:dyDescent="0.3">
      <c r="A47">
        <v>645</v>
      </c>
      <c r="D47" s="120" cm="1">
        <f t="array" ref="D47">_xlfn.XLOOKUP(D$1,'PY1 Data(H)'!$A$1:$BR$1,_xlfn.XLOOKUP($A47,'PY1 Data(H)'!$A$1:$A$288,'PY1 Data(H)'!$A$1:$BR$288))</f>
        <v>49636</v>
      </c>
      <c r="E47" s="120" cm="1">
        <f t="array" ref="E47">_xlfn.XLOOKUP(E$1,'PY1 Data(H)'!$A$1:$BR$1,_xlfn.XLOOKUP($A47,'PY1 Data(H)'!$A$1:$A$288,'PY1 Data(H)'!$A$1:$BR$288))</f>
        <v>0</v>
      </c>
      <c r="F47" s="120" cm="1">
        <f t="array" ref="F47">_xlfn.XLOOKUP(F$1,'PY1 Data(H)'!$A$1:$BR$1,_xlfn.XLOOKUP($A47,'PY1 Data(H)'!$A$1:$A$288,'PY1 Data(H)'!$A$1:$BR$288))</f>
        <v>0</v>
      </c>
      <c r="G47" s="120" cm="1">
        <f t="array" ref="G47">_xlfn.XLOOKUP(G$1,'PY1 Data(H)'!$A$1:$BR$1,_xlfn.XLOOKUP($A47,'PY1 Data(H)'!$A$1:$A$288,'PY1 Data(H)'!$A$1:$BR$288))</f>
        <v>0</v>
      </c>
      <c r="H47" s="120" cm="1">
        <f t="array" ref="H47">_xlfn.XLOOKUP(H$1,'PY1 Data(H)'!$A$1:$BR$1,_xlfn.XLOOKUP($A47,'PY1 Data(H)'!$A$1:$A$288,'PY1 Data(H)'!$A$1:$BR$288))</f>
        <v>0</v>
      </c>
      <c r="I47" s="120" cm="1">
        <f t="array" ref="I47">_xlfn.XLOOKUP(I$1,'PY1 Data(H)'!$A$1:$BR$1,_xlfn.XLOOKUP($A47,'PY1 Data(H)'!$A$1:$A$288,'PY1 Data(H)'!$A$1:$BR$288))</f>
        <v>0</v>
      </c>
      <c r="J47" s="120" cm="1">
        <f t="array" ref="J47">_xlfn.XLOOKUP(J$1,'PY1 Data(H)'!$A$1:$BR$1,_xlfn.XLOOKUP($A47,'PY1 Data(H)'!$A$1:$A$288,'PY1 Data(H)'!$A$1:$BR$288))</f>
        <v>247492</v>
      </c>
      <c r="K47" s="120" cm="1">
        <f t="array" ref="K47">_xlfn.XLOOKUP(K$1,'PY1 Data(H)'!$A$1:$BR$1,_xlfn.XLOOKUP($A47,'PY1 Data(H)'!$A$1:$A$288,'PY1 Data(H)'!$A$1:$BR$288))</f>
        <v>0</v>
      </c>
      <c r="L47" s="120" cm="1">
        <f t="array" ref="L47">_xlfn.XLOOKUP(L$1,'PY1 Data(H)'!$A$1:$BR$1,_xlfn.XLOOKUP($A47,'PY1 Data(H)'!$A$1:$A$288,'PY1 Data(H)'!$A$1:$BR$288))</f>
        <v>0</v>
      </c>
      <c r="M47" s="120" cm="1">
        <f t="array" ref="M47">_xlfn.XLOOKUP(M$1,'PY1 Data(H)'!$A$1:$BR$1,_xlfn.XLOOKUP($A47,'PY1 Data(H)'!$A$1:$A$288,'PY1 Data(H)'!$A$1:$BR$288))</f>
        <v>0</v>
      </c>
      <c r="N47" s="120" cm="1">
        <f t="array" ref="N47">_xlfn.XLOOKUP(N$1,'PY1 Data(H)'!$A$1:$BR$1,_xlfn.XLOOKUP($A47,'PY1 Data(H)'!$A$1:$A$288,'PY1 Data(H)'!$A$1:$BR$288))</f>
        <v>0</v>
      </c>
      <c r="O47" s="120" cm="1">
        <f t="array" ref="O47">_xlfn.XLOOKUP(O$1,'PY1 Data(H)'!$A$1:$BR$1,_xlfn.XLOOKUP($A47,'PY1 Data(H)'!$A$1:$A$288,'PY1 Data(H)'!$A$1:$BR$288))</f>
        <v>0</v>
      </c>
      <c r="P47" s="120" cm="1">
        <f t="array" ref="P47">_xlfn.XLOOKUP(P$1,'PY1 Data(H)'!$A$1:$BR$1,_xlfn.XLOOKUP($A47,'PY1 Data(H)'!$A$1:$A$288,'PY1 Data(H)'!$A$1:$BR$288))</f>
        <v>0</v>
      </c>
      <c r="Q47" s="120" cm="1">
        <f t="array" ref="Q47">_xlfn.XLOOKUP(Q$1,'PY1 Data(H)'!$A$1:$BR$1,_xlfn.XLOOKUP($A47,'PY1 Data(H)'!$A$1:$A$288,'PY1 Data(H)'!$A$1:$BR$288))</f>
        <v>780922</v>
      </c>
      <c r="R47" s="120" cm="1">
        <f t="array" ref="R47">_xlfn.XLOOKUP(R$1,'PY1 Data(H)'!$A$1:$BR$1,_xlfn.XLOOKUP($A47,'PY1 Data(H)'!$A$1:$A$288,'PY1 Data(H)'!$A$1:$BR$288))</f>
        <v>0</v>
      </c>
      <c r="S47" s="120" cm="1">
        <f t="array" ref="S47">_xlfn.XLOOKUP(S$1,'PY1 Data(H)'!$A$1:$BR$1,_xlfn.XLOOKUP($A47,'PY1 Data(H)'!$A$1:$A$288,'PY1 Data(H)'!$A$1:$BR$288))</f>
        <v>58485</v>
      </c>
    </row>
    <row r="48" spans="1:19" x14ac:dyDescent="0.3">
      <c r="A48">
        <v>646</v>
      </c>
      <c r="D48" s="120" cm="1">
        <f t="array" ref="D48">_xlfn.XLOOKUP(D$1,'PY1 Data(H)'!$A$1:$BR$1,_xlfn.XLOOKUP($A48,'PY1 Data(H)'!$A$1:$A$288,'PY1 Data(H)'!$A$1:$BR$288))</f>
        <v>568497</v>
      </c>
      <c r="E48" s="120" cm="1">
        <f t="array" ref="E48">_xlfn.XLOOKUP(E$1,'PY1 Data(H)'!$A$1:$BR$1,_xlfn.XLOOKUP($A48,'PY1 Data(H)'!$A$1:$A$288,'PY1 Data(H)'!$A$1:$BR$288))</f>
        <v>621146</v>
      </c>
      <c r="F48" s="120" cm="1">
        <f t="array" ref="F48">_xlfn.XLOOKUP(F$1,'PY1 Data(H)'!$A$1:$BR$1,_xlfn.XLOOKUP($A48,'PY1 Data(H)'!$A$1:$A$288,'PY1 Data(H)'!$A$1:$BR$288))</f>
        <v>-203782</v>
      </c>
      <c r="G48" s="120" cm="1">
        <f t="array" ref="G48">_xlfn.XLOOKUP(G$1,'PY1 Data(H)'!$A$1:$BR$1,_xlfn.XLOOKUP($A48,'PY1 Data(H)'!$A$1:$A$288,'PY1 Data(H)'!$A$1:$BR$288))</f>
        <v>0</v>
      </c>
      <c r="H48" s="120" cm="1">
        <f t="array" ref="H48">_xlfn.XLOOKUP(H$1,'PY1 Data(H)'!$A$1:$BR$1,_xlfn.XLOOKUP($A48,'PY1 Data(H)'!$A$1:$A$288,'PY1 Data(H)'!$A$1:$BR$288))</f>
        <v>1022259</v>
      </c>
      <c r="I48" s="120" cm="1">
        <f t="array" ref="I48">_xlfn.XLOOKUP(I$1,'PY1 Data(H)'!$A$1:$BR$1,_xlfn.XLOOKUP($A48,'PY1 Data(H)'!$A$1:$A$288,'PY1 Data(H)'!$A$1:$BR$288))</f>
        <v>144363</v>
      </c>
      <c r="J48" s="120" cm="1">
        <f t="array" ref="J48">_xlfn.XLOOKUP(J$1,'PY1 Data(H)'!$A$1:$BR$1,_xlfn.XLOOKUP($A48,'PY1 Data(H)'!$A$1:$A$288,'PY1 Data(H)'!$A$1:$BR$288))</f>
        <v>628747</v>
      </c>
      <c r="K48" s="120" cm="1">
        <f t="array" ref="K48">_xlfn.XLOOKUP(K$1,'PY1 Data(H)'!$A$1:$BR$1,_xlfn.XLOOKUP($A48,'PY1 Data(H)'!$A$1:$A$288,'PY1 Data(H)'!$A$1:$BR$288))</f>
        <v>-804272</v>
      </c>
      <c r="L48" s="120" cm="1">
        <f t="array" ref="L48">_xlfn.XLOOKUP(L$1,'PY1 Data(H)'!$A$1:$BR$1,_xlfn.XLOOKUP($A48,'PY1 Data(H)'!$A$1:$A$288,'PY1 Data(H)'!$A$1:$BR$288))</f>
        <v>-875310</v>
      </c>
      <c r="M48" s="120" cm="1">
        <f t="array" ref="M48">_xlfn.XLOOKUP(M$1,'PY1 Data(H)'!$A$1:$BR$1,_xlfn.XLOOKUP($A48,'PY1 Data(H)'!$A$1:$A$288,'PY1 Data(H)'!$A$1:$BR$288))</f>
        <v>-2325</v>
      </c>
      <c r="N48" s="120" cm="1">
        <f t="array" ref="N48">_xlfn.XLOOKUP(N$1,'PY1 Data(H)'!$A$1:$BR$1,_xlfn.XLOOKUP($A48,'PY1 Data(H)'!$A$1:$A$288,'PY1 Data(H)'!$A$1:$BR$288))</f>
        <v>0</v>
      </c>
      <c r="O48" s="120" cm="1">
        <f t="array" ref="O48">_xlfn.XLOOKUP(O$1,'PY1 Data(H)'!$A$1:$BR$1,_xlfn.XLOOKUP($A48,'PY1 Data(H)'!$A$1:$A$288,'PY1 Data(H)'!$A$1:$BR$288))</f>
        <v>3241662</v>
      </c>
      <c r="P48" s="120" cm="1">
        <f t="array" ref="P48">_xlfn.XLOOKUP(P$1,'PY1 Data(H)'!$A$1:$BR$1,_xlfn.XLOOKUP($A48,'PY1 Data(H)'!$A$1:$A$288,'PY1 Data(H)'!$A$1:$BR$288))</f>
        <v>-552026</v>
      </c>
      <c r="Q48" s="120" cm="1">
        <f t="array" ref="Q48">_xlfn.XLOOKUP(Q$1,'PY1 Data(H)'!$A$1:$BR$1,_xlfn.XLOOKUP($A48,'PY1 Data(H)'!$A$1:$A$288,'PY1 Data(H)'!$A$1:$BR$288))</f>
        <v>-3243122</v>
      </c>
      <c r="R48" s="120" cm="1">
        <f t="array" ref="R48">_xlfn.XLOOKUP(R$1,'PY1 Data(H)'!$A$1:$BR$1,_xlfn.XLOOKUP($A48,'PY1 Data(H)'!$A$1:$A$288,'PY1 Data(H)'!$A$1:$BR$288))</f>
        <v>174749</v>
      </c>
      <c r="S48" s="120" cm="1">
        <f t="array" ref="S48">_xlfn.XLOOKUP(S$1,'PY1 Data(H)'!$A$1:$BR$1,_xlfn.XLOOKUP($A48,'PY1 Data(H)'!$A$1:$A$288,'PY1 Data(H)'!$A$1:$BR$288))</f>
        <v>3350</v>
      </c>
    </row>
    <row r="49" spans="1:19" x14ac:dyDescent="0.3">
      <c r="A49">
        <v>9</v>
      </c>
      <c r="D49" s="120" cm="1">
        <f t="array" ref="D49">_xlfn.XLOOKUP(D$1,'PY1 Data(H)'!$A$1:$BR$1,_xlfn.XLOOKUP($A49,'PY1 Data(H)'!$A$1:$A$288,'PY1 Data(H)'!$A$1:$BR$288))</f>
        <v>1066210</v>
      </c>
      <c r="E49" s="120" cm="1">
        <f t="array" ref="E49">_xlfn.XLOOKUP(E$1,'PY1 Data(H)'!$A$1:$BR$1,_xlfn.XLOOKUP($A49,'PY1 Data(H)'!$A$1:$A$288,'PY1 Data(H)'!$A$1:$BR$288))</f>
        <v>668163</v>
      </c>
      <c r="F49" s="120" cm="1">
        <f t="array" ref="F49">_xlfn.XLOOKUP(F$1,'PY1 Data(H)'!$A$1:$BR$1,_xlfn.XLOOKUP($A49,'PY1 Data(H)'!$A$1:$A$288,'PY1 Data(H)'!$A$1:$BR$288))</f>
        <v>1370880</v>
      </c>
      <c r="G49" s="120" cm="1">
        <f t="array" ref="G49">_xlfn.XLOOKUP(G$1,'PY1 Data(H)'!$A$1:$BR$1,_xlfn.XLOOKUP($A49,'PY1 Data(H)'!$A$1:$A$288,'PY1 Data(H)'!$A$1:$BR$288))</f>
        <v>0</v>
      </c>
      <c r="H49" s="120" cm="1">
        <f t="array" ref="H49">_xlfn.XLOOKUP(H$1,'PY1 Data(H)'!$A$1:$BR$1,_xlfn.XLOOKUP($A49,'PY1 Data(H)'!$A$1:$A$288,'PY1 Data(H)'!$A$1:$BR$288))</f>
        <v>1383121</v>
      </c>
      <c r="I49" s="120" cm="1">
        <f t="array" ref="I49">_xlfn.XLOOKUP(I$1,'PY1 Data(H)'!$A$1:$BR$1,_xlfn.XLOOKUP($A49,'PY1 Data(H)'!$A$1:$A$288,'PY1 Data(H)'!$A$1:$BR$288))</f>
        <v>663984</v>
      </c>
      <c r="J49" s="120" cm="1">
        <f t="array" ref="J49">_xlfn.XLOOKUP(J$1,'PY1 Data(H)'!$A$1:$BR$1,_xlfn.XLOOKUP($A49,'PY1 Data(H)'!$A$1:$A$288,'PY1 Data(H)'!$A$1:$BR$288))</f>
        <v>3392928</v>
      </c>
      <c r="K49" s="120" cm="1">
        <f t="array" ref="K49">_xlfn.XLOOKUP(K$1,'PY1 Data(H)'!$A$1:$BR$1,_xlfn.XLOOKUP($A49,'PY1 Data(H)'!$A$1:$A$288,'PY1 Data(H)'!$A$1:$BR$288))</f>
        <v>701612</v>
      </c>
      <c r="L49" s="120" cm="1">
        <f t="array" ref="L49">_xlfn.XLOOKUP(L$1,'PY1 Data(H)'!$A$1:$BR$1,_xlfn.XLOOKUP($A49,'PY1 Data(H)'!$A$1:$A$288,'PY1 Data(H)'!$A$1:$BR$288))</f>
        <v>603672</v>
      </c>
      <c r="M49" s="120" cm="1">
        <f t="array" ref="M49">_xlfn.XLOOKUP(M$1,'PY1 Data(H)'!$A$1:$BR$1,_xlfn.XLOOKUP($A49,'PY1 Data(H)'!$A$1:$A$288,'PY1 Data(H)'!$A$1:$BR$288))</f>
        <v>384940</v>
      </c>
      <c r="N49" s="120" cm="1">
        <f t="array" ref="N49">_xlfn.XLOOKUP(N$1,'PY1 Data(H)'!$A$1:$BR$1,_xlfn.XLOOKUP($A49,'PY1 Data(H)'!$A$1:$A$288,'PY1 Data(H)'!$A$1:$BR$288))</f>
        <v>0</v>
      </c>
      <c r="O49" s="120" cm="1">
        <f t="array" ref="O49">_xlfn.XLOOKUP(O$1,'PY1 Data(H)'!$A$1:$BR$1,_xlfn.XLOOKUP($A49,'PY1 Data(H)'!$A$1:$A$288,'PY1 Data(H)'!$A$1:$BR$288))</f>
        <v>3328552</v>
      </c>
      <c r="P49" s="120" cm="1">
        <f t="array" ref="P49">_xlfn.XLOOKUP(P$1,'PY1 Data(H)'!$A$1:$BR$1,_xlfn.XLOOKUP($A49,'PY1 Data(H)'!$A$1:$A$288,'PY1 Data(H)'!$A$1:$BR$288))</f>
        <v>311363</v>
      </c>
      <c r="Q49" s="120" cm="1">
        <f t="array" ref="Q49">_xlfn.XLOOKUP(Q$1,'PY1 Data(H)'!$A$1:$BR$1,_xlfn.XLOOKUP($A49,'PY1 Data(H)'!$A$1:$A$288,'PY1 Data(H)'!$A$1:$BR$288))</f>
        <v>1658098</v>
      </c>
      <c r="R49" s="120" cm="1">
        <f t="array" ref="R49">_xlfn.XLOOKUP(R$1,'PY1 Data(H)'!$A$1:$BR$1,_xlfn.XLOOKUP($A49,'PY1 Data(H)'!$A$1:$A$288,'PY1 Data(H)'!$A$1:$BR$288))</f>
        <v>299264</v>
      </c>
      <c r="S49" s="120" cm="1">
        <f t="array" ref="S49">_xlfn.XLOOKUP(S$1,'PY1 Data(H)'!$A$1:$BR$1,_xlfn.XLOOKUP($A49,'PY1 Data(H)'!$A$1:$A$288,'PY1 Data(H)'!$A$1:$BR$288))</f>
        <v>1933619</v>
      </c>
    </row>
    <row r="50" spans="1:19" x14ac:dyDescent="0.3">
      <c r="A50">
        <v>1052</v>
      </c>
      <c r="D50" s="120" t="e" cm="1">
        <f t="array" ref="D50">_xlfn.XLOOKUP(D$1,'PY1 Data(H)'!$A$1:$BR$1,_xlfn.XLOOKUP($A50,'PY1 Data(H)'!$A$1:$A$288,'PY1 Data(H)'!$A$1:$BR$288))</f>
        <v>#N/A</v>
      </c>
      <c r="E50" s="120" t="e" cm="1">
        <f t="array" ref="E50">_xlfn.XLOOKUP(E$1,'PY1 Data(H)'!$A$1:$BR$1,_xlfn.XLOOKUP($A50,'PY1 Data(H)'!$A$1:$A$288,'PY1 Data(H)'!$A$1:$BR$288))</f>
        <v>#N/A</v>
      </c>
      <c r="F50" s="120" t="e" cm="1">
        <f t="array" ref="F50">_xlfn.XLOOKUP(F$1,'PY1 Data(H)'!$A$1:$BR$1,_xlfn.XLOOKUP($A50,'PY1 Data(H)'!$A$1:$A$288,'PY1 Data(H)'!$A$1:$BR$288))</f>
        <v>#N/A</v>
      </c>
      <c r="G50" s="120" t="e" cm="1">
        <f t="array" ref="G50">_xlfn.XLOOKUP(G$1,'PY1 Data(H)'!$A$1:$BR$1,_xlfn.XLOOKUP($A50,'PY1 Data(H)'!$A$1:$A$288,'PY1 Data(H)'!$A$1:$BR$288))</f>
        <v>#N/A</v>
      </c>
      <c r="H50" s="120" t="e" cm="1">
        <f t="array" ref="H50">_xlfn.XLOOKUP(H$1,'PY1 Data(H)'!$A$1:$BR$1,_xlfn.XLOOKUP($A50,'PY1 Data(H)'!$A$1:$A$288,'PY1 Data(H)'!$A$1:$BR$288))</f>
        <v>#N/A</v>
      </c>
      <c r="I50" s="120" t="e" cm="1">
        <f t="array" ref="I50">_xlfn.XLOOKUP(I$1,'PY1 Data(H)'!$A$1:$BR$1,_xlfn.XLOOKUP($A50,'PY1 Data(H)'!$A$1:$A$288,'PY1 Data(H)'!$A$1:$BR$288))</f>
        <v>#N/A</v>
      </c>
      <c r="J50" s="120" t="e" cm="1">
        <f t="array" ref="J50">_xlfn.XLOOKUP(J$1,'PY1 Data(H)'!$A$1:$BR$1,_xlfn.XLOOKUP($A50,'PY1 Data(H)'!$A$1:$A$288,'PY1 Data(H)'!$A$1:$BR$288))</f>
        <v>#N/A</v>
      </c>
      <c r="K50" s="120" t="e" cm="1">
        <f t="array" ref="K50">_xlfn.XLOOKUP(K$1,'PY1 Data(H)'!$A$1:$BR$1,_xlfn.XLOOKUP($A50,'PY1 Data(H)'!$A$1:$A$288,'PY1 Data(H)'!$A$1:$BR$288))</f>
        <v>#N/A</v>
      </c>
      <c r="L50" s="120" t="e" cm="1">
        <f t="array" ref="L50">_xlfn.XLOOKUP(L$1,'PY1 Data(H)'!$A$1:$BR$1,_xlfn.XLOOKUP($A50,'PY1 Data(H)'!$A$1:$A$288,'PY1 Data(H)'!$A$1:$BR$288))</f>
        <v>#N/A</v>
      </c>
      <c r="M50" s="120" t="e" cm="1">
        <f t="array" ref="M50">_xlfn.XLOOKUP(M$1,'PY1 Data(H)'!$A$1:$BR$1,_xlfn.XLOOKUP($A50,'PY1 Data(H)'!$A$1:$A$288,'PY1 Data(H)'!$A$1:$BR$288))</f>
        <v>#N/A</v>
      </c>
      <c r="N50" s="120" t="e" cm="1">
        <f t="array" ref="N50">_xlfn.XLOOKUP(N$1,'PY1 Data(H)'!$A$1:$BR$1,_xlfn.XLOOKUP($A50,'PY1 Data(H)'!$A$1:$A$288,'PY1 Data(H)'!$A$1:$BR$288))</f>
        <v>#N/A</v>
      </c>
      <c r="O50" s="120" t="e" cm="1">
        <f t="array" ref="O50">_xlfn.XLOOKUP(O$1,'PY1 Data(H)'!$A$1:$BR$1,_xlfn.XLOOKUP($A50,'PY1 Data(H)'!$A$1:$A$288,'PY1 Data(H)'!$A$1:$BR$288))</f>
        <v>#N/A</v>
      </c>
      <c r="P50" s="120" t="e" cm="1">
        <f t="array" ref="P50">_xlfn.XLOOKUP(P$1,'PY1 Data(H)'!$A$1:$BR$1,_xlfn.XLOOKUP($A50,'PY1 Data(H)'!$A$1:$A$288,'PY1 Data(H)'!$A$1:$BR$288))</f>
        <v>#N/A</v>
      </c>
      <c r="Q50" s="120" t="e" cm="1">
        <f t="array" ref="Q50">_xlfn.XLOOKUP(Q$1,'PY1 Data(H)'!$A$1:$BR$1,_xlfn.XLOOKUP($A50,'PY1 Data(H)'!$A$1:$A$288,'PY1 Data(H)'!$A$1:$BR$288))</f>
        <v>#N/A</v>
      </c>
      <c r="R50" s="120" t="e" cm="1">
        <f t="array" ref="R50">_xlfn.XLOOKUP(R$1,'PY1 Data(H)'!$A$1:$BR$1,_xlfn.XLOOKUP($A50,'PY1 Data(H)'!$A$1:$A$288,'PY1 Data(H)'!$A$1:$BR$288))</f>
        <v>#N/A</v>
      </c>
      <c r="S50" s="120" t="e" cm="1">
        <f t="array" ref="S50">_xlfn.XLOOKUP(S$1,'PY1 Data(H)'!$A$1:$BR$1,_xlfn.XLOOKUP($A50,'PY1 Data(H)'!$A$1:$A$288,'PY1 Data(H)'!$A$1:$BR$288))</f>
        <v>#N/A</v>
      </c>
    </row>
    <row r="51" spans="1:19" x14ac:dyDescent="0.3">
      <c r="D51" s="120" t="e" cm="1">
        <f t="array" ref="D51">_xlfn.XLOOKUP(D$1,'PY1 Data(H)'!$A$1:$BR$1,_xlfn.XLOOKUP($A51,'PY1 Data(H)'!$A$1:$A$288,'PY1 Data(H)'!$A$1:$BR$288))</f>
        <v>#N/A</v>
      </c>
      <c r="E51" s="120" t="e" cm="1">
        <f t="array" ref="E51">_xlfn.XLOOKUP(E$1,'PY1 Data(H)'!$A$1:$BR$1,_xlfn.XLOOKUP($A51,'PY1 Data(H)'!$A$1:$A$288,'PY1 Data(H)'!$A$1:$BR$288))</f>
        <v>#N/A</v>
      </c>
      <c r="F51" s="120" t="e" cm="1">
        <f t="array" ref="F51">_xlfn.XLOOKUP(F$1,'PY1 Data(H)'!$A$1:$BR$1,_xlfn.XLOOKUP($A51,'PY1 Data(H)'!$A$1:$A$288,'PY1 Data(H)'!$A$1:$BR$288))</f>
        <v>#N/A</v>
      </c>
      <c r="G51" s="120" t="e" cm="1">
        <f t="array" ref="G51">_xlfn.XLOOKUP(G$1,'PY1 Data(H)'!$A$1:$BR$1,_xlfn.XLOOKUP($A51,'PY1 Data(H)'!$A$1:$A$288,'PY1 Data(H)'!$A$1:$BR$288))</f>
        <v>#N/A</v>
      </c>
      <c r="H51" s="120" t="e" cm="1">
        <f t="array" ref="H51">_xlfn.XLOOKUP(H$1,'PY1 Data(H)'!$A$1:$BR$1,_xlfn.XLOOKUP($A51,'PY1 Data(H)'!$A$1:$A$288,'PY1 Data(H)'!$A$1:$BR$288))</f>
        <v>#N/A</v>
      </c>
      <c r="I51" s="120" t="e" cm="1">
        <f t="array" ref="I51">_xlfn.XLOOKUP(I$1,'PY1 Data(H)'!$A$1:$BR$1,_xlfn.XLOOKUP($A51,'PY1 Data(H)'!$A$1:$A$288,'PY1 Data(H)'!$A$1:$BR$288))</f>
        <v>#N/A</v>
      </c>
      <c r="J51" s="120" t="e" cm="1">
        <f t="array" ref="J51">_xlfn.XLOOKUP(J$1,'PY1 Data(H)'!$A$1:$BR$1,_xlfn.XLOOKUP($A51,'PY1 Data(H)'!$A$1:$A$288,'PY1 Data(H)'!$A$1:$BR$288))</f>
        <v>#N/A</v>
      </c>
      <c r="K51" s="120" t="e" cm="1">
        <f t="array" ref="K51">_xlfn.XLOOKUP(K$1,'PY1 Data(H)'!$A$1:$BR$1,_xlfn.XLOOKUP($A51,'PY1 Data(H)'!$A$1:$A$288,'PY1 Data(H)'!$A$1:$BR$288))</f>
        <v>#N/A</v>
      </c>
      <c r="L51" s="120" t="e" cm="1">
        <f t="array" ref="L51">_xlfn.XLOOKUP(L$1,'PY1 Data(H)'!$A$1:$BR$1,_xlfn.XLOOKUP($A51,'PY1 Data(H)'!$A$1:$A$288,'PY1 Data(H)'!$A$1:$BR$288))</f>
        <v>#N/A</v>
      </c>
      <c r="M51" s="120" t="e" cm="1">
        <f t="array" ref="M51">_xlfn.XLOOKUP(M$1,'PY1 Data(H)'!$A$1:$BR$1,_xlfn.XLOOKUP($A51,'PY1 Data(H)'!$A$1:$A$288,'PY1 Data(H)'!$A$1:$BR$288))</f>
        <v>#N/A</v>
      </c>
      <c r="N51" s="120" t="e" cm="1">
        <f t="array" ref="N51">_xlfn.XLOOKUP(N$1,'PY1 Data(H)'!$A$1:$BR$1,_xlfn.XLOOKUP($A51,'PY1 Data(H)'!$A$1:$A$288,'PY1 Data(H)'!$A$1:$BR$288))</f>
        <v>#N/A</v>
      </c>
      <c r="O51" s="120" t="e" cm="1">
        <f t="array" ref="O51">_xlfn.XLOOKUP(O$1,'PY1 Data(H)'!$A$1:$BR$1,_xlfn.XLOOKUP($A51,'PY1 Data(H)'!$A$1:$A$288,'PY1 Data(H)'!$A$1:$BR$288))</f>
        <v>#N/A</v>
      </c>
      <c r="P51" s="120" t="e" cm="1">
        <f t="array" ref="P51">_xlfn.XLOOKUP(P$1,'PY1 Data(H)'!$A$1:$BR$1,_xlfn.XLOOKUP($A51,'PY1 Data(H)'!$A$1:$A$288,'PY1 Data(H)'!$A$1:$BR$288))</f>
        <v>#N/A</v>
      </c>
      <c r="Q51" s="120" t="e" cm="1">
        <f t="array" ref="Q51">_xlfn.XLOOKUP(Q$1,'PY1 Data(H)'!$A$1:$BR$1,_xlfn.XLOOKUP($A51,'PY1 Data(H)'!$A$1:$A$288,'PY1 Data(H)'!$A$1:$BR$288))</f>
        <v>#N/A</v>
      </c>
      <c r="R51" s="120" t="e" cm="1">
        <f t="array" ref="R51">_xlfn.XLOOKUP(R$1,'PY1 Data(H)'!$A$1:$BR$1,_xlfn.XLOOKUP($A51,'PY1 Data(H)'!$A$1:$A$288,'PY1 Data(H)'!$A$1:$BR$288))</f>
        <v>#N/A</v>
      </c>
      <c r="S51" s="120" t="e" cm="1">
        <f t="array" ref="S51">_xlfn.XLOOKUP(S$1,'PY1 Data(H)'!$A$1:$BR$1,_xlfn.XLOOKUP($A51,'PY1 Data(H)'!$A$1:$A$288,'PY1 Data(H)'!$A$1:$BR$288))</f>
        <v>#N/A</v>
      </c>
    </row>
    <row r="52" spans="1:19" x14ac:dyDescent="0.3">
      <c r="A52">
        <v>16</v>
      </c>
      <c r="D52" s="120" cm="1">
        <f t="array" ref="D52">_xlfn.XLOOKUP(D$1,'PY1 Data(H)'!$A$1:$BR$1,_xlfn.XLOOKUP($A52,'PY1 Data(H)'!$A$1:$A$288,'PY1 Data(H)'!$A$1:$BR$288))</f>
        <v>611012</v>
      </c>
      <c r="E52" s="120" cm="1">
        <f t="array" ref="E52">_xlfn.XLOOKUP(E$1,'PY1 Data(H)'!$A$1:$BR$1,_xlfn.XLOOKUP($A52,'PY1 Data(H)'!$A$1:$A$288,'PY1 Data(H)'!$A$1:$BR$288))</f>
        <v>144366</v>
      </c>
      <c r="F52" s="120" cm="1">
        <f t="array" ref="F52">_xlfn.XLOOKUP(F$1,'PY1 Data(H)'!$A$1:$BR$1,_xlfn.XLOOKUP($A52,'PY1 Data(H)'!$A$1:$A$288,'PY1 Data(H)'!$A$1:$BR$288))</f>
        <v>8132175</v>
      </c>
      <c r="G52" s="120" cm="1">
        <f t="array" ref="G52">_xlfn.XLOOKUP(G$1,'PY1 Data(H)'!$A$1:$BR$1,_xlfn.XLOOKUP($A52,'PY1 Data(H)'!$A$1:$A$288,'PY1 Data(H)'!$A$1:$BR$288))</f>
        <v>0</v>
      </c>
      <c r="H52" s="120" cm="1">
        <f t="array" ref="H52">_xlfn.XLOOKUP(H$1,'PY1 Data(H)'!$A$1:$BR$1,_xlfn.XLOOKUP($A52,'PY1 Data(H)'!$A$1:$A$288,'PY1 Data(H)'!$A$1:$BR$288))</f>
        <v>221017</v>
      </c>
      <c r="I52" s="120" cm="1">
        <f t="array" ref="I52">_xlfn.XLOOKUP(I$1,'PY1 Data(H)'!$A$1:$BR$1,_xlfn.XLOOKUP($A52,'PY1 Data(H)'!$A$1:$A$288,'PY1 Data(H)'!$A$1:$BR$288))</f>
        <v>2928474</v>
      </c>
      <c r="J52" s="120" cm="1">
        <f t="array" ref="J52">_xlfn.XLOOKUP(J$1,'PY1 Data(H)'!$A$1:$BR$1,_xlfn.XLOOKUP($A52,'PY1 Data(H)'!$A$1:$A$288,'PY1 Data(H)'!$A$1:$BR$288))</f>
        <v>11669721</v>
      </c>
      <c r="K52" s="120" cm="1">
        <f t="array" ref="K52">_xlfn.XLOOKUP(K$1,'PY1 Data(H)'!$A$1:$BR$1,_xlfn.XLOOKUP($A52,'PY1 Data(H)'!$A$1:$A$288,'PY1 Data(H)'!$A$1:$BR$288))</f>
        <v>8599213</v>
      </c>
      <c r="L52" s="120" cm="1">
        <f t="array" ref="L52">_xlfn.XLOOKUP(L$1,'PY1 Data(H)'!$A$1:$BR$1,_xlfn.XLOOKUP($A52,'PY1 Data(H)'!$A$1:$A$288,'PY1 Data(H)'!$A$1:$BR$288))</f>
        <v>5410291</v>
      </c>
      <c r="M52" s="120" cm="1">
        <f t="array" ref="M52">_xlfn.XLOOKUP(M$1,'PY1 Data(H)'!$A$1:$BR$1,_xlfn.XLOOKUP($A52,'PY1 Data(H)'!$A$1:$A$288,'PY1 Data(H)'!$A$1:$BR$288))</f>
        <v>164922</v>
      </c>
      <c r="N52" s="120" cm="1">
        <f t="array" ref="N52">_xlfn.XLOOKUP(N$1,'PY1 Data(H)'!$A$1:$BR$1,_xlfn.XLOOKUP($A52,'PY1 Data(H)'!$A$1:$A$288,'PY1 Data(H)'!$A$1:$BR$288))</f>
        <v>0</v>
      </c>
      <c r="O52" s="120" cm="1">
        <f t="array" ref="O52">_xlfn.XLOOKUP(O$1,'PY1 Data(H)'!$A$1:$BR$1,_xlfn.XLOOKUP($A52,'PY1 Data(H)'!$A$1:$A$288,'PY1 Data(H)'!$A$1:$BR$288))</f>
        <v>594820</v>
      </c>
      <c r="P52" s="120" cm="1">
        <f t="array" ref="P52">_xlfn.XLOOKUP(P$1,'PY1 Data(H)'!$A$1:$BR$1,_xlfn.XLOOKUP($A52,'PY1 Data(H)'!$A$1:$A$288,'PY1 Data(H)'!$A$1:$BR$288))</f>
        <v>6112974</v>
      </c>
      <c r="Q52" s="120" cm="1">
        <f t="array" ref="Q52">_xlfn.XLOOKUP(Q$1,'PY1 Data(H)'!$A$1:$BR$1,_xlfn.XLOOKUP($A52,'PY1 Data(H)'!$A$1:$A$288,'PY1 Data(H)'!$A$1:$BR$288))</f>
        <v>18628563</v>
      </c>
      <c r="R52" s="120" cm="1">
        <f t="array" ref="R52">_xlfn.XLOOKUP(R$1,'PY1 Data(H)'!$A$1:$BR$1,_xlfn.XLOOKUP($A52,'PY1 Data(H)'!$A$1:$A$288,'PY1 Data(H)'!$A$1:$BR$288))</f>
        <v>222217</v>
      </c>
      <c r="S52" s="120" cm="1">
        <f t="array" ref="S52">_xlfn.XLOOKUP(S$1,'PY1 Data(H)'!$A$1:$BR$1,_xlfn.XLOOKUP($A52,'PY1 Data(H)'!$A$1:$A$288,'PY1 Data(H)'!$A$1:$BR$288))</f>
        <v>6504804</v>
      </c>
    </row>
    <row r="53" spans="1:19" x14ac:dyDescent="0.3">
      <c r="A53">
        <v>532</v>
      </c>
      <c r="D53" s="120" cm="1">
        <f t="array" ref="D53">_xlfn.XLOOKUP(D$1,'PY1 Data(H)'!$A$1:$BR$1,_xlfn.XLOOKUP($A53,'PY1 Data(H)'!$A$1:$A$288,'PY1 Data(H)'!$A$1:$BR$288))</f>
        <v>481293</v>
      </c>
      <c r="E53" s="120" cm="1">
        <f t="array" ref="E53">_xlfn.XLOOKUP(E$1,'PY1 Data(H)'!$A$1:$BR$1,_xlfn.XLOOKUP($A53,'PY1 Data(H)'!$A$1:$A$288,'PY1 Data(H)'!$A$1:$BR$288))</f>
        <v>3852</v>
      </c>
      <c r="F53" s="120" cm="1">
        <f t="array" ref="F53">_xlfn.XLOOKUP(F$1,'PY1 Data(H)'!$A$1:$BR$1,_xlfn.XLOOKUP($A53,'PY1 Data(H)'!$A$1:$A$288,'PY1 Data(H)'!$A$1:$BR$288))</f>
        <v>7665001</v>
      </c>
      <c r="G53" s="120" cm="1">
        <f t="array" ref="G53">_xlfn.XLOOKUP(G$1,'PY1 Data(H)'!$A$1:$BR$1,_xlfn.XLOOKUP($A53,'PY1 Data(H)'!$A$1:$A$288,'PY1 Data(H)'!$A$1:$BR$288))</f>
        <v>0</v>
      </c>
      <c r="H53" s="120" cm="1">
        <f t="array" ref="H53">_xlfn.XLOOKUP(H$1,'PY1 Data(H)'!$A$1:$BR$1,_xlfn.XLOOKUP($A53,'PY1 Data(H)'!$A$1:$A$288,'PY1 Data(H)'!$A$1:$BR$288))</f>
        <v>145564</v>
      </c>
      <c r="I53" s="120" cm="1">
        <f t="array" ref="I53">_xlfn.XLOOKUP(I$1,'PY1 Data(H)'!$A$1:$BR$1,_xlfn.XLOOKUP($A53,'PY1 Data(H)'!$A$1:$A$288,'PY1 Data(H)'!$A$1:$BR$288))</f>
        <v>2722565</v>
      </c>
      <c r="J53" s="120" cm="1">
        <f t="array" ref="J53">_xlfn.XLOOKUP(J$1,'PY1 Data(H)'!$A$1:$BR$1,_xlfn.XLOOKUP($A53,'PY1 Data(H)'!$A$1:$A$288,'PY1 Data(H)'!$A$1:$BR$288))</f>
        <v>11075757</v>
      </c>
      <c r="K53" s="120" cm="1">
        <f t="array" ref="K53">_xlfn.XLOOKUP(K$1,'PY1 Data(H)'!$A$1:$BR$1,_xlfn.XLOOKUP($A53,'PY1 Data(H)'!$A$1:$A$288,'PY1 Data(H)'!$A$1:$BR$288))</f>
        <v>8443904</v>
      </c>
      <c r="L53" s="120" cm="1">
        <f t="array" ref="L53">_xlfn.XLOOKUP(L$1,'PY1 Data(H)'!$A$1:$BR$1,_xlfn.XLOOKUP($A53,'PY1 Data(H)'!$A$1:$A$288,'PY1 Data(H)'!$A$1:$BR$288))</f>
        <v>5482655</v>
      </c>
      <c r="M53" s="120" cm="1">
        <f t="array" ref="M53">_xlfn.XLOOKUP(M$1,'PY1 Data(H)'!$A$1:$BR$1,_xlfn.XLOOKUP($A53,'PY1 Data(H)'!$A$1:$A$288,'PY1 Data(H)'!$A$1:$BR$288))</f>
        <v>62997</v>
      </c>
      <c r="N53" s="120" cm="1">
        <f t="array" ref="N53">_xlfn.XLOOKUP(N$1,'PY1 Data(H)'!$A$1:$BR$1,_xlfn.XLOOKUP($A53,'PY1 Data(H)'!$A$1:$A$288,'PY1 Data(H)'!$A$1:$BR$288))</f>
        <v>0</v>
      </c>
      <c r="O53" s="120" cm="1">
        <f t="array" ref="O53">_xlfn.XLOOKUP(O$1,'PY1 Data(H)'!$A$1:$BR$1,_xlfn.XLOOKUP($A53,'PY1 Data(H)'!$A$1:$A$288,'PY1 Data(H)'!$A$1:$BR$288))</f>
        <v>200338</v>
      </c>
      <c r="P53" s="120" cm="1">
        <f t="array" ref="P53">_xlfn.XLOOKUP(P$1,'PY1 Data(H)'!$A$1:$BR$1,_xlfn.XLOOKUP($A53,'PY1 Data(H)'!$A$1:$A$288,'PY1 Data(H)'!$A$1:$BR$288))</f>
        <v>6128228</v>
      </c>
      <c r="Q53" s="120" cm="1">
        <f t="array" ref="Q53">_xlfn.XLOOKUP(Q$1,'PY1 Data(H)'!$A$1:$BR$1,_xlfn.XLOOKUP($A53,'PY1 Data(H)'!$A$1:$A$288,'PY1 Data(H)'!$A$1:$BR$288))</f>
        <v>18586610</v>
      </c>
      <c r="R53" s="120" cm="1">
        <f t="array" ref="R53">_xlfn.XLOOKUP(R$1,'PY1 Data(H)'!$A$1:$BR$1,_xlfn.XLOOKUP($A53,'PY1 Data(H)'!$A$1:$A$288,'PY1 Data(H)'!$A$1:$BR$288))</f>
        <v>960</v>
      </c>
      <c r="S53" s="120" cm="1">
        <f t="array" ref="S53">_xlfn.XLOOKUP(S$1,'PY1 Data(H)'!$A$1:$BR$1,_xlfn.XLOOKUP($A53,'PY1 Data(H)'!$A$1:$A$288,'PY1 Data(H)'!$A$1:$BR$288))</f>
        <v>6186579</v>
      </c>
    </row>
    <row r="54" spans="1:19" x14ac:dyDescent="0.3">
      <c r="A54">
        <v>17</v>
      </c>
      <c r="D54" s="120" cm="1">
        <f t="array" ref="D54">_xlfn.XLOOKUP(D$1,'PY1 Data(H)'!$A$1:$BR$1,_xlfn.XLOOKUP($A54,'PY1 Data(H)'!$A$1:$A$288,'PY1 Data(H)'!$A$1:$BR$288))</f>
        <v>0</v>
      </c>
      <c r="E54" s="120" cm="1">
        <f t="array" ref="E54">_xlfn.XLOOKUP(E$1,'PY1 Data(H)'!$A$1:$BR$1,_xlfn.XLOOKUP($A54,'PY1 Data(H)'!$A$1:$A$288,'PY1 Data(H)'!$A$1:$BR$288))</f>
        <v>0</v>
      </c>
      <c r="F54" s="120" cm="1">
        <f t="array" ref="F54">_xlfn.XLOOKUP(F$1,'PY1 Data(H)'!$A$1:$BR$1,_xlfn.XLOOKUP($A54,'PY1 Data(H)'!$A$1:$A$288,'PY1 Data(H)'!$A$1:$BR$288))</f>
        <v>0</v>
      </c>
      <c r="G54" s="120" cm="1">
        <f t="array" ref="G54">_xlfn.XLOOKUP(G$1,'PY1 Data(H)'!$A$1:$BR$1,_xlfn.XLOOKUP($A54,'PY1 Data(H)'!$A$1:$A$288,'PY1 Data(H)'!$A$1:$BR$288))</f>
        <v>0</v>
      </c>
      <c r="H54" s="120" cm="1">
        <f t="array" ref="H54">_xlfn.XLOOKUP(H$1,'PY1 Data(H)'!$A$1:$BR$1,_xlfn.XLOOKUP($A54,'PY1 Data(H)'!$A$1:$A$288,'PY1 Data(H)'!$A$1:$BR$288))</f>
        <v>0</v>
      </c>
      <c r="I54" s="120" cm="1">
        <f t="array" ref="I54">_xlfn.XLOOKUP(I$1,'PY1 Data(H)'!$A$1:$BR$1,_xlfn.XLOOKUP($A54,'PY1 Data(H)'!$A$1:$A$288,'PY1 Data(H)'!$A$1:$BR$288))</f>
        <v>14641</v>
      </c>
      <c r="J54" s="120" cm="1">
        <f t="array" ref="J54">_xlfn.XLOOKUP(J$1,'PY1 Data(H)'!$A$1:$BR$1,_xlfn.XLOOKUP($A54,'PY1 Data(H)'!$A$1:$A$288,'PY1 Data(H)'!$A$1:$BR$288))</f>
        <v>0</v>
      </c>
      <c r="K54" s="120" cm="1">
        <f t="array" ref="K54">_xlfn.XLOOKUP(K$1,'PY1 Data(H)'!$A$1:$BR$1,_xlfn.XLOOKUP($A54,'PY1 Data(H)'!$A$1:$A$288,'PY1 Data(H)'!$A$1:$BR$288))</f>
        <v>0</v>
      </c>
      <c r="L54" s="120" cm="1">
        <f t="array" ref="L54">_xlfn.XLOOKUP(L$1,'PY1 Data(H)'!$A$1:$BR$1,_xlfn.XLOOKUP($A54,'PY1 Data(H)'!$A$1:$A$288,'PY1 Data(H)'!$A$1:$BR$288))</f>
        <v>0</v>
      </c>
      <c r="M54" s="120" cm="1">
        <f t="array" ref="M54">_xlfn.XLOOKUP(M$1,'PY1 Data(H)'!$A$1:$BR$1,_xlfn.XLOOKUP($A54,'PY1 Data(H)'!$A$1:$A$288,'PY1 Data(H)'!$A$1:$BR$288))</f>
        <v>0</v>
      </c>
      <c r="N54" s="120" cm="1">
        <f t="array" ref="N54">_xlfn.XLOOKUP(N$1,'PY1 Data(H)'!$A$1:$BR$1,_xlfn.XLOOKUP($A54,'PY1 Data(H)'!$A$1:$A$288,'PY1 Data(H)'!$A$1:$BR$288))</f>
        <v>0</v>
      </c>
      <c r="O54" s="120" cm="1">
        <f t="array" ref="O54">_xlfn.XLOOKUP(O$1,'PY1 Data(H)'!$A$1:$BR$1,_xlfn.XLOOKUP($A54,'PY1 Data(H)'!$A$1:$A$288,'PY1 Data(H)'!$A$1:$BR$288))</f>
        <v>0</v>
      </c>
      <c r="P54" s="120" cm="1">
        <f t="array" ref="P54">_xlfn.XLOOKUP(P$1,'PY1 Data(H)'!$A$1:$BR$1,_xlfn.XLOOKUP($A54,'PY1 Data(H)'!$A$1:$A$288,'PY1 Data(H)'!$A$1:$BR$288))</f>
        <v>46247</v>
      </c>
      <c r="Q54" s="120" cm="1">
        <f t="array" ref="Q54">_xlfn.XLOOKUP(Q$1,'PY1 Data(H)'!$A$1:$BR$1,_xlfn.XLOOKUP($A54,'PY1 Data(H)'!$A$1:$A$288,'PY1 Data(H)'!$A$1:$BR$288))</f>
        <v>0</v>
      </c>
      <c r="R54" s="120" cm="1">
        <f t="array" ref="R54">_xlfn.XLOOKUP(R$1,'PY1 Data(H)'!$A$1:$BR$1,_xlfn.XLOOKUP($A54,'PY1 Data(H)'!$A$1:$A$288,'PY1 Data(H)'!$A$1:$BR$288))</f>
        <v>0</v>
      </c>
      <c r="S54" s="120" cm="1">
        <f t="array" ref="S54">_xlfn.XLOOKUP(S$1,'PY1 Data(H)'!$A$1:$BR$1,_xlfn.XLOOKUP($A54,'PY1 Data(H)'!$A$1:$A$288,'PY1 Data(H)'!$A$1:$BR$288))</f>
        <v>10328</v>
      </c>
    </row>
    <row r="55" spans="1:19" x14ac:dyDescent="0.3">
      <c r="A55">
        <v>20</v>
      </c>
      <c r="D55" s="120" cm="1">
        <f t="array" ref="D55">_xlfn.XLOOKUP(D$1,'PY1 Data(H)'!$A$1:$BR$1,_xlfn.XLOOKUP($A55,'PY1 Data(H)'!$A$1:$A$288,'PY1 Data(H)'!$A$1:$BR$288))</f>
        <v>80343</v>
      </c>
      <c r="E55" s="120" cm="1">
        <f t="array" ref="E55">_xlfn.XLOOKUP(E$1,'PY1 Data(H)'!$A$1:$BR$1,_xlfn.XLOOKUP($A55,'PY1 Data(H)'!$A$1:$A$288,'PY1 Data(H)'!$A$1:$BR$288))</f>
        <v>3581</v>
      </c>
      <c r="F55" s="120" cm="1">
        <f t="array" ref="F55">_xlfn.XLOOKUP(F$1,'PY1 Data(H)'!$A$1:$BR$1,_xlfn.XLOOKUP($A55,'PY1 Data(H)'!$A$1:$A$288,'PY1 Data(H)'!$A$1:$BR$288))</f>
        <v>0</v>
      </c>
      <c r="G55" s="120" cm="1">
        <f t="array" ref="G55">_xlfn.XLOOKUP(G$1,'PY1 Data(H)'!$A$1:$BR$1,_xlfn.XLOOKUP($A55,'PY1 Data(H)'!$A$1:$A$288,'PY1 Data(H)'!$A$1:$BR$288))</f>
        <v>0</v>
      </c>
      <c r="H55" s="120" cm="1">
        <f t="array" ref="H55">_xlfn.XLOOKUP(H$1,'PY1 Data(H)'!$A$1:$BR$1,_xlfn.XLOOKUP($A55,'PY1 Data(H)'!$A$1:$A$288,'PY1 Data(H)'!$A$1:$BR$288))</f>
        <v>0</v>
      </c>
      <c r="I55" s="120" cm="1">
        <f t="array" ref="I55">_xlfn.XLOOKUP(I$1,'PY1 Data(H)'!$A$1:$BR$1,_xlfn.XLOOKUP($A55,'PY1 Data(H)'!$A$1:$A$288,'PY1 Data(H)'!$A$1:$BR$288))</f>
        <v>0</v>
      </c>
      <c r="J55" s="120" cm="1">
        <f t="array" ref="J55">_xlfn.XLOOKUP(J$1,'PY1 Data(H)'!$A$1:$BR$1,_xlfn.XLOOKUP($A55,'PY1 Data(H)'!$A$1:$A$288,'PY1 Data(H)'!$A$1:$BR$288))</f>
        <v>0</v>
      </c>
      <c r="K55" s="120" cm="1">
        <f t="array" ref="K55">_xlfn.XLOOKUP(K$1,'PY1 Data(H)'!$A$1:$BR$1,_xlfn.XLOOKUP($A55,'PY1 Data(H)'!$A$1:$A$288,'PY1 Data(H)'!$A$1:$BR$288))</f>
        <v>0</v>
      </c>
      <c r="L55" s="120" cm="1">
        <f t="array" ref="L55">_xlfn.XLOOKUP(L$1,'PY1 Data(H)'!$A$1:$BR$1,_xlfn.XLOOKUP($A55,'PY1 Data(H)'!$A$1:$A$288,'PY1 Data(H)'!$A$1:$BR$288))</f>
        <v>0</v>
      </c>
      <c r="M55" s="120" cm="1">
        <f t="array" ref="M55">_xlfn.XLOOKUP(M$1,'PY1 Data(H)'!$A$1:$BR$1,_xlfn.XLOOKUP($A55,'PY1 Data(H)'!$A$1:$A$288,'PY1 Data(H)'!$A$1:$BR$288))</f>
        <v>98243</v>
      </c>
      <c r="N55" s="120" cm="1">
        <f t="array" ref="N55">_xlfn.XLOOKUP(N$1,'PY1 Data(H)'!$A$1:$BR$1,_xlfn.XLOOKUP($A55,'PY1 Data(H)'!$A$1:$A$288,'PY1 Data(H)'!$A$1:$BR$288))</f>
        <v>0</v>
      </c>
      <c r="O55" s="120" cm="1">
        <f t="array" ref="O55">_xlfn.XLOOKUP(O$1,'PY1 Data(H)'!$A$1:$BR$1,_xlfn.XLOOKUP($A55,'PY1 Data(H)'!$A$1:$A$288,'PY1 Data(H)'!$A$1:$BR$288))</f>
        <v>0</v>
      </c>
      <c r="P55" s="120" cm="1">
        <f t="array" ref="P55">_xlfn.XLOOKUP(P$1,'PY1 Data(H)'!$A$1:$BR$1,_xlfn.XLOOKUP($A55,'PY1 Data(H)'!$A$1:$A$288,'PY1 Data(H)'!$A$1:$BR$288))</f>
        <v>0</v>
      </c>
      <c r="Q55" s="120" cm="1">
        <f t="array" ref="Q55">_xlfn.XLOOKUP(Q$1,'PY1 Data(H)'!$A$1:$BR$1,_xlfn.XLOOKUP($A55,'PY1 Data(H)'!$A$1:$A$288,'PY1 Data(H)'!$A$1:$BR$288))</f>
        <v>0</v>
      </c>
      <c r="R55" s="120" cm="1">
        <f t="array" ref="R55">_xlfn.XLOOKUP(R$1,'PY1 Data(H)'!$A$1:$BR$1,_xlfn.XLOOKUP($A55,'PY1 Data(H)'!$A$1:$A$288,'PY1 Data(H)'!$A$1:$BR$288))</f>
        <v>169910</v>
      </c>
      <c r="S55" s="120" cm="1">
        <f t="array" ref="S55">_xlfn.XLOOKUP(S$1,'PY1 Data(H)'!$A$1:$BR$1,_xlfn.XLOOKUP($A55,'PY1 Data(H)'!$A$1:$A$288,'PY1 Data(H)'!$A$1:$BR$288))</f>
        <v>148647</v>
      </c>
    </row>
    <row r="56" spans="1:19" x14ac:dyDescent="0.3">
      <c r="A56">
        <v>533</v>
      </c>
      <c r="D56" s="120" cm="1">
        <f t="array" ref="D56">_xlfn.XLOOKUP(D$1,'PY1 Data(H)'!$A$1:$BR$1,_xlfn.XLOOKUP($A56,'PY1 Data(H)'!$A$1:$A$288,'PY1 Data(H)'!$A$1:$BR$288))</f>
        <v>0</v>
      </c>
      <c r="E56" s="120" cm="1">
        <f t="array" ref="E56">_xlfn.XLOOKUP(E$1,'PY1 Data(H)'!$A$1:$BR$1,_xlfn.XLOOKUP($A56,'PY1 Data(H)'!$A$1:$A$288,'PY1 Data(H)'!$A$1:$BR$288))</f>
        <v>0</v>
      </c>
      <c r="F56" s="120" cm="1">
        <f t="array" ref="F56">_xlfn.XLOOKUP(F$1,'PY1 Data(H)'!$A$1:$BR$1,_xlfn.XLOOKUP($A56,'PY1 Data(H)'!$A$1:$A$288,'PY1 Data(H)'!$A$1:$BR$288))</f>
        <v>0</v>
      </c>
      <c r="G56" s="120" cm="1">
        <f t="array" ref="G56">_xlfn.XLOOKUP(G$1,'PY1 Data(H)'!$A$1:$BR$1,_xlfn.XLOOKUP($A56,'PY1 Data(H)'!$A$1:$A$288,'PY1 Data(H)'!$A$1:$BR$288))</f>
        <v>0</v>
      </c>
      <c r="H56" s="120" cm="1">
        <f t="array" ref="H56">_xlfn.XLOOKUP(H$1,'PY1 Data(H)'!$A$1:$BR$1,_xlfn.XLOOKUP($A56,'PY1 Data(H)'!$A$1:$A$288,'PY1 Data(H)'!$A$1:$BR$288))</f>
        <v>0</v>
      </c>
      <c r="I56" s="120" cm="1">
        <f t="array" ref="I56">_xlfn.XLOOKUP(I$1,'PY1 Data(H)'!$A$1:$BR$1,_xlfn.XLOOKUP($A56,'PY1 Data(H)'!$A$1:$A$288,'PY1 Data(H)'!$A$1:$BR$288))</f>
        <v>0</v>
      </c>
      <c r="J56" s="120" cm="1">
        <f t="array" ref="J56">_xlfn.XLOOKUP(J$1,'PY1 Data(H)'!$A$1:$BR$1,_xlfn.XLOOKUP($A56,'PY1 Data(H)'!$A$1:$A$288,'PY1 Data(H)'!$A$1:$BR$288))</f>
        <v>0</v>
      </c>
      <c r="K56" s="120" cm="1">
        <f t="array" ref="K56">_xlfn.XLOOKUP(K$1,'PY1 Data(H)'!$A$1:$BR$1,_xlfn.XLOOKUP($A56,'PY1 Data(H)'!$A$1:$A$288,'PY1 Data(H)'!$A$1:$BR$288))</f>
        <v>0</v>
      </c>
      <c r="L56" s="120" cm="1">
        <f t="array" ref="L56">_xlfn.XLOOKUP(L$1,'PY1 Data(H)'!$A$1:$BR$1,_xlfn.XLOOKUP($A56,'PY1 Data(H)'!$A$1:$A$288,'PY1 Data(H)'!$A$1:$BR$288))</f>
        <v>0</v>
      </c>
      <c r="M56" s="120" cm="1">
        <f t="array" ref="M56">_xlfn.XLOOKUP(M$1,'PY1 Data(H)'!$A$1:$BR$1,_xlfn.XLOOKUP($A56,'PY1 Data(H)'!$A$1:$A$288,'PY1 Data(H)'!$A$1:$BR$288))</f>
        <v>0</v>
      </c>
      <c r="N56" s="120" cm="1">
        <f t="array" ref="N56">_xlfn.XLOOKUP(N$1,'PY1 Data(H)'!$A$1:$BR$1,_xlfn.XLOOKUP($A56,'PY1 Data(H)'!$A$1:$A$288,'PY1 Data(H)'!$A$1:$BR$288))</f>
        <v>0</v>
      </c>
      <c r="O56" s="120" cm="1">
        <f t="array" ref="O56">_xlfn.XLOOKUP(O$1,'PY1 Data(H)'!$A$1:$BR$1,_xlfn.XLOOKUP($A56,'PY1 Data(H)'!$A$1:$A$288,'PY1 Data(H)'!$A$1:$BR$288))</f>
        <v>0</v>
      </c>
      <c r="P56" s="120" cm="1">
        <f t="array" ref="P56">_xlfn.XLOOKUP(P$1,'PY1 Data(H)'!$A$1:$BR$1,_xlfn.XLOOKUP($A56,'PY1 Data(H)'!$A$1:$A$288,'PY1 Data(H)'!$A$1:$BR$288))</f>
        <v>0</v>
      </c>
      <c r="Q56" s="120" cm="1">
        <f t="array" ref="Q56">_xlfn.XLOOKUP(Q$1,'PY1 Data(H)'!$A$1:$BR$1,_xlfn.XLOOKUP($A56,'PY1 Data(H)'!$A$1:$A$288,'PY1 Data(H)'!$A$1:$BR$288))</f>
        <v>0</v>
      </c>
      <c r="R56" s="120" cm="1">
        <f t="array" ref="R56">_xlfn.XLOOKUP(R$1,'PY1 Data(H)'!$A$1:$BR$1,_xlfn.XLOOKUP($A56,'PY1 Data(H)'!$A$1:$A$288,'PY1 Data(H)'!$A$1:$BR$288))</f>
        <v>0</v>
      </c>
      <c r="S56" s="120" cm="1">
        <f t="array" ref="S56">_xlfn.XLOOKUP(S$1,'PY1 Data(H)'!$A$1:$BR$1,_xlfn.XLOOKUP($A56,'PY1 Data(H)'!$A$1:$A$288,'PY1 Data(H)'!$A$1:$BR$288))</f>
        <v>0</v>
      </c>
    </row>
    <row r="57" spans="1:19" x14ac:dyDescent="0.3">
      <c r="A57">
        <v>508</v>
      </c>
      <c r="D57" s="120" cm="1">
        <f t="array" ref="D57">_xlfn.XLOOKUP(D$1,'PY1 Data(H)'!$A$1:$BR$1,_xlfn.XLOOKUP($A57,'PY1 Data(H)'!$A$1:$A$288,'PY1 Data(H)'!$A$1:$BR$288))</f>
        <v>0</v>
      </c>
      <c r="E57" s="120" cm="1">
        <f t="array" ref="E57">_xlfn.XLOOKUP(E$1,'PY1 Data(H)'!$A$1:$BR$1,_xlfn.XLOOKUP($A57,'PY1 Data(H)'!$A$1:$A$288,'PY1 Data(H)'!$A$1:$BR$288))</f>
        <v>0</v>
      </c>
      <c r="F57" s="120" cm="1">
        <f t="array" ref="F57">_xlfn.XLOOKUP(F$1,'PY1 Data(H)'!$A$1:$BR$1,_xlfn.XLOOKUP($A57,'PY1 Data(H)'!$A$1:$A$288,'PY1 Data(H)'!$A$1:$BR$288))</f>
        <v>0</v>
      </c>
      <c r="G57" s="120" cm="1">
        <f t="array" ref="G57">_xlfn.XLOOKUP(G$1,'PY1 Data(H)'!$A$1:$BR$1,_xlfn.XLOOKUP($A57,'PY1 Data(H)'!$A$1:$A$288,'PY1 Data(H)'!$A$1:$BR$288))</f>
        <v>0</v>
      </c>
      <c r="H57" s="120" cm="1">
        <f t="array" ref="H57">_xlfn.XLOOKUP(H$1,'PY1 Data(H)'!$A$1:$BR$1,_xlfn.XLOOKUP($A57,'PY1 Data(H)'!$A$1:$A$288,'PY1 Data(H)'!$A$1:$BR$288))</f>
        <v>0</v>
      </c>
      <c r="I57" s="120" cm="1">
        <f t="array" ref="I57">_xlfn.XLOOKUP(I$1,'PY1 Data(H)'!$A$1:$BR$1,_xlfn.XLOOKUP($A57,'PY1 Data(H)'!$A$1:$A$288,'PY1 Data(H)'!$A$1:$BR$288))</f>
        <v>0</v>
      </c>
      <c r="J57" s="120" cm="1">
        <f t="array" ref="J57">_xlfn.XLOOKUP(J$1,'PY1 Data(H)'!$A$1:$BR$1,_xlfn.XLOOKUP($A57,'PY1 Data(H)'!$A$1:$A$288,'PY1 Data(H)'!$A$1:$BR$288))</f>
        <v>0</v>
      </c>
      <c r="K57" s="120" cm="1">
        <f t="array" ref="K57">_xlfn.XLOOKUP(K$1,'PY1 Data(H)'!$A$1:$BR$1,_xlfn.XLOOKUP($A57,'PY1 Data(H)'!$A$1:$A$288,'PY1 Data(H)'!$A$1:$BR$288))</f>
        <v>0</v>
      </c>
      <c r="L57" s="120" cm="1">
        <f t="array" ref="L57">_xlfn.XLOOKUP(L$1,'PY1 Data(H)'!$A$1:$BR$1,_xlfn.XLOOKUP($A57,'PY1 Data(H)'!$A$1:$A$288,'PY1 Data(H)'!$A$1:$BR$288))</f>
        <v>0</v>
      </c>
      <c r="M57" s="120" cm="1">
        <f t="array" ref="M57">_xlfn.XLOOKUP(M$1,'PY1 Data(H)'!$A$1:$BR$1,_xlfn.XLOOKUP($A57,'PY1 Data(H)'!$A$1:$A$288,'PY1 Data(H)'!$A$1:$BR$288))</f>
        <v>0</v>
      </c>
      <c r="N57" s="120" cm="1">
        <f t="array" ref="N57">_xlfn.XLOOKUP(N$1,'PY1 Data(H)'!$A$1:$BR$1,_xlfn.XLOOKUP($A57,'PY1 Data(H)'!$A$1:$A$288,'PY1 Data(H)'!$A$1:$BR$288))</f>
        <v>0</v>
      </c>
      <c r="O57" s="120" cm="1">
        <f t="array" ref="O57">_xlfn.XLOOKUP(O$1,'PY1 Data(H)'!$A$1:$BR$1,_xlfn.XLOOKUP($A57,'PY1 Data(H)'!$A$1:$A$288,'PY1 Data(H)'!$A$1:$BR$288))</f>
        <v>0</v>
      </c>
      <c r="P57" s="120" cm="1">
        <f t="array" ref="P57">_xlfn.XLOOKUP(P$1,'PY1 Data(H)'!$A$1:$BR$1,_xlfn.XLOOKUP($A57,'PY1 Data(H)'!$A$1:$A$288,'PY1 Data(H)'!$A$1:$BR$288))</f>
        <v>0</v>
      </c>
      <c r="Q57" s="120" cm="1">
        <f t="array" ref="Q57">_xlfn.XLOOKUP(Q$1,'PY1 Data(H)'!$A$1:$BR$1,_xlfn.XLOOKUP($A57,'PY1 Data(H)'!$A$1:$A$288,'PY1 Data(H)'!$A$1:$BR$288))</f>
        <v>0</v>
      </c>
      <c r="R57" s="120" cm="1">
        <f t="array" ref="R57">_xlfn.XLOOKUP(R$1,'PY1 Data(H)'!$A$1:$BR$1,_xlfn.XLOOKUP($A57,'PY1 Data(H)'!$A$1:$A$288,'PY1 Data(H)'!$A$1:$BR$288))</f>
        <v>0</v>
      </c>
      <c r="S57" s="120" cm="1">
        <f t="array" ref="S57">_xlfn.XLOOKUP(S$1,'PY1 Data(H)'!$A$1:$BR$1,_xlfn.XLOOKUP($A57,'PY1 Data(H)'!$A$1:$A$288,'PY1 Data(H)'!$A$1:$BR$288))</f>
        <v>0</v>
      </c>
    </row>
    <row r="58" spans="1:19" x14ac:dyDescent="0.3">
      <c r="A58">
        <v>509</v>
      </c>
      <c r="D58" s="120" cm="1">
        <f t="array" ref="D58">_xlfn.XLOOKUP(D$1,'PY1 Data(H)'!$A$1:$BR$1,_xlfn.XLOOKUP($A58,'PY1 Data(H)'!$A$1:$A$288,'PY1 Data(H)'!$A$1:$BR$288))</f>
        <v>0</v>
      </c>
      <c r="E58" s="120" cm="1">
        <f t="array" ref="E58">_xlfn.XLOOKUP(E$1,'PY1 Data(H)'!$A$1:$BR$1,_xlfn.XLOOKUP($A58,'PY1 Data(H)'!$A$1:$A$288,'PY1 Data(H)'!$A$1:$BR$288))</f>
        <v>0</v>
      </c>
      <c r="F58" s="120" cm="1">
        <f t="array" ref="F58">_xlfn.XLOOKUP(F$1,'PY1 Data(H)'!$A$1:$BR$1,_xlfn.XLOOKUP($A58,'PY1 Data(H)'!$A$1:$A$288,'PY1 Data(H)'!$A$1:$BR$288))</f>
        <v>0</v>
      </c>
      <c r="G58" s="120" cm="1">
        <f t="array" ref="G58">_xlfn.XLOOKUP(G$1,'PY1 Data(H)'!$A$1:$BR$1,_xlfn.XLOOKUP($A58,'PY1 Data(H)'!$A$1:$A$288,'PY1 Data(H)'!$A$1:$BR$288))</f>
        <v>0</v>
      </c>
      <c r="H58" s="120" cm="1">
        <f t="array" ref="H58">_xlfn.XLOOKUP(H$1,'PY1 Data(H)'!$A$1:$BR$1,_xlfn.XLOOKUP($A58,'PY1 Data(H)'!$A$1:$A$288,'PY1 Data(H)'!$A$1:$BR$288))</f>
        <v>0</v>
      </c>
      <c r="I58" s="120" cm="1">
        <f t="array" ref="I58">_xlfn.XLOOKUP(I$1,'PY1 Data(H)'!$A$1:$BR$1,_xlfn.XLOOKUP($A58,'PY1 Data(H)'!$A$1:$A$288,'PY1 Data(H)'!$A$1:$BR$288))</f>
        <v>0</v>
      </c>
      <c r="J58" s="120" cm="1">
        <f t="array" ref="J58">_xlfn.XLOOKUP(J$1,'PY1 Data(H)'!$A$1:$BR$1,_xlfn.XLOOKUP($A58,'PY1 Data(H)'!$A$1:$A$288,'PY1 Data(H)'!$A$1:$BR$288))</f>
        <v>0</v>
      </c>
      <c r="K58" s="120" cm="1">
        <f t="array" ref="K58">_xlfn.XLOOKUP(K$1,'PY1 Data(H)'!$A$1:$BR$1,_xlfn.XLOOKUP($A58,'PY1 Data(H)'!$A$1:$A$288,'PY1 Data(H)'!$A$1:$BR$288))</f>
        <v>0</v>
      </c>
      <c r="L58" s="120" cm="1">
        <f t="array" ref="L58">_xlfn.XLOOKUP(L$1,'PY1 Data(H)'!$A$1:$BR$1,_xlfn.XLOOKUP($A58,'PY1 Data(H)'!$A$1:$A$288,'PY1 Data(H)'!$A$1:$BR$288))</f>
        <v>0</v>
      </c>
      <c r="M58" s="120" cm="1">
        <f t="array" ref="M58">_xlfn.XLOOKUP(M$1,'PY1 Data(H)'!$A$1:$BR$1,_xlfn.XLOOKUP($A58,'PY1 Data(H)'!$A$1:$A$288,'PY1 Data(H)'!$A$1:$BR$288))</f>
        <v>0</v>
      </c>
      <c r="N58" s="120" cm="1">
        <f t="array" ref="N58">_xlfn.XLOOKUP(N$1,'PY1 Data(H)'!$A$1:$BR$1,_xlfn.XLOOKUP($A58,'PY1 Data(H)'!$A$1:$A$288,'PY1 Data(H)'!$A$1:$BR$288))</f>
        <v>0</v>
      </c>
      <c r="O58" s="120" cm="1">
        <f t="array" ref="O58">_xlfn.XLOOKUP(O$1,'PY1 Data(H)'!$A$1:$BR$1,_xlfn.XLOOKUP($A58,'PY1 Data(H)'!$A$1:$A$288,'PY1 Data(H)'!$A$1:$BR$288))</f>
        <v>0</v>
      </c>
      <c r="P58" s="120" cm="1">
        <f t="array" ref="P58">_xlfn.XLOOKUP(P$1,'PY1 Data(H)'!$A$1:$BR$1,_xlfn.XLOOKUP($A58,'PY1 Data(H)'!$A$1:$A$288,'PY1 Data(H)'!$A$1:$BR$288))</f>
        <v>0</v>
      </c>
      <c r="Q58" s="120" cm="1">
        <f t="array" ref="Q58">_xlfn.XLOOKUP(Q$1,'PY1 Data(H)'!$A$1:$BR$1,_xlfn.XLOOKUP($A58,'PY1 Data(H)'!$A$1:$A$288,'PY1 Data(H)'!$A$1:$BR$288))</f>
        <v>0</v>
      </c>
      <c r="R58" s="120" cm="1">
        <f t="array" ref="R58">_xlfn.XLOOKUP(R$1,'PY1 Data(H)'!$A$1:$BR$1,_xlfn.XLOOKUP($A58,'PY1 Data(H)'!$A$1:$A$288,'PY1 Data(H)'!$A$1:$BR$288))</f>
        <v>0</v>
      </c>
      <c r="S58" s="120" cm="1">
        <f t="array" ref="S58">_xlfn.XLOOKUP(S$1,'PY1 Data(H)'!$A$1:$BR$1,_xlfn.XLOOKUP($A58,'PY1 Data(H)'!$A$1:$A$288,'PY1 Data(H)'!$A$1:$BR$288))</f>
        <v>0</v>
      </c>
    </row>
    <row r="59" spans="1:19" x14ac:dyDescent="0.3">
      <c r="A59">
        <v>22</v>
      </c>
      <c r="D59" s="120" cm="1">
        <f t="array" ref="D59">_xlfn.XLOOKUP(D$1,'PY1 Data(H)'!$A$1:$BR$1,_xlfn.XLOOKUP($A59,'PY1 Data(H)'!$A$1:$A$288,'PY1 Data(H)'!$A$1:$BR$288))</f>
        <v>0</v>
      </c>
      <c r="E59" s="120" cm="1">
        <f t="array" ref="E59">_xlfn.XLOOKUP(E$1,'PY1 Data(H)'!$A$1:$BR$1,_xlfn.XLOOKUP($A59,'PY1 Data(H)'!$A$1:$A$288,'PY1 Data(H)'!$A$1:$BR$288))</f>
        <v>0</v>
      </c>
      <c r="F59" s="120" cm="1">
        <f t="array" ref="F59">_xlfn.XLOOKUP(F$1,'PY1 Data(H)'!$A$1:$BR$1,_xlfn.XLOOKUP($A59,'PY1 Data(H)'!$A$1:$A$288,'PY1 Data(H)'!$A$1:$BR$288))</f>
        <v>0</v>
      </c>
      <c r="G59" s="120" cm="1">
        <f t="array" ref="G59">_xlfn.XLOOKUP(G$1,'PY1 Data(H)'!$A$1:$BR$1,_xlfn.XLOOKUP($A59,'PY1 Data(H)'!$A$1:$A$288,'PY1 Data(H)'!$A$1:$BR$288))</f>
        <v>0</v>
      </c>
      <c r="H59" s="120" cm="1">
        <f t="array" ref="H59">_xlfn.XLOOKUP(H$1,'PY1 Data(H)'!$A$1:$BR$1,_xlfn.XLOOKUP($A59,'PY1 Data(H)'!$A$1:$A$288,'PY1 Data(H)'!$A$1:$BR$288))</f>
        <v>0</v>
      </c>
      <c r="I59" s="120" cm="1">
        <f t="array" ref="I59">_xlfn.XLOOKUP(I$1,'PY1 Data(H)'!$A$1:$BR$1,_xlfn.XLOOKUP($A59,'PY1 Data(H)'!$A$1:$A$288,'PY1 Data(H)'!$A$1:$BR$288))</f>
        <v>0</v>
      </c>
      <c r="J59" s="120" cm="1">
        <f t="array" ref="J59">_xlfn.XLOOKUP(J$1,'PY1 Data(H)'!$A$1:$BR$1,_xlfn.XLOOKUP($A59,'PY1 Data(H)'!$A$1:$A$288,'PY1 Data(H)'!$A$1:$BR$288))</f>
        <v>0</v>
      </c>
      <c r="K59" s="120" cm="1">
        <f t="array" ref="K59">_xlfn.XLOOKUP(K$1,'PY1 Data(H)'!$A$1:$BR$1,_xlfn.XLOOKUP($A59,'PY1 Data(H)'!$A$1:$A$288,'PY1 Data(H)'!$A$1:$BR$288))</f>
        <v>0</v>
      </c>
      <c r="L59" s="120" cm="1">
        <f t="array" ref="L59">_xlfn.XLOOKUP(L$1,'PY1 Data(H)'!$A$1:$BR$1,_xlfn.XLOOKUP($A59,'PY1 Data(H)'!$A$1:$A$288,'PY1 Data(H)'!$A$1:$BR$288))</f>
        <v>0</v>
      </c>
      <c r="M59" s="120" cm="1">
        <f t="array" ref="M59">_xlfn.XLOOKUP(M$1,'PY1 Data(H)'!$A$1:$BR$1,_xlfn.XLOOKUP($A59,'PY1 Data(H)'!$A$1:$A$288,'PY1 Data(H)'!$A$1:$BR$288))</f>
        <v>0</v>
      </c>
      <c r="N59" s="120" cm="1">
        <f t="array" ref="N59">_xlfn.XLOOKUP(N$1,'PY1 Data(H)'!$A$1:$BR$1,_xlfn.XLOOKUP($A59,'PY1 Data(H)'!$A$1:$A$288,'PY1 Data(H)'!$A$1:$BR$288))</f>
        <v>0</v>
      </c>
      <c r="O59" s="120" cm="1">
        <f t="array" ref="O59">_xlfn.XLOOKUP(O$1,'PY1 Data(H)'!$A$1:$BR$1,_xlfn.XLOOKUP($A59,'PY1 Data(H)'!$A$1:$A$288,'PY1 Data(H)'!$A$1:$BR$288))</f>
        <v>0</v>
      </c>
      <c r="P59" s="120" cm="1">
        <f t="array" ref="P59">_xlfn.XLOOKUP(P$1,'PY1 Data(H)'!$A$1:$BR$1,_xlfn.XLOOKUP($A59,'PY1 Data(H)'!$A$1:$A$288,'PY1 Data(H)'!$A$1:$BR$288))</f>
        <v>0</v>
      </c>
      <c r="Q59" s="120" cm="1">
        <f t="array" ref="Q59">_xlfn.XLOOKUP(Q$1,'PY1 Data(H)'!$A$1:$BR$1,_xlfn.XLOOKUP($A59,'PY1 Data(H)'!$A$1:$A$288,'PY1 Data(H)'!$A$1:$BR$288))</f>
        <v>0</v>
      </c>
      <c r="R59" s="120" cm="1">
        <f t="array" ref="R59">_xlfn.XLOOKUP(R$1,'PY1 Data(H)'!$A$1:$BR$1,_xlfn.XLOOKUP($A59,'PY1 Data(H)'!$A$1:$A$288,'PY1 Data(H)'!$A$1:$BR$288))</f>
        <v>0</v>
      </c>
      <c r="S59" s="120" cm="1">
        <f t="array" ref="S59">_xlfn.XLOOKUP(S$1,'PY1 Data(H)'!$A$1:$BR$1,_xlfn.XLOOKUP($A59,'PY1 Data(H)'!$A$1:$A$288,'PY1 Data(H)'!$A$1:$BR$288))</f>
        <v>0</v>
      </c>
    </row>
    <row r="60" spans="1:19" x14ac:dyDescent="0.3">
      <c r="A60">
        <v>23</v>
      </c>
      <c r="D60" s="120" cm="1">
        <f t="array" ref="D60">_xlfn.XLOOKUP(D$1,'PY1 Data(H)'!$A$1:$BR$1,_xlfn.XLOOKUP($A60,'PY1 Data(H)'!$A$1:$A$288,'PY1 Data(H)'!$A$1:$BR$288))</f>
        <v>49376</v>
      </c>
      <c r="E60" s="120" cm="1">
        <f t="array" ref="E60">_xlfn.XLOOKUP(E$1,'PY1 Data(H)'!$A$1:$BR$1,_xlfn.XLOOKUP($A60,'PY1 Data(H)'!$A$1:$A$288,'PY1 Data(H)'!$A$1:$BR$288))</f>
        <v>136933</v>
      </c>
      <c r="F60" s="120" cm="1">
        <f t="array" ref="F60">_xlfn.XLOOKUP(F$1,'PY1 Data(H)'!$A$1:$BR$1,_xlfn.XLOOKUP($A60,'PY1 Data(H)'!$A$1:$A$288,'PY1 Data(H)'!$A$1:$BR$288))</f>
        <v>467174</v>
      </c>
      <c r="G60" s="120" cm="1">
        <f t="array" ref="G60">_xlfn.XLOOKUP(G$1,'PY1 Data(H)'!$A$1:$BR$1,_xlfn.XLOOKUP($A60,'PY1 Data(H)'!$A$1:$A$288,'PY1 Data(H)'!$A$1:$BR$288))</f>
        <v>0</v>
      </c>
      <c r="H60" s="120" cm="1">
        <f t="array" ref="H60">_xlfn.XLOOKUP(H$1,'PY1 Data(H)'!$A$1:$BR$1,_xlfn.XLOOKUP($A60,'PY1 Data(H)'!$A$1:$A$288,'PY1 Data(H)'!$A$1:$BR$288))</f>
        <v>75453</v>
      </c>
      <c r="I60" s="120" cm="1">
        <f t="array" ref="I60">_xlfn.XLOOKUP(I$1,'PY1 Data(H)'!$A$1:$BR$1,_xlfn.XLOOKUP($A60,'PY1 Data(H)'!$A$1:$A$288,'PY1 Data(H)'!$A$1:$BR$288))</f>
        <v>220550</v>
      </c>
      <c r="J60" s="120" cm="1">
        <f t="array" ref="J60">_xlfn.XLOOKUP(J$1,'PY1 Data(H)'!$A$1:$BR$1,_xlfn.XLOOKUP($A60,'PY1 Data(H)'!$A$1:$A$288,'PY1 Data(H)'!$A$1:$BR$288))</f>
        <v>593964</v>
      </c>
      <c r="K60" s="120" cm="1">
        <f t="array" ref="K60">_xlfn.XLOOKUP(K$1,'PY1 Data(H)'!$A$1:$BR$1,_xlfn.XLOOKUP($A60,'PY1 Data(H)'!$A$1:$A$288,'PY1 Data(H)'!$A$1:$BR$288))</f>
        <v>155309</v>
      </c>
      <c r="L60" s="120" cm="1">
        <f t="array" ref="L60">_xlfn.XLOOKUP(L$1,'PY1 Data(H)'!$A$1:$BR$1,_xlfn.XLOOKUP($A60,'PY1 Data(H)'!$A$1:$A$288,'PY1 Data(H)'!$A$1:$BR$288))</f>
        <v>-72364</v>
      </c>
      <c r="M60" s="120" cm="1">
        <f t="array" ref="M60">_xlfn.XLOOKUP(M$1,'PY1 Data(H)'!$A$1:$BR$1,_xlfn.XLOOKUP($A60,'PY1 Data(H)'!$A$1:$A$288,'PY1 Data(H)'!$A$1:$BR$288))</f>
        <v>3682</v>
      </c>
      <c r="N60" s="120" cm="1">
        <f t="array" ref="N60">_xlfn.XLOOKUP(N$1,'PY1 Data(H)'!$A$1:$BR$1,_xlfn.XLOOKUP($A60,'PY1 Data(H)'!$A$1:$A$288,'PY1 Data(H)'!$A$1:$BR$288))</f>
        <v>0</v>
      </c>
      <c r="O60" s="120" cm="1">
        <f t="array" ref="O60">_xlfn.XLOOKUP(O$1,'PY1 Data(H)'!$A$1:$BR$1,_xlfn.XLOOKUP($A60,'PY1 Data(H)'!$A$1:$A$288,'PY1 Data(H)'!$A$1:$BR$288))</f>
        <v>394482</v>
      </c>
      <c r="P60" s="120" cm="1">
        <f t="array" ref="P60">_xlfn.XLOOKUP(P$1,'PY1 Data(H)'!$A$1:$BR$1,_xlfn.XLOOKUP($A60,'PY1 Data(H)'!$A$1:$A$288,'PY1 Data(H)'!$A$1:$BR$288))</f>
        <v>30993</v>
      </c>
      <c r="Q60" s="120" cm="1">
        <f t="array" ref="Q60">_xlfn.XLOOKUP(Q$1,'PY1 Data(H)'!$A$1:$BR$1,_xlfn.XLOOKUP($A60,'PY1 Data(H)'!$A$1:$A$288,'PY1 Data(H)'!$A$1:$BR$288))</f>
        <v>41953</v>
      </c>
      <c r="R60" s="120" cm="1">
        <f t="array" ref="R60">_xlfn.XLOOKUP(R$1,'PY1 Data(H)'!$A$1:$BR$1,_xlfn.XLOOKUP($A60,'PY1 Data(H)'!$A$1:$A$288,'PY1 Data(H)'!$A$1:$BR$288))</f>
        <v>51347</v>
      </c>
      <c r="S60" s="120" cm="1">
        <f t="array" ref="S60">_xlfn.XLOOKUP(S$1,'PY1 Data(H)'!$A$1:$BR$1,_xlfn.XLOOKUP($A60,'PY1 Data(H)'!$A$1:$A$288,'PY1 Data(H)'!$A$1:$BR$288))</f>
        <v>179906</v>
      </c>
    </row>
    <row r="61" spans="1:19" x14ac:dyDescent="0.3">
      <c r="A61">
        <v>507</v>
      </c>
      <c r="D61" s="120" cm="1">
        <f t="array" ref="D61">_xlfn.XLOOKUP(D$1,'PY1 Data(H)'!$A$1:$BR$1,_xlfn.XLOOKUP($A61,'PY1 Data(H)'!$A$1:$A$288,'PY1 Data(H)'!$A$1:$BR$288))</f>
        <v>0</v>
      </c>
      <c r="E61" s="120" cm="1">
        <f t="array" ref="E61">_xlfn.XLOOKUP(E$1,'PY1 Data(H)'!$A$1:$BR$1,_xlfn.XLOOKUP($A61,'PY1 Data(H)'!$A$1:$A$288,'PY1 Data(H)'!$A$1:$BR$288))</f>
        <v>0</v>
      </c>
      <c r="F61" s="120" cm="1">
        <f t="array" ref="F61">_xlfn.XLOOKUP(F$1,'PY1 Data(H)'!$A$1:$BR$1,_xlfn.XLOOKUP($A61,'PY1 Data(H)'!$A$1:$A$288,'PY1 Data(H)'!$A$1:$BR$288))</f>
        <v>0</v>
      </c>
      <c r="G61" s="120" cm="1">
        <f t="array" ref="G61">_xlfn.XLOOKUP(G$1,'PY1 Data(H)'!$A$1:$BR$1,_xlfn.XLOOKUP($A61,'PY1 Data(H)'!$A$1:$A$288,'PY1 Data(H)'!$A$1:$BR$288))</f>
        <v>0</v>
      </c>
      <c r="H61" s="120" cm="1">
        <f t="array" ref="H61">_xlfn.XLOOKUP(H$1,'PY1 Data(H)'!$A$1:$BR$1,_xlfn.XLOOKUP($A61,'PY1 Data(H)'!$A$1:$A$288,'PY1 Data(H)'!$A$1:$BR$288))</f>
        <v>0</v>
      </c>
      <c r="I61" s="120" cm="1">
        <f t="array" ref="I61">_xlfn.XLOOKUP(I$1,'PY1 Data(H)'!$A$1:$BR$1,_xlfn.XLOOKUP($A61,'PY1 Data(H)'!$A$1:$A$288,'PY1 Data(H)'!$A$1:$BR$288))</f>
        <v>0</v>
      </c>
      <c r="J61" s="120" cm="1">
        <f t="array" ref="J61">_xlfn.XLOOKUP(J$1,'PY1 Data(H)'!$A$1:$BR$1,_xlfn.XLOOKUP($A61,'PY1 Data(H)'!$A$1:$A$288,'PY1 Data(H)'!$A$1:$BR$288))</f>
        <v>0</v>
      </c>
      <c r="K61" s="120" cm="1">
        <f t="array" ref="K61">_xlfn.XLOOKUP(K$1,'PY1 Data(H)'!$A$1:$BR$1,_xlfn.XLOOKUP($A61,'PY1 Data(H)'!$A$1:$A$288,'PY1 Data(H)'!$A$1:$BR$288))</f>
        <v>0</v>
      </c>
      <c r="L61" s="120" cm="1">
        <f t="array" ref="L61">_xlfn.XLOOKUP(L$1,'PY1 Data(H)'!$A$1:$BR$1,_xlfn.XLOOKUP($A61,'PY1 Data(H)'!$A$1:$A$288,'PY1 Data(H)'!$A$1:$BR$288))</f>
        <v>0</v>
      </c>
      <c r="M61" s="120" cm="1">
        <f t="array" ref="M61">_xlfn.XLOOKUP(M$1,'PY1 Data(H)'!$A$1:$BR$1,_xlfn.XLOOKUP($A61,'PY1 Data(H)'!$A$1:$A$288,'PY1 Data(H)'!$A$1:$BR$288))</f>
        <v>0</v>
      </c>
      <c r="N61" s="120" cm="1">
        <f t="array" ref="N61">_xlfn.XLOOKUP(N$1,'PY1 Data(H)'!$A$1:$BR$1,_xlfn.XLOOKUP($A61,'PY1 Data(H)'!$A$1:$A$288,'PY1 Data(H)'!$A$1:$BR$288))</f>
        <v>0</v>
      </c>
      <c r="O61" s="120" cm="1">
        <f t="array" ref="O61">_xlfn.XLOOKUP(O$1,'PY1 Data(H)'!$A$1:$BR$1,_xlfn.XLOOKUP($A61,'PY1 Data(H)'!$A$1:$A$288,'PY1 Data(H)'!$A$1:$BR$288))</f>
        <v>0</v>
      </c>
      <c r="P61" s="120" cm="1">
        <f t="array" ref="P61">_xlfn.XLOOKUP(P$1,'PY1 Data(H)'!$A$1:$BR$1,_xlfn.XLOOKUP($A61,'PY1 Data(H)'!$A$1:$A$288,'PY1 Data(H)'!$A$1:$BR$288))</f>
        <v>0</v>
      </c>
      <c r="Q61" s="120" cm="1">
        <f t="array" ref="Q61">_xlfn.XLOOKUP(Q$1,'PY1 Data(H)'!$A$1:$BR$1,_xlfn.XLOOKUP($A61,'PY1 Data(H)'!$A$1:$A$288,'PY1 Data(H)'!$A$1:$BR$288))</f>
        <v>0</v>
      </c>
      <c r="R61" s="120" cm="1">
        <f t="array" ref="R61">_xlfn.XLOOKUP(R$1,'PY1 Data(H)'!$A$1:$BR$1,_xlfn.XLOOKUP($A61,'PY1 Data(H)'!$A$1:$A$288,'PY1 Data(H)'!$A$1:$BR$288))</f>
        <v>0</v>
      </c>
      <c r="S61" s="120" cm="1">
        <f t="array" ref="S61">_xlfn.XLOOKUP(S$1,'PY1 Data(H)'!$A$1:$BR$1,_xlfn.XLOOKUP($A61,'PY1 Data(H)'!$A$1:$A$288,'PY1 Data(H)'!$A$1:$BR$288))</f>
        <v>0</v>
      </c>
    </row>
    <row r="62" spans="1:19" x14ac:dyDescent="0.3">
      <c r="A62">
        <v>647</v>
      </c>
      <c r="D62" s="120" cm="1">
        <f t="array" ref="D62">_xlfn.XLOOKUP(D$1,'PY1 Data(H)'!$A$1:$BR$1,_xlfn.XLOOKUP($A62,'PY1 Data(H)'!$A$1:$A$288,'PY1 Data(H)'!$A$1:$BR$288))</f>
        <v>0</v>
      </c>
      <c r="E62" s="120" cm="1">
        <f t="array" ref="E62">_xlfn.XLOOKUP(E$1,'PY1 Data(H)'!$A$1:$BR$1,_xlfn.XLOOKUP($A62,'PY1 Data(H)'!$A$1:$A$288,'PY1 Data(H)'!$A$1:$BR$288))</f>
        <v>0</v>
      </c>
      <c r="F62" s="120" cm="1">
        <f t="array" ref="F62">_xlfn.XLOOKUP(F$1,'PY1 Data(H)'!$A$1:$BR$1,_xlfn.XLOOKUP($A62,'PY1 Data(H)'!$A$1:$A$288,'PY1 Data(H)'!$A$1:$BR$288))</f>
        <v>0</v>
      </c>
      <c r="G62" s="120" cm="1">
        <f t="array" ref="G62">_xlfn.XLOOKUP(G$1,'PY1 Data(H)'!$A$1:$BR$1,_xlfn.XLOOKUP($A62,'PY1 Data(H)'!$A$1:$A$288,'PY1 Data(H)'!$A$1:$BR$288))</f>
        <v>0</v>
      </c>
      <c r="H62" s="120" cm="1">
        <f t="array" ref="H62">_xlfn.XLOOKUP(H$1,'PY1 Data(H)'!$A$1:$BR$1,_xlfn.XLOOKUP($A62,'PY1 Data(H)'!$A$1:$A$288,'PY1 Data(H)'!$A$1:$BR$288))</f>
        <v>0</v>
      </c>
      <c r="I62" s="120" cm="1">
        <f t="array" ref="I62">_xlfn.XLOOKUP(I$1,'PY1 Data(H)'!$A$1:$BR$1,_xlfn.XLOOKUP($A62,'PY1 Data(H)'!$A$1:$A$288,'PY1 Data(H)'!$A$1:$BR$288))</f>
        <v>0</v>
      </c>
      <c r="J62" s="120" cm="1">
        <f t="array" ref="J62">_xlfn.XLOOKUP(J$1,'PY1 Data(H)'!$A$1:$BR$1,_xlfn.XLOOKUP($A62,'PY1 Data(H)'!$A$1:$A$288,'PY1 Data(H)'!$A$1:$BR$288))</f>
        <v>0</v>
      </c>
      <c r="K62" s="120" cm="1">
        <f t="array" ref="K62">_xlfn.XLOOKUP(K$1,'PY1 Data(H)'!$A$1:$BR$1,_xlfn.XLOOKUP($A62,'PY1 Data(H)'!$A$1:$A$288,'PY1 Data(H)'!$A$1:$BR$288))</f>
        <v>0</v>
      </c>
      <c r="L62" s="120" cm="1">
        <f t="array" ref="L62">_xlfn.XLOOKUP(L$1,'PY1 Data(H)'!$A$1:$BR$1,_xlfn.XLOOKUP($A62,'PY1 Data(H)'!$A$1:$A$288,'PY1 Data(H)'!$A$1:$BR$288))</f>
        <v>0</v>
      </c>
      <c r="M62" s="120" cm="1">
        <f t="array" ref="M62">_xlfn.XLOOKUP(M$1,'PY1 Data(H)'!$A$1:$BR$1,_xlfn.XLOOKUP($A62,'PY1 Data(H)'!$A$1:$A$288,'PY1 Data(H)'!$A$1:$BR$288))</f>
        <v>0</v>
      </c>
      <c r="N62" s="120" cm="1">
        <f t="array" ref="N62">_xlfn.XLOOKUP(N$1,'PY1 Data(H)'!$A$1:$BR$1,_xlfn.XLOOKUP($A62,'PY1 Data(H)'!$A$1:$A$288,'PY1 Data(H)'!$A$1:$BR$288))</f>
        <v>0</v>
      </c>
      <c r="O62" s="120" cm="1">
        <f t="array" ref="O62">_xlfn.XLOOKUP(O$1,'PY1 Data(H)'!$A$1:$BR$1,_xlfn.XLOOKUP($A62,'PY1 Data(H)'!$A$1:$A$288,'PY1 Data(H)'!$A$1:$BR$288))</f>
        <v>0</v>
      </c>
      <c r="P62" s="120" cm="1">
        <f t="array" ref="P62">_xlfn.XLOOKUP(P$1,'PY1 Data(H)'!$A$1:$BR$1,_xlfn.XLOOKUP($A62,'PY1 Data(H)'!$A$1:$A$288,'PY1 Data(H)'!$A$1:$BR$288))</f>
        <v>0</v>
      </c>
      <c r="Q62" s="120" cm="1">
        <f t="array" ref="Q62">_xlfn.XLOOKUP(Q$1,'PY1 Data(H)'!$A$1:$BR$1,_xlfn.XLOOKUP($A62,'PY1 Data(H)'!$A$1:$A$288,'PY1 Data(H)'!$A$1:$BR$288))</f>
        <v>0</v>
      </c>
      <c r="R62" s="120" cm="1">
        <f t="array" ref="R62">_xlfn.XLOOKUP(R$1,'PY1 Data(H)'!$A$1:$BR$1,_xlfn.XLOOKUP($A62,'PY1 Data(H)'!$A$1:$A$288,'PY1 Data(H)'!$A$1:$BR$288))</f>
        <v>0</v>
      </c>
      <c r="S62" s="120" cm="1">
        <f t="array" ref="S62">_xlfn.XLOOKUP(S$1,'PY1 Data(H)'!$A$1:$BR$1,_xlfn.XLOOKUP($A62,'PY1 Data(H)'!$A$1:$A$288,'PY1 Data(H)'!$A$1:$BR$288))</f>
        <v>0</v>
      </c>
    </row>
    <row r="63" spans="1:19" x14ac:dyDescent="0.3">
      <c r="D63" s="120" t="e" cm="1">
        <f t="array" ref="D63">_xlfn.XLOOKUP(D$1,'PY1 Data(H)'!$A$1:$BR$1,_xlfn.XLOOKUP($A63,'PY1 Data(H)'!$A$1:$A$288,'PY1 Data(H)'!$A$1:$BR$288))</f>
        <v>#N/A</v>
      </c>
      <c r="E63" s="120" t="e" cm="1">
        <f t="array" ref="E63">_xlfn.XLOOKUP(E$1,'PY1 Data(H)'!$A$1:$BR$1,_xlfn.XLOOKUP($A63,'PY1 Data(H)'!$A$1:$A$288,'PY1 Data(H)'!$A$1:$BR$288))</f>
        <v>#N/A</v>
      </c>
      <c r="F63" s="120" t="e" cm="1">
        <f t="array" ref="F63">_xlfn.XLOOKUP(F$1,'PY1 Data(H)'!$A$1:$BR$1,_xlfn.XLOOKUP($A63,'PY1 Data(H)'!$A$1:$A$288,'PY1 Data(H)'!$A$1:$BR$288))</f>
        <v>#N/A</v>
      </c>
      <c r="G63" s="120" t="e" cm="1">
        <f t="array" ref="G63">_xlfn.XLOOKUP(G$1,'PY1 Data(H)'!$A$1:$BR$1,_xlfn.XLOOKUP($A63,'PY1 Data(H)'!$A$1:$A$288,'PY1 Data(H)'!$A$1:$BR$288))</f>
        <v>#N/A</v>
      </c>
      <c r="H63" s="120" t="e" cm="1">
        <f t="array" ref="H63">_xlfn.XLOOKUP(H$1,'PY1 Data(H)'!$A$1:$BR$1,_xlfn.XLOOKUP($A63,'PY1 Data(H)'!$A$1:$A$288,'PY1 Data(H)'!$A$1:$BR$288))</f>
        <v>#N/A</v>
      </c>
      <c r="I63" s="120" t="e" cm="1">
        <f t="array" ref="I63">_xlfn.XLOOKUP(I$1,'PY1 Data(H)'!$A$1:$BR$1,_xlfn.XLOOKUP($A63,'PY1 Data(H)'!$A$1:$A$288,'PY1 Data(H)'!$A$1:$BR$288))</f>
        <v>#N/A</v>
      </c>
      <c r="J63" s="120" t="e" cm="1">
        <f t="array" ref="J63">_xlfn.XLOOKUP(J$1,'PY1 Data(H)'!$A$1:$BR$1,_xlfn.XLOOKUP($A63,'PY1 Data(H)'!$A$1:$A$288,'PY1 Data(H)'!$A$1:$BR$288))</f>
        <v>#N/A</v>
      </c>
      <c r="K63" s="120" t="e" cm="1">
        <f t="array" ref="K63">_xlfn.XLOOKUP(K$1,'PY1 Data(H)'!$A$1:$BR$1,_xlfn.XLOOKUP($A63,'PY1 Data(H)'!$A$1:$A$288,'PY1 Data(H)'!$A$1:$BR$288))</f>
        <v>#N/A</v>
      </c>
      <c r="L63" s="120" t="e" cm="1">
        <f t="array" ref="L63">_xlfn.XLOOKUP(L$1,'PY1 Data(H)'!$A$1:$BR$1,_xlfn.XLOOKUP($A63,'PY1 Data(H)'!$A$1:$A$288,'PY1 Data(H)'!$A$1:$BR$288))</f>
        <v>#N/A</v>
      </c>
      <c r="M63" s="120" t="e" cm="1">
        <f t="array" ref="M63">_xlfn.XLOOKUP(M$1,'PY1 Data(H)'!$A$1:$BR$1,_xlfn.XLOOKUP($A63,'PY1 Data(H)'!$A$1:$A$288,'PY1 Data(H)'!$A$1:$BR$288))</f>
        <v>#N/A</v>
      </c>
      <c r="N63" s="120" t="e" cm="1">
        <f t="array" ref="N63">_xlfn.XLOOKUP(N$1,'PY1 Data(H)'!$A$1:$BR$1,_xlfn.XLOOKUP($A63,'PY1 Data(H)'!$A$1:$A$288,'PY1 Data(H)'!$A$1:$BR$288))</f>
        <v>#N/A</v>
      </c>
      <c r="O63" s="120" t="e" cm="1">
        <f t="array" ref="O63">_xlfn.XLOOKUP(O$1,'PY1 Data(H)'!$A$1:$BR$1,_xlfn.XLOOKUP($A63,'PY1 Data(H)'!$A$1:$A$288,'PY1 Data(H)'!$A$1:$BR$288))</f>
        <v>#N/A</v>
      </c>
      <c r="P63" s="120" t="e" cm="1">
        <f t="array" ref="P63">_xlfn.XLOOKUP(P$1,'PY1 Data(H)'!$A$1:$BR$1,_xlfn.XLOOKUP($A63,'PY1 Data(H)'!$A$1:$A$288,'PY1 Data(H)'!$A$1:$BR$288))</f>
        <v>#N/A</v>
      </c>
      <c r="Q63" s="120" t="e" cm="1">
        <f t="array" ref="Q63">_xlfn.XLOOKUP(Q$1,'PY1 Data(H)'!$A$1:$BR$1,_xlfn.XLOOKUP($A63,'PY1 Data(H)'!$A$1:$A$288,'PY1 Data(H)'!$A$1:$BR$288))</f>
        <v>#N/A</v>
      </c>
      <c r="R63" s="120" t="e" cm="1">
        <f t="array" ref="R63">_xlfn.XLOOKUP(R$1,'PY1 Data(H)'!$A$1:$BR$1,_xlfn.XLOOKUP($A63,'PY1 Data(H)'!$A$1:$A$288,'PY1 Data(H)'!$A$1:$BR$288))</f>
        <v>#N/A</v>
      </c>
      <c r="S63" s="120" t="e" cm="1">
        <f t="array" ref="S63">_xlfn.XLOOKUP(S$1,'PY1 Data(H)'!$A$1:$BR$1,_xlfn.XLOOKUP($A63,'PY1 Data(H)'!$A$1:$A$288,'PY1 Data(H)'!$A$1:$BR$288))</f>
        <v>#N/A</v>
      </c>
    </row>
    <row r="64" spans="1:19" x14ac:dyDescent="0.3">
      <c r="A64">
        <v>534</v>
      </c>
      <c r="D64" s="120" cm="1">
        <f t="array" ref="D64">_xlfn.XLOOKUP(D$1,'PY1 Data(H)'!$A$1:$BR$1,_xlfn.XLOOKUP($A64,'PY1 Data(H)'!$A$1:$A$288,'PY1 Data(H)'!$A$1:$BR$288))</f>
        <v>0</v>
      </c>
      <c r="E64" s="120" cm="1">
        <f t="array" ref="E64">_xlfn.XLOOKUP(E$1,'PY1 Data(H)'!$A$1:$BR$1,_xlfn.XLOOKUP($A64,'PY1 Data(H)'!$A$1:$A$288,'PY1 Data(H)'!$A$1:$BR$288))</f>
        <v>0</v>
      </c>
      <c r="F64" s="120" cm="1">
        <f t="array" ref="F64">_xlfn.XLOOKUP(F$1,'PY1 Data(H)'!$A$1:$BR$1,_xlfn.XLOOKUP($A64,'PY1 Data(H)'!$A$1:$A$288,'PY1 Data(H)'!$A$1:$BR$288))</f>
        <v>0</v>
      </c>
      <c r="G64" s="120" cm="1">
        <f t="array" ref="G64">_xlfn.XLOOKUP(G$1,'PY1 Data(H)'!$A$1:$BR$1,_xlfn.XLOOKUP($A64,'PY1 Data(H)'!$A$1:$A$288,'PY1 Data(H)'!$A$1:$BR$288))</f>
        <v>0</v>
      </c>
      <c r="H64" s="120" cm="1">
        <f t="array" ref="H64">_xlfn.XLOOKUP(H$1,'PY1 Data(H)'!$A$1:$BR$1,_xlfn.XLOOKUP($A64,'PY1 Data(H)'!$A$1:$A$288,'PY1 Data(H)'!$A$1:$BR$288))</f>
        <v>0</v>
      </c>
      <c r="I64" s="120" cm="1">
        <f t="array" ref="I64">_xlfn.XLOOKUP(I$1,'PY1 Data(H)'!$A$1:$BR$1,_xlfn.XLOOKUP($A64,'PY1 Data(H)'!$A$1:$A$288,'PY1 Data(H)'!$A$1:$BR$288))</f>
        <v>0</v>
      </c>
      <c r="J64" s="120" cm="1">
        <f t="array" ref="J64">_xlfn.XLOOKUP(J$1,'PY1 Data(H)'!$A$1:$BR$1,_xlfn.XLOOKUP($A64,'PY1 Data(H)'!$A$1:$A$288,'PY1 Data(H)'!$A$1:$BR$288))</f>
        <v>0</v>
      </c>
      <c r="K64" s="120" cm="1">
        <f t="array" ref="K64">_xlfn.XLOOKUP(K$1,'PY1 Data(H)'!$A$1:$BR$1,_xlfn.XLOOKUP($A64,'PY1 Data(H)'!$A$1:$A$288,'PY1 Data(H)'!$A$1:$BR$288))</f>
        <v>1455</v>
      </c>
      <c r="L64" s="120" cm="1">
        <f t="array" ref="L64">_xlfn.XLOOKUP(L$1,'PY1 Data(H)'!$A$1:$BR$1,_xlfn.XLOOKUP($A64,'PY1 Data(H)'!$A$1:$A$288,'PY1 Data(H)'!$A$1:$BR$288))</f>
        <v>0</v>
      </c>
      <c r="M64" s="120" cm="1">
        <f t="array" ref="M64">_xlfn.XLOOKUP(M$1,'PY1 Data(H)'!$A$1:$BR$1,_xlfn.XLOOKUP($A64,'PY1 Data(H)'!$A$1:$A$288,'PY1 Data(H)'!$A$1:$BR$288))</f>
        <v>2670</v>
      </c>
      <c r="N64" s="120" cm="1">
        <f t="array" ref="N64">_xlfn.XLOOKUP(N$1,'PY1 Data(H)'!$A$1:$BR$1,_xlfn.XLOOKUP($A64,'PY1 Data(H)'!$A$1:$A$288,'PY1 Data(H)'!$A$1:$BR$288))</f>
        <v>0</v>
      </c>
      <c r="O64" s="120" cm="1">
        <f t="array" ref="O64">_xlfn.XLOOKUP(O$1,'PY1 Data(H)'!$A$1:$BR$1,_xlfn.XLOOKUP($A64,'PY1 Data(H)'!$A$1:$A$288,'PY1 Data(H)'!$A$1:$BR$288))</f>
        <v>0</v>
      </c>
      <c r="P64" s="120" cm="1">
        <f t="array" ref="P64">_xlfn.XLOOKUP(P$1,'PY1 Data(H)'!$A$1:$BR$1,_xlfn.XLOOKUP($A64,'PY1 Data(H)'!$A$1:$A$288,'PY1 Data(H)'!$A$1:$BR$288))</f>
        <v>0</v>
      </c>
      <c r="Q64" s="120" cm="1">
        <f t="array" ref="Q64">_xlfn.XLOOKUP(Q$1,'PY1 Data(H)'!$A$1:$BR$1,_xlfn.XLOOKUP($A64,'PY1 Data(H)'!$A$1:$A$288,'PY1 Data(H)'!$A$1:$BR$288))</f>
        <v>0</v>
      </c>
      <c r="R64" s="120" cm="1">
        <f t="array" ref="R64">_xlfn.XLOOKUP(R$1,'PY1 Data(H)'!$A$1:$BR$1,_xlfn.XLOOKUP($A64,'PY1 Data(H)'!$A$1:$A$288,'PY1 Data(H)'!$A$1:$BR$288))</f>
        <v>0</v>
      </c>
      <c r="S64" s="120" cm="1">
        <f t="array" ref="S64">_xlfn.XLOOKUP(S$1,'PY1 Data(H)'!$A$1:$BR$1,_xlfn.XLOOKUP($A64,'PY1 Data(H)'!$A$1:$A$288,'PY1 Data(H)'!$A$1:$BR$288))</f>
        <v>0</v>
      </c>
    </row>
    <row r="65" spans="1:19" x14ac:dyDescent="0.3">
      <c r="A65">
        <v>13</v>
      </c>
      <c r="D65" s="120" cm="1">
        <f t="array" ref="D65">_xlfn.XLOOKUP(D$1,'PY1 Data(H)'!$A$1:$BR$1,_xlfn.XLOOKUP($A65,'PY1 Data(H)'!$A$1:$A$288,'PY1 Data(H)'!$A$1:$BR$288))</f>
        <v>0</v>
      </c>
      <c r="E65" s="120" cm="1">
        <f t="array" ref="E65">_xlfn.XLOOKUP(E$1,'PY1 Data(H)'!$A$1:$BR$1,_xlfn.XLOOKUP($A65,'PY1 Data(H)'!$A$1:$A$288,'PY1 Data(H)'!$A$1:$BR$288))</f>
        <v>0</v>
      </c>
      <c r="F65" s="120" cm="1">
        <f t="array" ref="F65">_xlfn.XLOOKUP(F$1,'PY1 Data(H)'!$A$1:$BR$1,_xlfn.XLOOKUP($A65,'PY1 Data(H)'!$A$1:$A$288,'PY1 Data(H)'!$A$1:$BR$288))</f>
        <v>0</v>
      </c>
      <c r="G65" s="120" cm="1">
        <f t="array" ref="G65">_xlfn.XLOOKUP(G$1,'PY1 Data(H)'!$A$1:$BR$1,_xlfn.XLOOKUP($A65,'PY1 Data(H)'!$A$1:$A$288,'PY1 Data(H)'!$A$1:$BR$288))</f>
        <v>0</v>
      </c>
      <c r="H65" s="120" cm="1">
        <f t="array" ref="H65">_xlfn.XLOOKUP(H$1,'PY1 Data(H)'!$A$1:$BR$1,_xlfn.XLOOKUP($A65,'PY1 Data(H)'!$A$1:$A$288,'PY1 Data(H)'!$A$1:$BR$288))</f>
        <v>0</v>
      </c>
      <c r="I65" s="120" cm="1">
        <f t="array" ref="I65">_xlfn.XLOOKUP(I$1,'PY1 Data(H)'!$A$1:$BR$1,_xlfn.XLOOKUP($A65,'PY1 Data(H)'!$A$1:$A$288,'PY1 Data(H)'!$A$1:$BR$288))</f>
        <v>0</v>
      </c>
      <c r="J65" s="120" cm="1">
        <f t="array" ref="J65">_xlfn.XLOOKUP(J$1,'PY1 Data(H)'!$A$1:$BR$1,_xlfn.XLOOKUP($A65,'PY1 Data(H)'!$A$1:$A$288,'PY1 Data(H)'!$A$1:$BR$288))</f>
        <v>0</v>
      </c>
      <c r="K65" s="120" cm="1">
        <f t="array" ref="K65">_xlfn.XLOOKUP(K$1,'PY1 Data(H)'!$A$1:$BR$1,_xlfn.XLOOKUP($A65,'PY1 Data(H)'!$A$1:$A$288,'PY1 Data(H)'!$A$1:$BR$288))</f>
        <v>628548</v>
      </c>
      <c r="L65" s="120" cm="1">
        <f t="array" ref="L65">_xlfn.XLOOKUP(L$1,'PY1 Data(H)'!$A$1:$BR$1,_xlfn.XLOOKUP($A65,'PY1 Data(H)'!$A$1:$A$288,'PY1 Data(H)'!$A$1:$BR$288))</f>
        <v>0</v>
      </c>
      <c r="M65" s="120" cm="1">
        <f t="array" ref="M65">_xlfn.XLOOKUP(M$1,'PY1 Data(H)'!$A$1:$BR$1,_xlfn.XLOOKUP($A65,'PY1 Data(H)'!$A$1:$A$288,'PY1 Data(H)'!$A$1:$BR$288))</f>
        <v>493794</v>
      </c>
      <c r="N65" s="120" cm="1">
        <f t="array" ref="N65">_xlfn.XLOOKUP(N$1,'PY1 Data(H)'!$A$1:$BR$1,_xlfn.XLOOKUP($A65,'PY1 Data(H)'!$A$1:$A$288,'PY1 Data(H)'!$A$1:$BR$288))</f>
        <v>0</v>
      </c>
      <c r="O65" s="120" cm="1">
        <f t="array" ref="O65">_xlfn.XLOOKUP(O$1,'PY1 Data(H)'!$A$1:$BR$1,_xlfn.XLOOKUP($A65,'PY1 Data(H)'!$A$1:$A$288,'PY1 Data(H)'!$A$1:$BR$288))</f>
        <v>0</v>
      </c>
      <c r="P65" s="120" cm="1">
        <f t="array" ref="P65">_xlfn.XLOOKUP(P$1,'PY1 Data(H)'!$A$1:$BR$1,_xlfn.XLOOKUP($A65,'PY1 Data(H)'!$A$1:$A$288,'PY1 Data(H)'!$A$1:$BR$288))</f>
        <v>0</v>
      </c>
      <c r="Q65" s="120" cm="1">
        <f t="array" ref="Q65">_xlfn.XLOOKUP(Q$1,'PY1 Data(H)'!$A$1:$BR$1,_xlfn.XLOOKUP($A65,'PY1 Data(H)'!$A$1:$A$288,'PY1 Data(H)'!$A$1:$BR$288))</f>
        <v>0</v>
      </c>
      <c r="R65" s="120" cm="1">
        <f t="array" ref="R65">_xlfn.XLOOKUP(R$1,'PY1 Data(H)'!$A$1:$BR$1,_xlfn.XLOOKUP($A65,'PY1 Data(H)'!$A$1:$A$288,'PY1 Data(H)'!$A$1:$BR$288))</f>
        <v>0</v>
      </c>
      <c r="S65" s="120" cm="1">
        <f t="array" ref="S65">_xlfn.XLOOKUP(S$1,'PY1 Data(H)'!$A$1:$BR$1,_xlfn.XLOOKUP($A65,'PY1 Data(H)'!$A$1:$A$288,'PY1 Data(H)'!$A$1:$BR$288))</f>
        <v>0</v>
      </c>
    </row>
    <row r="66" spans="1:19" x14ac:dyDescent="0.3">
      <c r="A66">
        <v>14</v>
      </c>
      <c r="D66" s="120" cm="1">
        <f t="array" ref="D66">_xlfn.XLOOKUP(D$1,'PY1 Data(H)'!$A$1:$BR$1,_xlfn.XLOOKUP($A66,'PY1 Data(H)'!$A$1:$A$288,'PY1 Data(H)'!$A$1:$BR$288))</f>
        <v>0</v>
      </c>
      <c r="E66" s="120" cm="1">
        <f t="array" ref="E66">_xlfn.XLOOKUP(E$1,'PY1 Data(H)'!$A$1:$BR$1,_xlfn.XLOOKUP($A66,'PY1 Data(H)'!$A$1:$A$288,'PY1 Data(H)'!$A$1:$BR$288))</f>
        <v>0</v>
      </c>
      <c r="F66" s="120" cm="1">
        <f t="array" ref="F66">_xlfn.XLOOKUP(F$1,'PY1 Data(H)'!$A$1:$BR$1,_xlfn.XLOOKUP($A66,'PY1 Data(H)'!$A$1:$A$288,'PY1 Data(H)'!$A$1:$BR$288))</f>
        <v>0</v>
      </c>
      <c r="G66" s="120" cm="1">
        <f t="array" ref="G66">_xlfn.XLOOKUP(G$1,'PY1 Data(H)'!$A$1:$BR$1,_xlfn.XLOOKUP($A66,'PY1 Data(H)'!$A$1:$A$288,'PY1 Data(H)'!$A$1:$BR$288))</f>
        <v>0</v>
      </c>
      <c r="H66" s="120" cm="1">
        <f t="array" ref="H66">_xlfn.XLOOKUP(H$1,'PY1 Data(H)'!$A$1:$BR$1,_xlfn.XLOOKUP($A66,'PY1 Data(H)'!$A$1:$A$288,'PY1 Data(H)'!$A$1:$BR$288))</f>
        <v>0</v>
      </c>
      <c r="I66" s="120" cm="1">
        <f t="array" ref="I66">_xlfn.XLOOKUP(I$1,'PY1 Data(H)'!$A$1:$BR$1,_xlfn.XLOOKUP($A66,'PY1 Data(H)'!$A$1:$A$288,'PY1 Data(H)'!$A$1:$BR$288))</f>
        <v>0</v>
      </c>
      <c r="J66" s="120" cm="1">
        <f t="array" ref="J66">_xlfn.XLOOKUP(J$1,'PY1 Data(H)'!$A$1:$BR$1,_xlfn.XLOOKUP($A66,'PY1 Data(H)'!$A$1:$A$288,'PY1 Data(H)'!$A$1:$BR$288))</f>
        <v>0</v>
      </c>
      <c r="K66" s="120" cm="1">
        <f t="array" ref="K66">_xlfn.XLOOKUP(K$1,'PY1 Data(H)'!$A$1:$BR$1,_xlfn.XLOOKUP($A66,'PY1 Data(H)'!$A$1:$A$288,'PY1 Data(H)'!$A$1:$BR$288))</f>
        <v>22083</v>
      </c>
      <c r="L66" s="120" cm="1">
        <f t="array" ref="L66">_xlfn.XLOOKUP(L$1,'PY1 Data(H)'!$A$1:$BR$1,_xlfn.XLOOKUP($A66,'PY1 Data(H)'!$A$1:$A$288,'PY1 Data(H)'!$A$1:$BR$288))</f>
        <v>0</v>
      </c>
      <c r="M66" s="120" cm="1">
        <f t="array" ref="M66">_xlfn.XLOOKUP(M$1,'PY1 Data(H)'!$A$1:$BR$1,_xlfn.XLOOKUP($A66,'PY1 Data(H)'!$A$1:$A$288,'PY1 Data(H)'!$A$1:$BR$288))</f>
        <v>96069</v>
      </c>
      <c r="N66" s="120" cm="1">
        <f t="array" ref="N66">_xlfn.XLOOKUP(N$1,'PY1 Data(H)'!$A$1:$BR$1,_xlfn.XLOOKUP($A66,'PY1 Data(H)'!$A$1:$A$288,'PY1 Data(H)'!$A$1:$BR$288))</f>
        <v>0</v>
      </c>
      <c r="O66" s="120" cm="1">
        <f t="array" ref="O66">_xlfn.XLOOKUP(O$1,'PY1 Data(H)'!$A$1:$BR$1,_xlfn.XLOOKUP($A66,'PY1 Data(H)'!$A$1:$A$288,'PY1 Data(H)'!$A$1:$BR$288))</f>
        <v>0</v>
      </c>
      <c r="P66" s="120" cm="1">
        <f t="array" ref="P66">_xlfn.XLOOKUP(P$1,'PY1 Data(H)'!$A$1:$BR$1,_xlfn.XLOOKUP($A66,'PY1 Data(H)'!$A$1:$A$288,'PY1 Data(H)'!$A$1:$BR$288))</f>
        <v>0</v>
      </c>
      <c r="Q66" s="120" cm="1">
        <f t="array" ref="Q66">_xlfn.XLOOKUP(Q$1,'PY1 Data(H)'!$A$1:$BR$1,_xlfn.XLOOKUP($A66,'PY1 Data(H)'!$A$1:$A$288,'PY1 Data(H)'!$A$1:$BR$288))</f>
        <v>0</v>
      </c>
      <c r="R66" s="120" cm="1">
        <f t="array" ref="R66">_xlfn.XLOOKUP(R$1,'PY1 Data(H)'!$A$1:$BR$1,_xlfn.XLOOKUP($A66,'PY1 Data(H)'!$A$1:$A$288,'PY1 Data(H)'!$A$1:$BR$288))</f>
        <v>0</v>
      </c>
      <c r="S66" s="120" cm="1">
        <f t="array" ref="S66">_xlfn.XLOOKUP(S$1,'PY1 Data(H)'!$A$1:$BR$1,_xlfn.XLOOKUP($A66,'PY1 Data(H)'!$A$1:$A$288,'PY1 Data(H)'!$A$1:$BR$288))</f>
        <v>0</v>
      </c>
    </row>
    <row r="67" spans="1:19" x14ac:dyDescent="0.3">
      <c r="A67">
        <v>32</v>
      </c>
      <c r="D67" s="120" cm="1">
        <f t="array" ref="D67">_xlfn.XLOOKUP(D$1,'PY1 Data(H)'!$A$1:$BR$1,_xlfn.XLOOKUP($A67,'PY1 Data(H)'!$A$1:$A$288,'PY1 Data(H)'!$A$1:$BR$288))</f>
        <v>0</v>
      </c>
      <c r="E67" s="120" cm="1">
        <f t="array" ref="E67">_xlfn.XLOOKUP(E$1,'PY1 Data(H)'!$A$1:$BR$1,_xlfn.XLOOKUP($A67,'PY1 Data(H)'!$A$1:$A$288,'PY1 Data(H)'!$A$1:$BR$288))</f>
        <v>0</v>
      </c>
      <c r="F67" s="120" cm="1">
        <f t="array" ref="F67">_xlfn.XLOOKUP(F$1,'PY1 Data(H)'!$A$1:$BR$1,_xlfn.XLOOKUP($A67,'PY1 Data(H)'!$A$1:$A$288,'PY1 Data(H)'!$A$1:$BR$288))</f>
        <v>0</v>
      </c>
      <c r="G67" s="120" cm="1">
        <f t="array" ref="G67">_xlfn.XLOOKUP(G$1,'PY1 Data(H)'!$A$1:$BR$1,_xlfn.XLOOKUP($A67,'PY1 Data(H)'!$A$1:$A$288,'PY1 Data(H)'!$A$1:$BR$288))</f>
        <v>0</v>
      </c>
      <c r="H67" s="120" cm="1">
        <f t="array" ref="H67">_xlfn.XLOOKUP(H$1,'PY1 Data(H)'!$A$1:$BR$1,_xlfn.XLOOKUP($A67,'PY1 Data(H)'!$A$1:$A$288,'PY1 Data(H)'!$A$1:$BR$288))</f>
        <v>0</v>
      </c>
      <c r="I67" s="120" cm="1">
        <f t="array" ref="I67">_xlfn.XLOOKUP(I$1,'PY1 Data(H)'!$A$1:$BR$1,_xlfn.XLOOKUP($A67,'PY1 Data(H)'!$A$1:$A$288,'PY1 Data(H)'!$A$1:$BR$288))</f>
        <v>0</v>
      </c>
      <c r="J67" s="120" cm="1">
        <f t="array" ref="J67">_xlfn.XLOOKUP(J$1,'PY1 Data(H)'!$A$1:$BR$1,_xlfn.XLOOKUP($A67,'PY1 Data(H)'!$A$1:$A$288,'PY1 Data(H)'!$A$1:$BR$288))</f>
        <v>0</v>
      </c>
      <c r="K67" s="120" cm="1">
        <f t="array" ref="K67">_xlfn.XLOOKUP(K$1,'PY1 Data(H)'!$A$1:$BR$1,_xlfn.XLOOKUP($A67,'PY1 Data(H)'!$A$1:$A$288,'PY1 Data(H)'!$A$1:$BR$288))</f>
        <v>10541</v>
      </c>
      <c r="L67" s="120" cm="1">
        <f t="array" ref="L67">_xlfn.XLOOKUP(L$1,'PY1 Data(H)'!$A$1:$BR$1,_xlfn.XLOOKUP($A67,'PY1 Data(H)'!$A$1:$A$288,'PY1 Data(H)'!$A$1:$BR$288))</f>
        <v>0</v>
      </c>
      <c r="M67" s="120" cm="1">
        <f t="array" ref="M67">_xlfn.XLOOKUP(M$1,'PY1 Data(H)'!$A$1:$BR$1,_xlfn.XLOOKUP($A67,'PY1 Data(H)'!$A$1:$A$288,'PY1 Data(H)'!$A$1:$BR$288))</f>
        <v>52668</v>
      </c>
      <c r="N67" s="120" cm="1">
        <f t="array" ref="N67">_xlfn.XLOOKUP(N$1,'PY1 Data(H)'!$A$1:$BR$1,_xlfn.XLOOKUP($A67,'PY1 Data(H)'!$A$1:$A$288,'PY1 Data(H)'!$A$1:$BR$288))</f>
        <v>0</v>
      </c>
      <c r="O67" s="120" cm="1">
        <f t="array" ref="O67">_xlfn.XLOOKUP(O$1,'PY1 Data(H)'!$A$1:$BR$1,_xlfn.XLOOKUP($A67,'PY1 Data(H)'!$A$1:$A$288,'PY1 Data(H)'!$A$1:$BR$288))</f>
        <v>0</v>
      </c>
      <c r="P67" s="120" cm="1">
        <f t="array" ref="P67">_xlfn.XLOOKUP(P$1,'PY1 Data(H)'!$A$1:$BR$1,_xlfn.XLOOKUP($A67,'PY1 Data(H)'!$A$1:$A$288,'PY1 Data(H)'!$A$1:$BR$288))</f>
        <v>0</v>
      </c>
      <c r="Q67" s="120" cm="1">
        <f t="array" ref="Q67">_xlfn.XLOOKUP(Q$1,'PY1 Data(H)'!$A$1:$BR$1,_xlfn.XLOOKUP($A67,'PY1 Data(H)'!$A$1:$A$288,'PY1 Data(H)'!$A$1:$BR$288))</f>
        <v>0</v>
      </c>
      <c r="R67" s="120" cm="1">
        <f t="array" ref="R67">_xlfn.XLOOKUP(R$1,'PY1 Data(H)'!$A$1:$BR$1,_xlfn.XLOOKUP($A67,'PY1 Data(H)'!$A$1:$A$288,'PY1 Data(H)'!$A$1:$BR$288))</f>
        <v>0</v>
      </c>
      <c r="S67" s="120" cm="1">
        <f t="array" ref="S67">_xlfn.XLOOKUP(S$1,'PY1 Data(H)'!$A$1:$BR$1,_xlfn.XLOOKUP($A67,'PY1 Data(H)'!$A$1:$A$288,'PY1 Data(H)'!$A$1:$BR$288))</f>
        <v>0</v>
      </c>
    </row>
    <row r="68" spans="1:19" x14ac:dyDescent="0.3">
      <c r="A68">
        <v>31</v>
      </c>
      <c r="D68" s="120" cm="1">
        <f t="array" ref="D68">_xlfn.XLOOKUP(D$1,'PY1 Data(H)'!$A$1:$BR$1,_xlfn.XLOOKUP($A68,'PY1 Data(H)'!$A$1:$A$288,'PY1 Data(H)'!$A$1:$BR$288))</f>
        <v>0</v>
      </c>
      <c r="E68" s="120" cm="1">
        <f t="array" ref="E68">_xlfn.XLOOKUP(E$1,'PY1 Data(H)'!$A$1:$BR$1,_xlfn.XLOOKUP($A68,'PY1 Data(H)'!$A$1:$A$288,'PY1 Data(H)'!$A$1:$BR$288))</f>
        <v>0</v>
      </c>
      <c r="F68" s="120" cm="1">
        <f t="array" ref="F68">_xlfn.XLOOKUP(F$1,'PY1 Data(H)'!$A$1:$BR$1,_xlfn.XLOOKUP($A68,'PY1 Data(H)'!$A$1:$A$288,'PY1 Data(H)'!$A$1:$BR$288))</f>
        <v>0</v>
      </c>
      <c r="G68" s="120" cm="1">
        <f t="array" ref="G68">_xlfn.XLOOKUP(G$1,'PY1 Data(H)'!$A$1:$BR$1,_xlfn.XLOOKUP($A68,'PY1 Data(H)'!$A$1:$A$288,'PY1 Data(H)'!$A$1:$BR$288))</f>
        <v>0</v>
      </c>
      <c r="H68" s="120" cm="1">
        <f t="array" ref="H68">_xlfn.XLOOKUP(H$1,'PY1 Data(H)'!$A$1:$BR$1,_xlfn.XLOOKUP($A68,'PY1 Data(H)'!$A$1:$A$288,'PY1 Data(H)'!$A$1:$BR$288))</f>
        <v>0</v>
      </c>
      <c r="I68" s="120" cm="1">
        <f t="array" ref="I68">_xlfn.XLOOKUP(I$1,'PY1 Data(H)'!$A$1:$BR$1,_xlfn.XLOOKUP($A68,'PY1 Data(H)'!$A$1:$A$288,'PY1 Data(H)'!$A$1:$BR$288))</f>
        <v>0</v>
      </c>
      <c r="J68" s="120" cm="1">
        <f t="array" ref="J68">_xlfn.XLOOKUP(J$1,'PY1 Data(H)'!$A$1:$BR$1,_xlfn.XLOOKUP($A68,'PY1 Data(H)'!$A$1:$A$288,'PY1 Data(H)'!$A$1:$BR$288))</f>
        <v>0</v>
      </c>
      <c r="K68" s="120" cm="1">
        <f t="array" ref="K68">_xlfn.XLOOKUP(K$1,'PY1 Data(H)'!$A$1:$BR$1,_xlfn.XLOOKUP($A68,'PY1 Data(H)'!$A$1:$A$288,'PY1 Data(H)'!$A$1:$BR$288))</f>
        <v>-20850</v>
      </c>
      <c r="L68" s="120" cm="1">
        <f t="array" ref="L68">_xlfn.XLOOKUP(L$1,'PY1 Data(H)'!$A$1:$BR$1,_xlfn.XLOOKUP($A68,'PY1 Data(H)'!$A$1:$A$288,'PY1 Data(H)'!$A$1:$BR$288))</f>
        <v>0</v>
      </c>
      <c r="M68" s="120" cm="1">
        <f t="array" ref="M68">_xlfn.XLOOKUP(M$1,'PY1 Data(H)'!$A$1:$BR$1,_xlfn.XLOOKUP($A68,'PY1 Data(H)'!$A$1:$A$288,'PY1 Data(H)'!$A$1:$BR$288))</f>
        <v>-3906</v>
      </c>
      <c r="N68" s="120" cm="1">
        <f t="array" ref="N68">_xlfn.XLOOKUP(N$1,'PY1 Data(H)'!$A$1:$BR$1,_xlfn.XLOOKUP($A68,'PY1 Data(H)'!$A$1:$A$288,'PY1 Data(H)'!$A$1:$BR$288))</f>
        <v>0</v>
      </c>
      <c r="O68" s="120" cm="1">
        <f t="array" ref="O68">_xlfn.XLOOKUP(O$1,'PY1 Data(H)'!$A$1:$BR$1,_xlfn.XLOOKUP($A68,'PY1 Data(H)'!$A$1:$A$288,'PY1 Data(H)'!$A$1:$BR$288))</f>
        <v>0</v>
      </c>
      <c r="P68" s="120" cm="1">
        <f t="array" ref="P68">_xlfn.XLOOKUP(P$1,'PY1 Data(H)'!$A$1:$BR$1,_xlfn.XLOOKUP($A68,'PY1 Data(H)'!$A$1:$A$288,'PY1 Data(H)'!$A$1:$BR$288))</f>
        <v>0</v>
      </c>
      <c r="Q68" s="120" cm="1">
        <f t="array" ref="Q68">_xlfn.XLOOKUP(Q$1,'PY1 Data(H)'!$A$1:$BR$1,_xlfn.XLOOKUP($A68,'PY1 Data(H)'!$A$1:$A$288,'PY1 Data(H)'!$A$1:$BR$288))</f>
        <v>0</v>
      </c>
      <c r="R68" s="120" cm="1">
        <f t="array" ref="R68">_xlfn.XLOOKUP(R$1,'PY1 Data(H)'!$A$1:$BR$1,_xlfn.XLOOKUP($A68,'PY1 Data(H)'!$A$1:$A$288,'PY1 Data(H)'!$A$1:$BR$288))</f>
        <v>0</v>
      </c>
      <c r="S68" s="120" cm="1">
        <f t="array" ref="S68">_xlfn.XLOOKUP(S$1,'PY1 Data(H)'!$A$1:$BR$1,_xlfn.XLOOKUP($A68,'PY1 Data(H)'!$A$1:$A$288,'PY1 Data(H)'!$A$1:$BR$288))</f>
        <v>0</v>
      </c>
    </row>
    <row r="69" spans="1:19" x14ac:dyDescent="0.3">
      <c r="A69">
        <v>193</v>
      </c>
      <c r="D69" s="120" cm="1">
        <f t="array" ref="D69">_xlfn.XLOOKUP(D$1,'PY1 Data(H)'!$A$1:$BR$1,_xlfn.XLOOKUP($A69,'PY1 Data(H)'!$A$1:$A$288,'PY1 Data(H)'!$A$1:$BR$288))</f>
        <v>0</v>
      </c>
      <c r="E69" s="120" cm="1">
        <f t="array" ref="E69">_xlfn.XLOOKUP(E$1,'PY1 Data(H)'!$A$1:$BR$1,_xlfn.XLOOKUP($A69,'PY1 Data(H)'!$A$1:$A$288,'PY1 Data(H)'!$A$1:$BR$288))</f>
        <v>0</v>
      </c>
      <c r="F69" s="120" cm="1">
        <f t="array" ref="F69">_xlfn.XLOOKUP(F$1,'PY1 Data(H)'!$A$1:$BR$1,_xlfn.XLOOKUP($A69,'PY1 Data(H)'!$A$1:$A$288,'PY1 Data(H)'!$A$1:$BR$288))</f>
        <v>0</v>
      </c>
      <c r="G69" s="120" cm="1">
        <f t="array" ref="G69">_xlfn.XLOOKUP(G$1,'PY1 Data(H)'!$A$1:$BR$1,_xlfn.XLOOKUP($A69,'PY1 Data(H)'!$A$1:$A$288,'PY1 Data(H)'!$A$1:$BR$288))</f>
        <v>0</v>
      </c>
      <c r="H69" s="120" cm="1">
        <f t="array" ref="H69">_xlfn.XLOOKUP(H$1,'PY1 Data(H)'!$A$1:$BR$1,_xlfn.XLOOKUP($A69,'PY1 Data(H)'!$A$1:$A$288,'PY1 Data(H)'!$A$1:$BR$288))</f>
        <v>0</v>
      </c>
      <c r="I69" s="120" cm="1">
        <f t="array" ref="I69">_xlfn.XLOOKUP(I$1,'PY1 Data(H)'!$A$1:$BR$1,_xlfn.XLOOKUP($A69,'PY1 Data(H)'!$A$1:$A$288,'PY1 Data(H)'!$A$1:$BR$288))</f>
        <v>0</v>
      </c>
      <c r="J69" s="120" cm="1">
        <f t="array" ref="J69">_xlfn.XLOOKUP(J$1,'PY1 Data(H)'!$A$1:$BR$1,_xlfn.XLOOKUP($A69,'PY1 Data(H)'!$A$1:$A$288,'PY1 Data(H)'!$A$1:$BR$288))</f>
        <v>0</v>
      </c>
      <c r="K69" s="120" cm="1">
        <f t="array" ref="K69">_xlfn.XLOOKUP(K$1,'PY1 Data(H)'!$A$1:$BR$1,_xlfn.XLOOKUP($A69,'PY1 Data(H)'!$A$1:$A$288,'PY1 Data(H)'!$A$1:$BR$288))</f>
        <v>0</v>
      </c>
      <c r="L69" s="120" cm="1">
        <f t="array" ref="L69">_xlfn.XLOOKUP(L$1,'PY1 Data(H)'!$A$1:$BR$1,_xlfn.XLOOKUP($A69,'PY1 Data(H)'!$A$1:$A$288,'PY1 Data(H)'!$A$1:$BR$288))</f>
        <v>0</v>
      </c>
      <c r="M69" s="120" cm="1">
        <f t="array" ref="M69">_xlfn.XLOOKUP(M$1,'PY1 Data(H)'!$A$1:$BR$1,_xlfn.XLOOKUP($A69,'PY1 Data(H)'!$A$1:$A$288,'PY1 Data(H)'!$A$1:$BR$288))</f>
        <v>0</v>
      </c>
      <c r="N69" s="120" cm="1">
        <f t="array" ref="N69">_xlfn.XLOOKUP(N$1,'PY1 Data(H)'!$A$1:$BR$1,_xlfn.XLOOKUP($A69,'PY1 Data(H)'!$A$1:$A$288,'PY1 Data(H)'!$A$1:$BR$288))</f>
        <v>0</v>
      </c>
      <c r="O69" s="120" cm="1">
        <f t="array" ref="O69">_xlfn.XLOOKUP(O$1,'PY1 Data(H)'!$A$1:$BR$1,_xlfn.XLOOKUP($A69,'PY1 Data(H)'!$A$1:$A$288,'PY1 Data(H)'!$A$1:$BR$288))</f>
        <v>0</v>
      </c>
      <c r="P69" s="120" cm="1">
        <f t="array" ref="P69">_xlfn.XLOOKUP(P$1,'PY1 Data(H)'!$A$1:$BR$1,_xlfn.XLOOKUP($A69,'PY1 Data(H)'!$A$1:$A$288,'PY1 Data(H)'!$A$1:$BR$288))</f>
        <v>0</v>
      </c>
      <c r="Q69" s="120" cm="1">
        <f t="array" ref="Q69">_xlfn.XLOOKUP(Q$1,'PY1 Data(H)'!$A$1:$BR$1,_xlfn.XLOOKUP($A69,'PY1 Data(H)'!$A$1:$A$288,'PY1 Data(H)'!$A$1:$BR$288))</f>
        <v>0</v>
      </c>
      <c r="R69" s="120" cm="1">
        <f t="array" ref="R69">_xlfn.XLOOKUP(R$1,'PY1 Data(H)'!$A$1:$BR$1,_xlfn.XLOOKUP($A69,'PY1 Data(H)'!$A$1:$A$288,'PY1 Data(H)'!$A$1:$BR$288))</f>
        <v>0</v>
      </c>
      <c r="S69" s="120" cm="1">
        <f t="array" ref="S69">_xlfn.XLOOKUP(S$1,'PY1 Data(H)'!$A$1:$BR$1,_xlfn.XLOOKUP($A69,'PY1 Data(H)'!$A$1:$A$288,'PY1 Data(H)'!$A$1:$BR$288))</f>
        <v>0</v>
      </c>
    </row>
    <row r="70" spans="1:19" x14ac:dyDescent="0.3">
      <c r="A70">
        <v>33</v>
      </c>
      <c r="D70" s="120" cm="1">
        <f t="array" ref="D70">_xlfn.XLOOKUP(D$1,'PY1 Data(H)'!$A$1:$BR$1,_xlfn.XLOOKUP($A70,'PY1 Data(H)'!$A$1:$A$288,'PY1 Data(H)'!$A$1:$BR$288))</f>
        <v>0</v>
      </c>
      <c r="E70" s="120" cm="1">
        <f t="array" ref="E70">_xlfn.XLOOKUP(E$1,'PY1 Data(H)'!$A$1:$BR$1,_xlfn.XLOOKUP($A70,'PY1 Data(H)'!$A$1:$A$288,'PY1 Data(H)'!$A$1:$BR$288))</f>
        <v>0</v>
      </c>
      <c r="F70" s="120" cm="1">
        <f t="array" ref="F70">_xlfn.XLOOKUP(F$1,'PY1 Data(H)'!$A$1:$BR$1,_xlfn.XLOOKUP($A70,'PY1 Data(H)'!$A$1:$A$288,'PY1 Data(H)'!$A$1:$BR$288))</f>
        <v>0</v>
      </c>
      <c r="G70" s="120" cm="1">
        <f t="array" ref="G70">_xlfn.XLOOKUP(G$1,'PY1 Data(H)'!$A$1:$BR$1,_xlfn.XLOOKUP($A70,'PY1 Data(H)'!$A$1:$A$288,'PY1 Data(H)'!$A$1:$BR$288))</f>
        <v>0</v>
      </c>
      <c r="H70" s="120" cm="1">
        <f t="array" ref="H70">_xlfn.XLOOKUP(H$1,'PY1 Data(H)'!$A$1:$BR$1,_xlfn.XLOOKUP($A70,'PY1 Data(H)'!$A$1:$A$288,'PY1 Data(H)'!$A$1:$BR$288))</f>
        <v>0</v>
      </c>
      <c r="I70" s="120" cm="1">
        <f t="array" ref="I70">_xlfn.XLOOKUP(I$1,'PY1 Data(H)'!$A$1:$BR$1,_xlfn.XLOOKUP($A70,'PY1 Data(H)'!$A$1:$A$288,'PY1 Data(H)'!$A$1:$BR$288))</f>
        <v>0</v>
      </c>
      <c r="J70" s="120" cm="1">
        <f t="array" ref="J70">_xlfn.XLOOKUP(J$1,'PY1 Data(H)'!$A$1:$BR$1,_xlfn.XLOOKUP($A70,'PY1 Data(H)'!$A$1:$A$288,'PY1 Data(H)'!$A$1:$BR$288))</f>
        <v>0</v>
      </c>
      <c r="K70" s="120" cm="1">
        <f t="array" ref="K70">_xlfn.XLOOKUP(K$1,'PY1 Data(H)'!$A$1:$BR$1,_xlfn.XLOOKUP($A70,'PY1 Data(H)'!$A$1:$A$288,'PY1 Data(H)'!$A$1:$BR$288))</f>
        <v>-584710</v>
      </c>
      <c r="L70" s="120" cm="1">
        <f t="array" ref="L70">_xlfn.XLOOKUP(L$1,'PY1 Data(H)'!$A$1:$BR$1,_xlfn.XLOOKUP($A70,'PY1 Data(H)'!$A$1:$A$288,'PY1 Data(H)'!$A$1:$BR$288))</f>
        <v>0</v>
      </c>
      <c r="M70" s="120" cm="1">
        <f t="array" ref="M70">_xlfn.XLOOKUP(M$1,'PY1 Data(H)'!$A$1:$BR$1,_xlfn.XLOOKUP($A70,'PY1 Data(H)'!$A$1:$A$288,'PY1 Data(H)'!$A$1:$BR$288))</f>
        <v>-25502</v>
      </c>
      <c r="N70" s="120" cm="1">
        <f t="array" ref="N70">_xlfn.XLOOKUP(N$1,'PY1 Data(H)'!$A$1:$BR$1,_xlfn.XLOOKUP($A70,'PY1 Data(H)'!$A$1:$A$288,'PY1 Data(H)'!$A$1:$BR$288))</f>
        <v>0</v>
      </c>
      <c r="O70" s="120" cm="1">
        <f t="array" ref="O70">_xlfn.XLOOKUP(O$1,'PY1 Data(H)'!$A$1:$BR$1,_xlfn.XLOOKUP($A70,'PY1 Data(H)'!$A$1:$A$288,'PY1 Data(H)'!$A$1:$BR$288))</f>
        <v>0</v>
      </c>
      <c r="P70" s="120" cm="1">
        <f t="array" ref="P70">_xlfn.XLOOKUP(P$1,'PY1 Data(H)'!$A$1:$BR$1,_xlfn.XLOOKUP($A70,'PY1 Data(H)'!$A$1:$A$288,'PY1 Data(H)'!$A$1:$BR$288))</f>
        <v>0</v>
      </c>
      <c r="Q70" s="120" cm="1">
        <f t="array" ref="Q70">_xlfn.XLOOKUP(Q$1,'PY1 Data(H)'!$A$1:$BR$1,_xlfn.XLOOKUP($A70,'PY1 Data(H)'!$A$1:$A$288,'PY1 Data(H)'!$A$1:$BR$288))</f>
        <v>0</v>
      </c>
      <c r="R70" s="120" cm="1">
        <f t="array" ref="R70">_xlfn.XLOOKUP(R$1,'PY1 Data(H)'!$A$1:$BR$1,_xlfn.XLOOKUP($A70,'PY1 Data(H)'!$A$1:$A$288,'PY1 Data(H)'!$A$1:$BR$288))</f>
        <v>0</v>
      </c>
      <c r="S70" s="120" cm="1">
        <f t="array" ref="S70">_xlfn.XLOOKUP(S$1,'PY1 Data(H)'!$A$1:$BR$1,_xlfn.XLOOKUP($A70,'PY1 Data(H)'!$A$1:$A$288,'PY1 Data(H)'!$A$1:$BR$288))</f>
        <v>0</v>
      </c>
    </row>
    <row r="71" spans="1:19" x14ac:dyDescent="0.3">
      <c r="D71" s="120" t="e" cm="1">
        <f t="array" ref="D71">_xlfn.XLOOKUP(D$1,'PY1 Data(H)'!$A$1:$BR$1,_xlfn.XLOOKUP($A71,'PY1 Data(H)'!$A$1:$A$288,'PY1 Data(H)'!$A$1:$BR$288))</f>
        <v>#N/A</v>
      </c>
      <c r="E71" s="120" t="e" cm="1">
        <f t="array" ref="E71">_xlfn.XLOOKUP(E$1,'PY1 Data(H)'!$A$1:$BR$1,_xlfn.XLOOKUP($A71,'PY1 Data(H)'!$A$1:$A$288,'PY1 Data(H)'!$A$1:$BR$288))</f>
        <v>#N/A</v>
      </c>
      <c r="F71" s="120" t="e" cm="1">
        <f t="array" ref="F71">_xlfn.XLOOKUP(F$1,'PY1 Data(H)'!$A$1:$BR$1,_xlfn.XLOOKUP($A71,'PY1 Data(H)'!$A$1:$A$288,'PY1 Data(H)'!$A$1:$BR$288))</f>
        <v>#N/A</v>
      </c>
      <c r="G71" s="120" t="e" cm="1">
        <f t="array" ref="G71">_xlfn.XLOOKUP(G$1,'PY1 Data(H)'!$A$1:$BR$1,_xlfn.XLOOKUP($A71,'PY1 Data(H)'!$A$1:$A$288,'PY1 Data(H)'!$A$1:$BR$288))</f>
        <v>#N/A</v>
      </c>
      <c r="H71" s="120" t="e" cm="1">
        <f t="array" ref="H71">_xlfn.XLOOKUP(H$1,'PY1 Data(H)'!$A$1:$BR$1,_xlfn.XLOOKUP($A71,'PY1 Data(H)'!$A$1:$A$288,'PY1 Data(H)'!$A$1:$BR$288))</f>
        <v>#N/A</v>
      </c>
      <c r="I71" s="120" t="e" cm="1">
        <f t="array" ref="I71">_xlfn.XLOOKUP(I$1,'PY1 Data(H)'!$A$1:$BR$1,_xlfn.XLOOKUP($A71,'PY1 Data(H)'!$A$1:$A$288,'PY1 Data(H)'!$A$1:$BR$288))</f>
        <v>#N/A</v>
      </c>
      <c r="J71" s="120" t="e" cm="1">
        <f t="array" ref="J71">_xlfn.XLOOKUP(J$1,'PY1 Data(H)'!$A$1:$BR$1,_xlfn.XLOOKUP($A71,'PY1 Data(H)'!$A$1:$A$288,'PY1 Data(H)'!$A$1:$BR$288))</f>
        <v>#N/A</v>
      </c>
      <c r="K71" s="120" t="e" cm="1">
        <f t="array" ref="K71">_xlfn.XLOOKUP(K$1,'PY1 Data(H)'!$A$1:$BR$1,_xlfn.XLOOKUP($A71,'PY1 Data(H)'!$A$1:$A$288,'PY1 Data(H)'!$A$1:$BR$288))</f>
        <v>#N/A</v>
      </c>
      <c r="L71" s="120" t="e" cm="1">
        <f t="array" ref="L71">_xlfn.XLOOKUP(L$1,'PY1 Data(H)'!$A$1:$BR$1,_xlfn.XLOOKUP($A71,'PY1 Data(H)'!$A$1:$A$288,'PY1 Data(H)'!$A$1:$BR$288))</f>
        <v>#N/A</v>
      </c>
      <c r="M71" s="120" t="e" cm="1">
        <f t="array" ref="M71">_xlfn.XLOOKUP(M$1,'PY1 Data(H)'!$A$1:$BR$1,_xlfn.XLOOKUP($A71,'PY1 Data(H)'!$A$1:$A$288,'PY1 Data(H)'!$A$1:$BR$288))</f>
        <v>#N/A</v>
      </c>
      <c r="N71" s="120" t="e" cm="1">
        <f t="array" ref="N71">_xlfn.XLOOKUP(N$1,'PY1 Data(H)'!$A$1:$BR$1,_xlfn.XLOOKUP($A71,'PY1 Data(H)'!$A$1:$A$288,'PY1 Data(H)'!$A$1:$BR$288))</f>
        <v>#N/A</v>
      </c>
      <c r="O71" s="120" t="e" cm="1">
        <f t="array" ref="O71">_xlfn.XLOOKUP(O$1,'PY1 Data(H)'!$A$1:$BR$1,_xlfn.XLOOKUP($A71,'PY1 Data(H)'!$A$1:$A$288,'PY1 Data(H)'!$A$1:$BR$288))</f>
        <v>#N/A</v>
      </c>
      <c r="P71" s="120" t="e" cm="1">
        <f t="array" ref="P71">_xlfn.XLOOKUP(P$1,'PY1 Data(H)'!$A$1:$BR$1,_xlfn.XLOOKUP($A71,'PY1 Data(H)'!$A$1:$A$288,'PY1 Data(H)'!$A$1:$BR$288))</f>
        <v>#N/A</v>
      </c>
      <c r="Q71" s="120" t="e" cm="1">
        <f t="array" ref="Q71">_xlfn.XLOOKUP(Q$1,'PY1 Data(H)'!$A$1:$BR$1,_xlfn.XLOOKUP($A71,'PY1 Data(H)'!$A$1:$A$288,'PY1 Data(H)'!$A$1:$BR$288))</f>
        <v>#N/A</v>
      </c>
      <c r="R71" s="120" t="e" cm="1">
        <f t="array" ref="R71">_xlfn.XLOOKUP(R$1,'PY1 Data(H)'!$A$1:$BR$1,_xlfn.XLOOKUP($A71,'PY1 Data(H)'!$A$1:$A$288,'PY1 Data(H)'!$A$1:$BR$288))</f>
        <v>#N/A</v>
      </c>
      <c r="S71" s="120" t="e" cm="1">
        <f t="array" ref="S71">_xlfn.XLOOKUP(S$1,'PY1 Data(H)'!$A$1:$BR$1,_xlfn.XLOOKUP($A71,'PY1 Data(H)'!$A$1:$A$288,'PY1 Data(H)'!$A$1:$BR$288))</f>
        <v>#N/A</v>
      </c>
    </row>
    <row r="72" spans="1:19" x14ac:dyDescent="0.3">
      <c r="A72">
        <v>512</v>
      </c>
      <c r="D72" s="120" cm="1">
        <f t="array" ref="D72">_xlfn.XLOOKUP(D$1,'PY1 Data(H)'!$A$1:$BR$1,_xlfn.XLOOKUP($A72,'PY1 Data(H)'!$A$1:$A$288,'PY1 Data(H)'!$A$1:$BR$288))</f>
        <v>0</v>
      </c>
      <c r="E72" s="120" cm="1">
        <f t="array" ref="E72">_xlfn.XLOOKUP(E$1,'PY1 Data(H)'!$A$1:$BR$1,_xlfn.XLOOKUP($A72,'PY1 Data(H)'!$A$1:$A$288,'PY1 Data(H)'!$A$1:$BR$288))</f>
        <v>0</v>
      </c>
      <c r="F72" s="120" cm="1">
        <f t="array" ref="F72">_xlfn.XLOOKUP(F$1,'PY1 Data(H)'!$A$1:$BR$1,_xlfn.XLOOKUP($A72,'PY1 Data(H)'!$A$1:$A$288,'PY1 Data(H)'!$A$1:$BR$288))</f>
        <v>0</v>
      </c>
      <c r="G72" s="120" cm="1">
        <f t="array" ref="G72">_xlfn.XLOOKUP(G$1,'PY1 Data(H)'!$A$1:$BR$1,_xlfn.XLOOKUP($A72,'PY1 Data(H)'!$A$1:$A$288,'PY1 Data(H)'!$A$1:$BR$288))</f>
        <v>0</v>
      </c>
      <c r="H72" s="120" cm="1">
        <f t="array" ref="H72">_xlfn.XLOOKUP(H$1,'PY1 Data(H)'!$A$1:$BR$1,_xlfn.XLOOKUP($A72,'PY1 Data(H)'!$A$1:$A$288,'PY1 Data(H)'!$A$1:$BR$288))</f>
        <v>0</v>
      </c>
      <c r="I72" s="120" cm="1">
        <f t="array" ref="I72">_xlfn.XLOOKUP(I$1,'PY1 Data(H)'!$A$1:$BR$1,_xlfn.XLOOKUP($A72,'PY1 Data(H)'!$A$1:$A$288,'PY1 Data(H)'!$A$1:$BR$288))</f>
        <v>10479</v>
      </c>
      <c r="J72" s="120" cm="1">
        <f t="array" ref="J72">_xlfn.XLOOKUP(J$1,'PY1 Data(H)'!$A$1:$BR$1,_xlfn.XLOOKUP($A72,'PY1 Data(H)'!$A$1:$A$288,'PY1 Data(H)'!$A$1:$BR$288))</f>
        <v>45999</v>
      </c>
      <c r="K72" s="120" cm="1">
        <f t="array" ref="K72">_xlfn.XLOOKUP(K$1,'PY1 Data(H)'!$A$1:$BR$1,_xlfn.XLOOKUP($A72,'PY1 Data(H)'!$A$1:$A$288,'PY1 Data(H)'!$A$1:$BR$288))</f>
        <v>0</v>
      </c>
      <c r="L72" s="120" cm="1">
        <f t="array" ref="L72">_xlfn.XLOOKUP(L$1,'PY1 Data(H)'!$A$1:$BR$1,_xlfn.XLOOKUP($A72,'PY1 Data(H)'!$A$1:$A$288,'PY1 Data(H)'!$A$1:$BR$288))</f>
        <v>0</v>
      </c>
      <c r="M72" s="120" cm="1">
        <f t="array" ref="M72">_xlfn.XLOOKUP(M$1,'PY1 Data(H)'!$A$1:$BR$1,_xlfn.XLOOKUP($A72,'PY1 Data(H)'!$A$1:$A$288,'PY1 Data(H)'!$A$1:$BR$288))</f>
        <v>0</v>
      </c>
      <c r="N72" s="120" cm="1">
        <f t="array" ref="N72">_xlfn.XLOOKUP(N$1,'PY1 Data(H)'!$A$1:$BR$1,_xlfn.XLOOKUP($A72,'PY1 Data(H)'!$A$1:$A$288,'PY1 Data(H)'!$A$1:$BR$288))</f>
        <v>0</v>
      </c>
      <c r="O72" s="120" cm="1">
        <f t="array" ref="O72">_xlfn.XLOOKUP(O$1,'PY1 Data(H)'!$A$1:$BR$1,_xlfn.XLOOKUP($A72,'PY1 Data(H)'!$A$1:$A$288,'PY1 Data(H)'!$A$1:$BR$288))</f>
        <v>0</v>
      </c>
      <c r="P72" s="120" cm="1">
        <f t="array" ref="P72">_xlfn.XLOOKUP(P$1,'PY1 Data(H)'!$A$1:$BR$1,_xlfn.XLOOKUP($A72,'PY1 Data(H)'!$A$1:$A$288,'PY1 Data(H)'!$A$1:$BR$288))</f>
        <v>0</v>
      </c>
      <c r="Q72" s="120" cm="1">
        <f t="array" ref="Q72">_xlfn.XLOOKUP(Q$1,'PY1 Data(H)'!$A$1:$BR$1,_xlfn.XLOOKUP($A72,'PY1 Data(H)'!$A$1:$A$288,'PY1 Data(H)'!$A$1:$BR$288))</f>
        <v>264356</v>
      </c>
      <c r="R72" s="120" cm="1">
        <f t="array" ref="R72">_xlfn.XLOOKUP(R$1,'PY1 Data(H)'!$A$1:$BR$1,_xlfn.XLOOKUP($A72,'PY1 Data(H)'!$A$1:$A$288,'PY1 Data(H)'!$A$1:$BR$288))</f>
        <v>0</v>
      </c>
      <c r="S72" s="120" cm="1">
        <f t="array" ref="S72">_xlfn.XLOOKUP(S$1,'PY1 Data(H)'!$A$1:$BR$1,_xlfn.XLOOKUP($A72,'PY1 Data(H)'!$A$1:$A$288,'PY1 Data(H)'!$A$1:$BR$288))</f>
        <v>230393</v>
      </c>
    </row>
    <row r="73" spans="1:19" x14ac:dyDescent="0.3">
      <c r="D73" s="120" t="e" cm="1">
        <f t="array" ref="D73">_xlfn.XLOOKUP(D$1,'PY1 Data(H)'!$A$1:$BR$1,_xlfn.XLOOKUP($A73,'PY1 Data(H)'!$A$1:$A$288,'PY1 Data(H)'!$A$1:$BR$288))</f>
        <v>#N/A</v>
      </c>
      <c r="E73" s="120" t="e" cm="1">
        <f t="array" ref="E73">_xlfn.XLOOKUP(E$1,'PY1 Data(H)'!$A$1:$BR$1,_xlfn.XLOOKUP($A73,'PY1 Data(H)'!$A$1:$A$288,'PY1 Data(H)'!$A$1:$BR$288))</f>
        <v>#N/A</v>
      </c>
      <c r="F73" s="120" t="e" cm="1">
        <f t="array" ref="F73">_xlfn.XLOOKUP(F$1,'PY1 Data(H)'!$A$1:$BR$1,_xlfn.XLOOKUP($A73,'PY1 Data(H)'!$A$1:$A$288,'PY1 Data(H)'!$A$1:$BR$288))</f>
        <v>#N/A</v>
      </c>
      <c r="G73" s="120" t="e" cm="1">
        <f t="array" ref="G73">_xlfn.XLOOKUP(G$1,'PY1 Data(H)'!$A$1:$BR$1,_xlfn.XLOOKUP($A73,'PY1 Data(H)'!$A$1:$A$288,'PY1 Data(H)'!$A$1:$BR$288))</f>
        <v>#N/A</v>
      </c>
      <c r="H73" s="120" t="e" cm="1">
        <f t="array" ref="H73">_xlfn.XLOOKUP(H$1,'PY1 Data(H)'!$A$1:$BR$1,_xlfn.XLOOKUP($A73,'PY1 Data(H)'!$A$1:$A$288,'PY1 Data(H)'!$A$1:$BR$288))</f>
        <v>#N/A</v>
      </c>
      <c r="I73" s="120" t="e" cm="1">
        <f t="array" ref="I73">_xlfn.XLOOKUP(I$1,'PY1 Data(H)'!$A$1:$BR$1,_xlfn.XLOOKUP($A73,'PY1 Data(H)'!$A$1:$A$288,'PY1 Data(H)'!$A$1:$BR$288))</f>
        <v>#N/A</v>
      </c>
      <c r="J73" s="120" t="e" cm="1">
        <f t="array" ref="J73">_xlfn.XLOOKUP(J$1,'PY1 Data(H)'!$A$1:$BR$1,_xlfn.XLOOKUP($A73,'PY1 Data(H)'!$A$1:$A$288,'PY1 Data(H)'!$A$1:$BR$288))</f>
        <v>#N/A</v>
      </c>
      <c r="K73" s="120" t="e" cm="1">
        <f t="array" ref="K73">_xlfn.XLOOKUP(K$1,'PY1 Data(H)'!$A$1:$BR$1,_xlfn.XLOOKUP($A73,'PY1 Data(H)'!$A$1:$A$288,'PY1 Data(H)'!$A$1:$BR$288))</f>
        <v>#N/A</v>
      </c>
      <c r="L73" s="120" t="e" cm="1">
        <f t="array" ref="L73">_xlfn.XLOOKUP(L$1,'PY1 Data(H)'!$A$1:$BR$1,_xlfn.XLOOKUP($A73,'PY1 Data(H)'!$A$1:$A$288,'PY1 Data(H)'!$A$1:$BR$288))</f>
        <v>#N/A</v>
      </c>
      <c r="M73" s="120" t="e" cm="1">
        <f t="array" ref="M73">_xlfn.XLOOKUP(M$1,'PY1 Data(H)'!$A$1:$BR$1,_xlfn.XLOOKUP($A73,'PY1 Data(H)'!$A$1:$A$288,'PY1 Data(H)'!$A$1:$BR$288))</f>
        <v>#N/A</v>
      </c>
      <c r="N73" s="120" t="e" cm="1">
        <f t="array" ref="N73">_xlfn.XLOOKUP(N$1,'PY1 Data(H)'!$A$1:$BR$1,_xlfn.XLOOKUP($A73,'PY1 Data(H)'!$A$1:$A$288,'PY1 Data(H)'!$A$1:$BR$288))</f>
        <v>#N/A</v>
      </c>
      <c r="O73" s="120" t="e" cm="1">
        <f t="array" ref="O73">_xlfn.XLOOKUP(O$1,'PY1 Data(H)'!$A$1:$BR$1,_xlfn.XLOOKUP($A73,'PY1 Data(H)'!$A$1:$A$288,'PY1 Data(H)'!$A$1:$BR$288))</f>
        <v>#N/A</v>
      </c>
      <c r="P73" s="120" t="e" cm="1">
        <f t="array" ref="P73">_xlfn.XLOOKUP(P$1,'PY1 Data(H)'!$A$1:$BR$1,_xlfn.XLOOKUP($A73,'PY1 Data(H)'!$A$1:$A$288,'PY1 Data(H)'!$A$1:$BR$288))</f>
        <v>#N/A</v>
      </c>
      <c r="Q73" s="120" t="e" cm="1">
        <f t="array" ref="Q73">_xlfn.XLOOKUP(Q$1,'PY1 Data(H)'!$A$1:$BR$1,_xlfn.XLOOKUP($A73,'PY1 Data(H)'!$A$1:$A$288,'PY1 Data(H)'!$A$1:$BR$288))</f>
        <v>#N/A</v>
      </c>
      <c r="R73" s="120" t="e" cm="1">
        <f t="array" ref="R73">_xlfn.XLOOKUP(R$1,'PY1 Data(H)'!$A$1:$BR$1,_xlfn.XLOOKUP($A73,'PY1 Data(H)'!$A$1:$A$288,'PY1 Data(H)'!$A$1:$BR$288))</f>
        <v>#N/A</v>
      </c>
      <c r="S73" s="120" t="e" cm="1">
        <f t="array" ref="S73">_xlfn.XLOOKUP(S$1,'PY1 Data(H)'!$A$1:$BR$1,_xlfn.XLOOKUP($A73,'PY1 Data(H)'!$A$1:$A$288,'PY1 Data(H)'!$A$1:$BR$288))</f>
        <v>#N/A</v>
      </c>
    </row>
    <row r="74" spans="1:19" x14ac:dyDescent="0.3">
      <c r="A74">
        <v>622</v>
      </c>
      <c r="D74" s="120" cm="1">
        <f t="array" ref="D74">_xlfn.XLOOKUP(D$1,'PY1 Data(H)'!$A$1:$BR$1,_xlfn.XLOOKUP($A74,'PY1 Data(H)'!$A$1:$A$288,'PY1 Data(H)'!$A$1:$BR$288))</f>
        <v>656081</v>
      </c>
      <c r="E74" s="120" cm="1">
        <f t="array" ref="E74">_xlfn.XLOOKUP(E$1,'PY1 Data(H)'!$A$1:$BR$1,_xlfn.XLOOKUP($A74,'PY1 Data(H)'!$A$1:$A$288,'PY1 Data(H)'!$A$1:$BR$288))</f>
        <v>551380</v>
      </c>
      <c r="F74" s="120" cm="1">
        <f t="array" ref="F74">_xlfn.XLOOKUP(F$1,'PY1 Data(H)'!$A$1:$BR$1,_xlfn.XLOOKUP($A74,'PY1 Data(H)'!$A$1:$A$288,'PY1 Data(H)'!$A$1:$BR$288))</f>
        <v>1362905</v>
      </c>
      <c r="G74" s="120" cm="1">
        <f t="array" ref="G74">_xlfn.XLOOKUP(G$1,'PY1 Data(H)'!$A$1:$BR$1,_xlfn.XLOOKUP($A74,'PY1 Data(H)'!$A$1:$A$288,'PY1 Data(H)'!$A$1:$BR$288))</f>
        <v>0</v>
      </c>
      <c r="H74" s="120" cm="1">
        <f t="array" ref="H74">_xlfn.XLOOKUP(H$1,'PY1 Data(H)'!$A$1:$BR$1,_xlfn.XLOOKUP($A74,'PY1 Data(H)'!$A$1:$A$288,'PY1 Data(H)'!$A$1:$BR$288))</f>
        <v>539945</v>
      </c>
      <c r="I74" s="120" cm="1">
        <f t="array" ref="I74">_xlfn.XLOOKUP(I$1,'PY1 Data(H)'!$A$1:$BR$1,_xlfn.XLOOKUP($A74,'PY1 Data(H)'!$A$1:$A$288,'PY1 Data(H)'!$A$1:$BR$288))</f>
        <v>407013</v>
      </c>
      <c r="J74" s="120" cm="1">
        <f t="array" ref="J74">_xlfn.XLOOKUP(J$1,'PY1 Data(H)'!$A$1:$BR$1,_xlfn.XLOOKUP($A74,'PY1 Data(H)'!$A$1:$A$288,'PY1 Data(H)'!$A$1:$BR$288))</f>
        <v>1007349</v>
      </c>
      <c r="K74" s="120" cm="1">
        <f t="array" ref="K74">_xlfn.XLOOKUP(K$1,'PY1 Data(H)'!$A$1:$BR$1,_xlfn.XLOOKUP($A74,'PY1 Data(H)'!$A$1:$A$288,'PY1 Data(H)'!$A$1:$BR$288))</f>
        <v>567460</v>
      </c>
      <c r="L74" s="120" cm="1">
        <f t="array" ref="L74">_xlfn.XLOOKUP(L$1,'PY1 Data(H)'!$A$1:$BR$1,_xlfn.XLOOKUP($A74,'PY1 Data(H)'!$A$1:$A$288,'PY1 Data(H)'!$A$1:$BR$288))</f>
        <v>252999</v>
      </c>
      <c r="M74" s="120" cm="1">
        <f t="array" ref="M74">_xlfn.XLOOKUP(M$1,'PY1 Data(H)'!$A$1:$BR$1,_xlfn.XLOOKUP($A74,'PY1 Data(H)'!$A$1:$A$288,'PY1 Data(H)'!$A$1:$BR$288))</f>
        <v>508141</v>
      </c>
      <c r="N74" s="120" cm="1">
        <f t="array" ref="N74">_xlfn.XLOOKUP(N$1,'PY1 Data(H)'!$A$1:$BR$1,_xlfn.XLOOKUP($A74,'PY1 Data(H)'!$A$1:$A$288,'PY1 Data(H)'!$A$1:$BR$288))</f>
        <v>0</v>
      </c>
      <c r="O74" s="120" cm="1">
        <f t="array" ref="O74">_xlfn.XLOOKUP(O$1,'PY1 Data(H)'!$A$1:$BR$1,_xlfn.XLOOKUP($A74,'PY1 Data(H)'!$A$1:$A$288,'PY1 Data(H)'!$A$1:$BR$288))</f>
        <v>1785284</v>
      </c>
      <c r="P74" s="120" cm="1">
        <f t="array" ref="P74">_xlfn.XLOOKUP(P$1,'PY1 Data(H)'!$A$1:$BR$1,_xlfn.XLOOKUP($A74,'PY1 Data(H)'!$A$1:$A$288,'PY1 Data(H)'!$A$1:$BR$288))</f>
        <v>437745</v>
      </c>
      <c r="Q74" s="120" cm="1">
        <f t="array" ref="Q74">_xlfn.XLOOKUP(Q$1,'PY1 Data(H)'!$A$1:$BR$1,_xlfn.XLOOKUP($A74,'PY1 Data(H)'!$A$1:$A$288,'PY1 Data(H)'!$A$1:$BR$288))</f>
        <v>921587</v>
      </c>
      <c r="R74" s="120" cm="1">
        <f t="array" ref="R74">_xlfn.XLOOKUP(R$1,'PY1 Data(H)'!$A$1:$BR$1,_xlfn.XLOOKUP($A74,'PY1 Data(H)'!$A$1:$A$288,'PY1 Data(H)'!$A$1:$BR$288))</f>
        <v>595690</v>
      </c>
      <c r="S74" s="120" cm="1">
        <f t="array" ref="S74">_xlfn.XLOOKUP(S$1,'PY1 Data(H)'!$A$1:$BR$1,_xlfn.XLOOKUP($A74,'PY1 Data(H)'!$A$1:$A$288,'PY1 Data(H)'!$A$1:$BR$288))</f>
        <v>1509415</v>
      </c>
    </row>
    <row r="75" spans="1:19" x14ac:dyDescent="0.3">
      <c r="A75">
        <v>577</v>
      </c>
      <c r="D75" s="120" cm="1">
        <f t="array" ref="D75">_xlfn.XLOOKUP(D$1,'PY1 Data(H)'!$A$1:$BR$1,_xlfn.XLOOKUP($A75,'PY1 Data(H)'!$A$1:$A$288,'PY1 Data(H)'!$A$1:$BR$288))</f>
        <v>2</v>
      </c>
      <c r="E75" s="120" cm="1">
        <f t="array" ref="E75">_xlfn.XLOOKUP(E$1,'PY1 Data(H)'!$A$1:$BR$1,_xlfn.XLOOKUP($A75,'PY1 Data(H)'!$A$1:$A$288,'PY1 Data(H)'!$A$1:$BR$288))</f>
        <v>2</v>
      </c>
      <c r="F75" s="120" cm="1">
        <f t="array" ref="F75">_xlfn.XLOOKUP(F$1,'PY1 Data(H)'!$A$1:$BR$1,_xlfn.XLOOKUP($A75,'PY1 Data(H)'!$A$1:$A$288,'PY1 Data(H)'!$A$1:$BR$288))</f>
        <v>2</v>
      </c>
      <c r="G75" s="120" cm="1">
        <f t="array" ref="G75">_xlfn.XLOOKUP(G$1,'PY1 Data(H)'!$A$1:$BR$1,_xlfn.XLOOKUP($A75,'PY1 Data(H)'!$A$1:$A$288,'PY1 Data(H)'!$A$1:$BR$288))</f>
        <v>0</v>
      </c>
      <c r="H75" s="120" cm="1">
        <f t="array" ref="H75">_xlfn.XLOOKUP(H$1,'PY1 Data(H)'!$A$1:$BR$1,_xlfn.XLOOKUP($A75,'PY1 Data(H)'!$A$1:$A$288,'PY1 Data(H)'!$A$1:$BR$288))</f>
        <v>2</v>
      </c>
      <c r="I75" s="120" cm="1">
        <f t="array" ref="I75">_xlfn.XLOOKUP(I$1,'PY1 Data(H)'!$A$1:$BR$1,_xlfn.XLOOKUP($A75,'PY1 Data(H)'!$A$1:$A$288,'PY1 Data(H)'!$A$1:$BR$288))</f>
        <v>2</v>
      </c>
      <c r="J75" s="120" cm="1">
        <f t="array" ref="J75">_xlfn.XLOOKUP(J$1,'PY1 Data(H)'!$A$1:$BR$1,_xlfn.XLOOKUP($A75,'PY1 Data(H)'!$A$1:$A$288,'PY1 Data(H)'!$A$1:$BR$288))</f>
        <v>2</v>
      </c>
      <c r="K75" s="120" cm="1">
        <f t="array" ref="K75">_xlfn.XLOOKUP(K$1,'PY1 Data(H)'!$A$1:$BR$1,_xlfn.XLOOKUP($A75,'PY1 Data(H)'!$A$1:$A$288,'PY1 Data(H)'!$A$1:$BR$288))</f>
        <v>2</v>
      </c>
      <c r="L75" s="120" cm="1">
        <f t="array" ref="L75">_xlfn.XLOOKUP(L$1,'PY1 Data(H)'!$A$1:$BR$1,_xlfn.XLOOKUP($A75,'PY1 Data(H)'!$A$1:$A$288,'PY1 Data(H)'!$A$1:$BR$288))</f>
        <v>0</v>
      </c>
      <c r="M75" s="120" cm="1">
        <f t="array" ref="M75">_xlfn.XLOOKUP(M$1,'PY1 Data(H)'!$A$1:$BR$1,_xlfn.XLOOKUP($A75,'PY1 Data(H)'!$A$1:$A$288,'PY1 Data(H)'!$A$1:$BR$288))</f>
        <v>2</v>
      </c>
      <c r="N75" s="120" cm="1">
        <f t="array" ref="N75">_xlfn.XLOOKUP(N$1,'PY1 Data(H)'!$A$1:$BR$1,_xlfn.XLOOKUP($A75,'PY1 Data(H)'!$A$1:$A$288,'PY1 Data(H)'!$A$1:$BR$288))</f>
        <v>0</v>
      </c>
      <c r="O75" s="120" cm="1">
        <f t="array" ref="O75">_xlfn.XLOOKUP(O$1,'PY1 Data(H)'!$A$1:$BR$1,_xlfn.XLOOKUP($A75,'PY1 Data(H)'!$A$1:$A$288,'PY1 Data(H)'!$A$1:$BR$288))</f>
        <v>2</v>
      </c>
      <c r="P75" s="120" cm="1">
        <f t="array" ref="P75">_xlfn.XLOOKUP(P$1,'PY1 Data(H)'!$A$1:$BR$1,_xlfn.XLOOKUP($A75,'PY1 Data(H)'!$A$1:$A$288,'PY1 Data(H)'!$A$1:$BR$288))</f>
        <v>2</v>
      </c>
      <c r="Q75" s="120" cm="1">
        <f t="array" ref="Q75">_xlfn.XLOOKUP(Q$1,'PY1 Data(H)'!$A$1:$BR$1,_xlfn.XLOOKUP($A75,'PY1 Data(H)'!$A$1:$A$288,'PY1 Data(H)'!$A$1:$BR$288))</f>
        <v>2</v>
      </c>
      <c r="R75" s="120" cm="1">
        <f t="array" ref="R75">_xlfn.XLOOKUP(R$1,'PY1 Data(H)'!$A$1:$BR$1,_xlfn.XLOOKUP($A75,'PY1 Data(H)'!$A$1:$A$288,'PY1 Data(H)'!$A$1:$BR$288))</f>
        <v>2</v>
      </c>
      <c r="S75" s="120" cm="1">
        <f t="array" ref="S75">_xlfn.XLOOKUP(S$1,'PY1 Data(H)'!$A$1:$BR$1,_xlfn.XLOOKUP($A75,'PY1 Data(H)'!$A$1:$A$288,'PY1 Data(H)'!$A$1:$BR$288))</f>
        <v>2</v>
      </c>
    </row>
    <row r="76" spans="1:19" x14ac:dyDescent="0.3">
      <c r="D76" s="120" t="e" cm="1">
        <f t="array" ref="D76">_xlfn.XLOOKUP(D$1,'PY1 Data(H)'!$A$1:$BR$1,_xlfn.XLOOKUP($A76,'PY1 Data(H)'!$A$1:$A$288,'PY1 Data(H)'!$A$1:$BR$288))</f>
        <v>#N/A</v>
      </c>
      <c r="E76" s="120" t="e" cm="1">
        <f t="array" ref="E76">_xlfn.XLOOKUP(E$1,'PY1 Data(H)'!$A$1:$BR$1,_xlfn.XLOOKUP($A76,'PY1 Data(H)'!$A$1:$A$288,'PY1 Data(H)'!$A$1:$BR$288))</f>
        <v>#N/A</v>
      </c>
      <c r="F76" s="120" t="e" cm="1">
        <f t="array" ref="F76">_xlfn.XLOOKUP(F$1,'PY1 Data(H)'!$A$1:$BR$1,_xlfn.XLOOKUP($A76,'PY1 Data(H)'!$A$1:$A$288,'PY1 Data(H)'!$A$1:$BR$288))</f>
        <v>#N/A</v>
      </c>
      <c r="G76" s="120" t="e" cm="1">
        <f t="array" ref="G76">_xlfn.XLOOKUP(G$1,'PY1 Data(H)'!$A$1:$BR$1,_xlfn.XLOOKUP($A76,'PY1 Data(H)'!$A$1:$A$288,'PY1 Data(H)'!$A$1:$BR$288))</f>
        <v>#N/A</v>
      </c>
      <c r="H76" s="120" t="e" cm="1">
        <f t="array" ref="H76">_xlfn.XLOOKUP(H$1,'PY1 Data(H)'!$A$1:$BR$1,_xlfn.XLOOKUP($A76,'PY1 Data(H)'!$A$1:$A$288,'PY1 Data(H)'!$A$1:$BR$288))</f>
        <v>#N/A</v>
      </c>
      <c r="I76" s="120" t="e" cm="1">
        <f t="array" ref="I76">_xlfn.XLOOKUP(I$1,'PY1 Data(H)'!$A$1:$BR$1,_xlfn.XLOOKUP($A76,'PY1 Data(H)'!$A$1:$A$288,'PY1 Data(H)'!$A$1:$BR$288))</f>
        <v>#N/A</v>
      </c>
      <c r="J76" s="120" t="e" cm="1">
        <f t="array" ref="J76">_xlfn.XLOOKUP(J$1,'PY1 Data(H)'!$A$1:$BR$1,_xlfn.XLOOKUP($A76,'PY1 Data(H)'!$A$1:$A$288,'PY1 Data(H)'!$A$1:$BR$288))</f>
        <v>#N/A</v>
      </c>
      <c r="K76" s="120" t="e" cm="1">
        <f t="array" ref="K76">_xlfn.XLOOKUP(K$1,'PY1 Data(H)'!$A$1:$BR$1,_xlfn.XLOOKUP($A76,'PY1 Data(H)'!$A$1:$A$288,'PY1 Data(H)'!$A$1:$BR$288))</f>
        <v>#N/A</v>
      </c>
      <c r="L76" s="120" t="e" cm="1">
        <f t="array" ref="L76">_xlfn.XLOOKUP(L$1,'PY1 Data(H)'!$A$1:$BR$1,_xlfn.XLOOKUP($A76,'PY1 Data(H)'!$A$1:$A$288,'PY1 Data(H)'!$A$1:$BR$288))</f>
        <v>#N/A</v>
      </c>
      <c r="M76" s="120" t="e" cm="1">
        <f t="array" ref="M76">_xlfn.XLOOKUP(M$1,'PY1 Data(H)'!$A$1:$BR$1,_xlfn.XLOOKUP($A76,'PY1 Data(H)'!$A$1:$A$288,'PY1 Data(H)'!$A$1:$BR$288))</f>
        <v>#N/A</v>
      </c>
      <c r="N76" s="120" t="e" cm="1">
        <f t="array" ref="N76">_xlfn.XLOOKUP(N$1,'PY1 Data(H)'!$A$1:$BR$1,_xlfn.XLOOKUP($A76,'PY1 Data(H)'!$A$1:$A$288,'PY1 Data(H)'!$A$1:$BR$288))</f>
        <v>#N/A</v>
      </c>
      <c r="O76" s="120" t="e" cm="1">
        <f t="array" ref="O76">_xlfn.XLOOKUP(O$1,'PY1 Data(H)'!$A$1:$BR$1,_xlfn.XLOOKUP($A76,'PY1 Data(H)'!$A$1:$A$288,'PY1 Data(H)'!$A$1:$BR$288))</f>
        <v>#N/A</v>
      </c>
      <c r="P76" s="120" t="e" cm="1">
        <f t="array" ref="P76">_xlfn.XLOOKUP(P$1,'PY1 Data(H)'!$A$1:$BR$1,_xlfn.XLOOKUP($A76,'PY1 Data(H)'!$A$1:$A$288,'PY1 Data(H)'!$A$1:$BR$288))</f>
        <v>#N/A</v>
      </c>
      <c r="Q76" s="120" t="e" cm="1">
        <f t="array" ref="Q76">_xlfn.XLOOKUP(Q$1,'PY1 Data(H)'!$A$1:$BR$1,_xlfn.XLOOKUP($A76,'PY1 Data(H)'!$A$1:$A$288,'PY1 Data(H)'!$A$1:$BR$288))</f>
        <v>#N/A</v>
      </c>
      <c r="R76" s="120" t="e" cm="1">
        <f t="array" ref="R76">_xlfn.XLOOKUP(R$1,'PY1 Data(H)'!$A$1:$BR$1,_xlfn.XLOOKUP($A76,'PY1 Data(H)'!$A$1:$A$288,'PY1 Data(H)'!$A$1:$BR$288))</f>
        <v>#N/A</v>
      </c>
      <c r="S76" s="120" t="e" cm="1">
        <f t="array" ref="S76">_xlfn.XLOOKUP(S$1,'PY1 Data(H)'!$A$1:$BR$1,_xlfn.XLOOKUP($A76,'PY1 Data(H)'!$A$1:$A$288,'PY1 Data(H)'!$A$1:$BR$288))</f>
        <v>#N/A</v>
      </c>
    </row>
    <row r="77" spans="1:19" x14ac:dyDescent="0.3">
      <c r="A77">
        <v>547</v>
      </c>
      <c r="D77" s="120" cm="1">
        <f t="array" ref="D77">_xlfn.XLOOKUP(D$1,'PY1 Data(H)'!$A$1:$BR$1,_xlfn.XLOOKUP($A77,'PY1 Data(H)'!$A$1:$A$288,'PY1 Data(H)'!$A$1:$BR$288))</f>
        <v>1</v>
      </c>
      <c r="E77" s="120" cm="1">
        <f t="array" ref="E77">_xlfn.XLOOKUP(E$1,'PY1 Data(H)'!$A$1:$BR$1,_xlfn.XLOOKUP($A77,'PY1 Data(H)'!$A$1:$A$288,'PY1 Data(H)'!$A$1:$BR$288))</f>
        <v>2</v>
      </c>
      <c r="F77" s="120" cm="1">
        <f t="array" ref="F77">_xlfn.XLOOKUP(F$1,'PY1 Data(H)'!$A$1:$BR$1,_xlfn.XLOOKUP($A77,'PY1 Data(H)'!$A$1:$A$288,'PY1 Data(H)'!$A$1:$BR$288))</f>
        <v>3</v>
      </c>
      <c r="G77" s="120" cm="1">
        <f t="array" ref="G77">_xlfn.XLOOKUP(G$1,'PY1 Data(H)'!$A$1:$BR$1,_xlfn.XLOOKUP($A77,'PY1 Data(H)'!$A$1:$A$288,'PY1 Data(H)'!$A$1:$BR$288))</f>
        <v>0</v>
      </c>
      <c r="H77" s="120" cm="1">
        <f t="array" ref="H77">_xlfn.XLOOKUP(H$1,'PY1 Data(H)'!$A$1:$BR$1,_xlfn.XLOOKUP($A77,'PY1 Data(H)'!$A$1:$A$288,'PY1 Data(H)'!$A$1:$BR$288))</f>
        <v>3</v>
      </c>
      <c r="I77" s="120" cm="1">
        <f t="array" ref="I77">_xlfn.XLOOKUP(I$1,'PY1 Data(H)'!$A$1:$BR$1,_xlfn.XLOOKUP($A77,'PY1 Data(H)'!$A$1:$A$288,'PY1 Data(H)'!$A$1:$BR$288))</f>
        <v>1</v>
      </c>
      <c r="J77" s="120" cm="1">
        <f t="array" ref="J77">_xlfn.XLOOKUP(J$1,'PY1 Data(H)'!$A$1:$BR$1,_xlfn.XLOOKUP($A77,'PY1 Data(H)'!$A$1:$A$288,'PY1 Data(H)'!$A$1:$BR$288))</f>
        <v>4</v>
      </c>
      <c r="K77" s="120" cm="1">
        <f t="array" ref="K77">_xlfn.XLOOKUP(K$1,'PY1 Data(H)'!$A$1:$BR$1,_xlfn.XLOOKUP($A77,'PY1 Data(H)'!$A$1:$A$288,'PY1 Data(H)'!$A$1:$BR$288))</f>
        <v>2</v>
      </c>
      <c r="L77" s="120" cm="1">
        <f t="array" ref="L77">_xlfn.XLOOKUP(L$1,'PY1 Data(H)'!$A$1:$BR$1,_xlfn.XLOOKUP($A77,'PY1 Data(H)'!$A$1:$A$288,'PY1 Data(H)'!$A$1:$BR$288))</f>
        <v>1</v>
      </c>
      <c r="M77" s="120" cm="1">
        <f t="array" ref="M77">_xlfn.XLOOKUP(M$1,'PY1 Data(H)'!$A$1:$BR$1,_xlfn.XLOOKUP($A77,'PY1 Data(H)'!$A$1:$A$288,'PY1 Data(H)'!$A$1:$BR$288))</f>
        <v>3</v>
      </c>
      <c r="N77" s="120" cm="1">
        <f t="array" ref="N77">_xlfn.XLOOKUP(N$1,'PY1 Data(H)'!$A$1:$BR$1,_xlfn.XLOOKUP($A77,'PY1 Data(H)'!$A$1:$A$288,'PY1 Data(H)'!$A$1:$BR$288))</f>
        <v>0</v>
      </c>
      <c r="O77" s="120" cm="1">
        <f t="array" ref="O77">_xlfn.XLOOKUP(O$1,'PY1 Data(H)'!$A$1:$BR$1,_xlfn.XLOOKUP($A77,'PY1 Data(H)'!$A$1:$A$288,'PY1 Data(H)'!$A$1:$BR$288))</f>
        <v>2</v>
      </c>
      <c r="P77" s="120" cm="1">
        <f t="array" ref="P77">_xlfn.XLOOKUP(P$1,'PY1 Data(H)'!$A$1:$BR$1,_xlfn.XLOOKUP($A77,'PY1 Data(H)'!$A$1:$A$288,'PY1 Data(H)'!$A$1:$BR$288))</f>
        <v>2</v>
      </c>
      <c r="Q77" s="120" cm="1">
        <f t="array" ref="Q77">_xlfn.XLOOKUP(Q$1,'PY1 Data(H)'!$A$1:$BR$1,_xlfn.XLOOKUP($A77,'PY1 Data(H)'!$A$1:$A$288,'PY1 Data(H)'!$A$1:$BR$288))</f>
        <v>3</v>
      </c>
      <c r="R77" s="120" cm="1">
        <f t="array" ref="R77">_xlfn.XLOOKUP(R$1,'PY1 Data(H)'!$A$1:$BR$1,_xlfn.XLOOKUP($A77,'PY1 Data(H)'!$A$1:$A$288,'PY1 Data(H)'!$A$1:$BR$288))</f>
        <v>2</v>
      </c>
      <c r="S77" s="120" cm="1">
        <f t="array" ref="S77">_xlfn.XLOOKUP(S$1,'PY1 Data(H)'!$A$1:$BR$1,_xlfn.XLOOKUP($A77,'PY1 Data(H)'!$A$1:$A$288,'PY1 Data(H)'!$A$1:$BR$288))</f>
        <v>3</v>
      </c>
    </row>
    <row r="78" spans="1:19" x14ac:dyDescent="0.3">
      <c r="A78">
        <v>659</v>
      </c>
      <c r="D78" s="120" cm="1">
        <f t="array" ref="D78">_xlfn.XLOOKUP(D$1,'PY1 Data(H)'!$A$1:$BR$1,_xlfn.XLOOKUP($A78,'PY1 Data(H)'!$A$1:$A$288,'PY1 Data(H)'!$A$1:$BR$288))</f>
        <v>0</v>
      </c>
      <c r="E78" s="120" cm="1">
        <f t="array" ref="E78">_xlfn.XLOOKUP(E$1,'PY1 Data(H)'!$A$1:$BR$1,_xlfn.XLOOKUP($A78,'PY1 Data(H)'!$A$1:$A$288,'PY1 Data(H)'!$A$1:$BR$288))</f>
        <v>0</v>
      </c>
      <c r="F78" s="120" cm="1">
        <f t="array" ref="F78">_xlfn.XLOOKUP(F$1,'PY1 Data(H)'!$A$1:$BR$1,_xlfn.XLOOKUP($A78,'PY1 Data(H)'!$A$1:$A$288,'PY1 Data(H)'!$A$1:$BR$288))</f>
        <v>334215</v>
      </c>
      <c r="G78" s="120" cm="1">
        <f t="array" ref="G78">_xlfn.XLOOKUP(G$1,'PY1 Data(H)'!$A$1:$BR$1,_xlfn.XLOOKUP($A78,'PY1 Data(H)'!$A$1:$A$288,'PY1 Data(H)'!$A$1:$BR$288))</f>
        <v>0</v>
      </c>
      <c r="H78" s="120" cm="1">
        <f t="array" ref="H78">_xlfn.XLOOKUP(H$1,'PY1 Data(H)'!$A$1:$BR$1,_xlfn.XLOOKUP($A78,'PY1 Data(H)'!$A$1:$A$288,'PY1 Data(H)'!$A$1:$BR$288))</f>
        <v>250202</v>
      </c>
      <c r="I78" s="120" cm="1">
        <f t="array" ref="I78">_xlfn.XLOOKUP(I$1,'PY1 Data(H)'!$A$1:$BR$1,_xlfn.XLOOKUP($A78,'PY1 Data(H)'!$A$1:$A$288,'PY1 Data(H)'!$A$1:$BR$288))</f>
        <v>1745998</v>
      </c>
      <c r="J78" s="120" cm="1">
        <f t="array" ref="J78">_xlfn.XLOOKUP(J$1,'PY1 Data(H)'!$A$1:$BR$1,_xlfn.XLOOKUP($A78,'PY1 Data(H)'!$A$1:$A$288,'PY1 Data(H)'!$A$1:$BR$288))</f>
        <v>0</v>
      </c>
      <c r="K78" s="120" cm="1">
        <f t="array" ref="K78">_xlfn.XLOOKUP(K$1,'PY1 Data(H)'!$A$1:$BR$1,_xlfn.XLOOKUP($A78,'PY1 Data(H)'!$A$1:$A$288,'PY1 Data(H)'!$A$1:$BR$288))</f>
        <v>0</v>
      </c>
      <c r="L78" s="120" cm="1">
        <f t="array" ref="L78">_xlfn.XLOOKUP(L$1,'PY1 Data(H)'!$A$1:$BR$1,_xlfn.XLOOKUP($A78,'PY1 Data(H)'!$A$1:$A$288,'PY1 Data(H)'!$A$1:$BR$288))</f>
        <v>0</v>
      </c>
      <c r="M78" s="120" cm="1">
        <f t="array" ref="M78">_xlfn.XLOOKUP(M$1,'PY1 Data(H)'!$A$1:$BR$1,_xlfn.XLOOKUP($A78,'PY1 Data(H)'!$A$1:$A$288,'PY1 Data(H)'!$A$1:$BR$288))</f>
        <v>345988</v>
      </c>
      <c r="N78" s="120" cm="1">
        <f t="array" ref="N78">_xlfn.XLOOKUP(N$1,'PY1 Data(H)'!$A$1:$BR$1,_xlfn.XLOOKUP($A78,'PY1 Data(H)'!$A$1:$A$288,'PY1 Data(H)'!$A$1:$BR$288))</f>
        <v>0</v>
      </c>
      <c r="O78" s="120" cm="1">
        <f t="array" ref="O78">_xlfn.XLOOKUP(O$1,'PY1 Data(H)'!$A$1:$BR$1,_xlfn.XLOOKUP($A78,'PY1 Data(H)'!$A$1:$A$288,'PY1 Data(H)'!$A$1:$BR$288))</f>
        <v>0</v>
      </c>
      <c r="P78" s="120" cm="1">
        <f t="array" ref="P78">_xlfn.XLOOKUP(P$1,'PY1 Data(H)'!$A$1:$BR$1,_xlfn.XLOOKUP($A78,'PY1 Data(H)'!$A$1:$A$288,'PY1 Data(H)'!$A$1:$BR$288))</f>
        <v>0</v>
      </c>
      <c r="Q78" s="120" cm="1">
        <f t="array" ref="Q78">_xlfn.XLOOKUP(Q$1,'PY1 Data(H)'!$A$1:$BR$1,_xlfn.XLOOKUP($A78,'PY1 Data(H)'!$A$1:$A$288,'PY1 Data(H)'!$A$1:$BR$288))</f>
        <v>2560170</v>
      </c>
      <c r="R78" s="120" cm="1">
        <f t="array" ref="R78">_xlfn.XLOOKUP(R$1,'PY1 Data(H)'!$A$1:$BR$1,_xlfn.XLOOKUP($A78,'PY1 Data(H)'!$A$1:$A$288,'PY1 Data(H)'!$A$1:$BR$288))</f>
        <v>0</v>
      </c>
      <c r="S78" s="120" cm="1">
        <f t="array" ref="S78">_xlfn.XLOOKUP(S$1,'PY1 Data(H)'!$A$1:$BR$1,_xlfn.XLOOKUP($A78,'PY1 Data(H)'!$A$1:$A$288,'PY1 Data(H)'!$A$1:$BR$288))</f>
        <v>379056</v>
      </c>
    </row>
    <row r="79" spans="1:19" x14ac:dyDescent="0.3">
      <c r="A79">
        <v>660</v>
      </c>
      <c r="D79" s="120" cm="1">
        <f t="array" ref="D79">_xlfn.XLOOKUP(D$1,'PY1 Data(H)'!$A$1:$BR$1,_xlfn.XLOOKUP($A79,'PY1 Data(H)'!$A$1:$A$288,'PY1 Data(H)'!$A$1:$BR$288))</f>
        <v>0</v>
      </c>
      <c r="E79" s="120" cm="1">
        <f t="array" ref="E79">_xlfn.XLOOKUP(E$1,'PY1 Data(H)'!$A$1:$BR$1,_xlfn.XLOOKUP($A79,'PY1 Data(H)'!$A$1:$A$288,'PY1 Data(H)'!$A$1:$BR$288))</f>
        <v>0</v>
      </c>
      <c r="F79" s="120" cm="1">
        <f t="array" ref="F79">_xlfn.XLOOKUP(F$1,'PY1 Data(H)'!$A$1:$BR$1,_xlfn.XLOOKUP($A79,'PY1 Data(H)'!$A$1:$A$288,'PY1 Data(H)'!$A$1:$BR$288))</f>
        <v>0</v>
      </c>
      <c r="G79" s="120" cm="1">
        <f t="array" ref="G79">_xlfn.XLOOKUP(G$1,'PY1 Data(H)'!$A$1:$BR$1,_xlfn.XLOOKUP($A79,'PY1 Data(H)'!$A$1:$A$288,'PY1 Data(H)'!$A$1:$BR$288))</f>
        <v>0</v>
      </c>
      <c r="H79" s="120" cm="1">
        <f t="array" ref="H79">_xlfn.XLOOKUP(H$1,'PY1 Data(H)'!$A$1:$BR$1,_xlfn.XLOOKUP($A79,'PY1 Data(H)'!$A$1:$A$288,'PY1 Data(H)'!$A$1:$BR$288))</f>
        <v>0</v>
      </c>
      <c r="I79" s="120" cm="1">
        <f t="array" ref="I79">_xlfn.XLOOKUP(I$1,'PY1 Data(H)'!$A$1:$BR$1,_xlfn.XLOOKUP($A79,'PY1 Data(H)'!$A$1:$A$288,'PY1 Data(H)'!$A$1:$BR$288))</f>
        <v>10479</v>
      </c>
      <c r="J79" s="120" cm="1">
        <f t="array" ref="J79">_xlfn.XLOOKUP(J$1,'PY1 Data(H)'!$A$1:$BR$1,_xlfn.XLOOKUP($A79,'PY1 Data(H)'!$A$1:$A$288,'PY1 Data(H)'!$A$1:$BR$288))</f>
        <v>0</v>
      </c>
      <c r="K79" s="120" cm="1">
        <f t="array" ref="K79">_xlfn.XLOOKUP(K$1,'PY1 Data(H)'!$A$1:$BR$1,_xlfn.XLOOKUP($A79,'PY1 Data(H)'!$A$1:$A$288,'PY1 Data(H)'!$A$1:$BR$288))</f>
        <v>0</v>
      </c>
      <c r="L79" s="120" cm="1">
        <f t="array" ref="L79">_xlfn.XLOOKUP(L$1,'PY1 Data(H)'!$A$1:$BR$1,_xlfn.XLOOKUP($A79,'PY1 Data(H)'!$A$1:$A$288,'PY1 Data(H)'!$A$1:$BR$288))</f>
        <v>0</v>
      </c>
      <c r="M79" s="120" cm="1">
        <f t="array" ref="M79">_xlfn.XLOOKUP(M$1,'PY1 Data(H)'!$A$1:$BR$1,_xlfn.XLOOKUP($A79,'PY1 Data(H)'!$A$1:$A$288,'PY1 Data(H)'!$A$1:$BR$288))</f>
        <v>0</v>
      </c>
      <c r="N79" s="120" cm="1">
        <f t="array" ref="N79">_xlfn.XLOOKUP(N$1,'PY1 Data(H)'!$A$1:$BR$1,_xlfn.XLOOKUP($A79,'PY1 Data(H)'!$A$1:$A$288,'PY1 Data(H)'!$A$1:$BR$288))</f>
        <v>0</v>
      </c>
      <c r="O79" s="120" cm="1">
        <f t="array" ref="O79">_xlfn.XLOOKUP(O$1,'PY1 Data(H)'!$A$1:$BR$1,_xlfn.XLOOKUP($A79,'PY1 Data(H)'!$A$1:$A$288,'PY1 Data(H)'!$A$1:$BR$288))</f>
        <v>0</v>
      </c>
      <c r="P79" s="120" cm="1">
        <f t="array" ref="P79">_xlfn.XLOOKUP(P$1,'PY1 Data(H)'!$A$1:$BR$1,_xlfn.XLOOKUP($A79,'PY1 Data(H)'!$A$1:$A$288,'PY1 Data(H)'!$A$1:$BR$288))</f>
        <v>0</v>
      </c>
      <c r="Q79" s="120" cm="1">
        <f t="array" ref="Q79">_xlfn.XLOOKUP(Q$1,'PY1 Data(H)'!$A$1:$BR$1,_xlfn.XLOOKUP($A79,'PY1 Data(H)'!$A$1:$A$288,'PY1 Data(H)'!$A$1:$BR$288))</f>
        <v>264356</v>
      </c>
      <c r="R79" s="120" cm="1">
        <f t="array" ref="R79">_xlfn.XLOOKUP(R$1,'PY1 Data(H)'!$A$1:$BR$1,_xlfn.XLOOKUP($A79,'PY1 Data(H)'!$A$1:$A$288,'PY1 Data(H)'!$A$1:$BR$288))</f>
        <v>0</v>
      </c>
      <c r="S79" s="120" cm="1">
        <f t="array" ref="S79">_xlfn.XLOOKUP(S$1,'PY1 Data(H)'!$A$1:$BR$1,_xlfn.XLOOKUP($A79,'PY1 Data(H)'!$A$1:$A$288,'PY1 Data(H)'!$A$1:$BR$288))</f>
        <v>172921</v>
      </c>
    </row>
    <row r="80" spans="1:19" x14ac:dyDescent="0.3">
      <c r="A80">
        <v>661</v>
      </c>
      <c r="D80" s="120" cm="1">
        <f t="array" ref="D80">_xlfn.XLOOKUP(D$1,'PY1 Data(H)'!$A$1:$BR$1,_xlfn.XLOOKUP($A80,'PY1 Data(H)'!$A$1:$A$288,'PY1 Data(H)'!$A$1:$BR$288))</f>
        <v>0</v>
      </c>
      <c r="E80" s="120" cm="1">
        <f t="array" ref="E80">_xlfn.XLOOKUP(E$1,'PY1 Data(H)'!$A$1:$BR$1,_xlfn.XLOOKUP($A80,'PY1 Data(H)'!$A$1:$A$288,'PY1 Data(H)'!$A$1:$BR$288))</f>
        <v>0</v>
      </c>
      <c r="F80" s="120" cm="1">
        <f t="array" ref="F80">_xlfn.XLOOKUP(F$1,'PY1 Data(H)'!$A$1:$BR$1,_xlfn.XLOOKUP($A80,'PY1 Data(H)'!$A$1:$A$288,'PY1 Data(H)'!$A$1:$BR$288))</f>
        <v>0</v>
      </c>
      <c r="G80" s="120" cm="1">
        <f t="array" ref="G80">_xlfn.XLOOKUP(G$1,'PY1 Data(H)'!$A$1:$BR$1,_xlfn.XLOOKUP($A80,'PY1 Data(H)'!$A$1:$A$288,'PY1 Data(H)'!$A$1:$BR$288))</f>
        <v>0</v>
      </c>
      <c r="H80" s="120" cm="1">
        <f t="array" ref="H80">_xlfn.XLOOKUP(H$1,'PY1 Data(H)'!$A$1:$BR$1,_xlfn.XLOOKUP($A80,'PY1 Data(H)'!$A$1:$A$288,'PY1 Data(H)'!$A$1:$BR$288))</f>
        <v>0</v>
      </c>
      <c r="I80" s="120" cm="1">
        <f t="array" ref="I80">_xlfn.XLOOKUP(I$1,'PY1 Data(H)'!$A$1:$BR$1,_xlfn.XLOOKUP($A80,'PY1 Data(H)'!$A$1:$A$288,'PY1 Data(H)'!$A$1:$BR$288))</f>
        <v>0.6</v>
      </c>
      <c r="J80" s="120" cm="1">
        <f t="array" ref="J80">_xlfn.XLOOKUP(J$1,'PY1 Data(H)'!$A$1:$BR$1,_xlfn.XLOOKUP($A80,'PY1 Data(H)'!$A$1:$A$288,'PY1 Data(H)'!$A$1:$BR$288))</f>
        <v>0</v>
      </c>
      <c r="K80" s="120" cm="1">
        <f t="array" ref="K80">_xlfn.XLOOKUP(K$1,'PY1 Data(H)'!$A$1:$BR$1,_xlfn.XLOOKUP($A80,'PY1 Data(H)'!$A$1:$A$288,'PY1 Data(H)'!$A$1:$BR$288))</f>
        <v>0</v>
      </c>
      <c r="L80" s="120" cm="1">
        <f t="array" ref="L80">_xlfn.XLOOKUP(L$1,'PY1 Data(H)'!$A$1:$BR$1,_xlfn.XLOOKUP($A80,'PY1 Data(H)'!$A$1:$A$288,'PY1 Data(H)'!$A$1:$BR$288))</f>
        <v>0</v>
      </c>
      <c r="M80" s="120" cm="1">
        <f t="array" ref="M80">_xlfn.XLOOKUP(M$1,'PY1 Data(H)'!$A$1:$BR$1,_xlfn.XLOOKUP($A80,'PY1 Data(H)'!$A$1:$A$288,'PY1 Data(H)'!$A$1:$BR$288))</f>
        <v>0</v>
      </c>
      <c r="N80" s="120" cm="1">
        <f t="array" ref="N80">_xlfn.XLOOKUP(N$1,'PY1 Data(H)'!$A$1:$BR$1,_xlfn.XLOOKUP($A80,'PY1 Data(H)'!$A$1:$A$288,'PY1 Data(H)'!$A$1:$BR$288))</f>
        <v>0</v>
      </c>
      <c r="O80" s="120" cm="1">
        <f t="array" ref="O80">_xlfn.XLOOKUP(O$1,'PY1 Data(H)'!$A$1:$BR$1,_xlfn.XLOOKUP($A80,'PY1 Data(H)'!$A$1:$A$288,'PY1 Data(H)'!$A$1:$BR$288))</f>
        <v>0</v>
      </c>
      <c r="P80" s="120" cm="1">
        <f t="array" ref="P80">_xlfn.XLOOKUP(P$1,'PY1 Data(H)'!$A$1:$BR$1,_xlfn.XLOOKUP($A80,'PY1 Data(H)'!$A$1:$A$288,'PY1 Data(H)'!$A$1:$BR$288))</f>
        <v>0</v>
      </c>
      <c r="Q80" s="120" cm="1">
        <f t="array" ref="Q80">_xlfn.XLOOKUP(Q$1,'PY1 Data(H)'!$A$1:$BR$1,_xlfn.XLOOKUP($A80,'PY1 Data(H)'!$A$1:$A$288,'PY1 Data(H)'!$A$1:$BR$288))</f>
        <v>10.3</v>
      </c>
      <c r="R80" s="120" cm="1">
        <f t="array" ref="R80">_xlfn.XLOOKUP(R$1,'PY1 Data(H)'!$A$1:$BR$1,_xlfn.XLOOKUP($A80,'PY1 Data(H)'!$A$1:$A$288,'PY1 Data(H)'!$A$1:$BR$288))</f>
        <v>0</v>
      </c>
      <c r="S80" s="120" cm="1">
        <f t="array" ref="S80">_xlfn.XLOOKUP(S$1,'PY1 Data(H)'!$A$1:$BR$1,_xlfn.XLOOKUP($A80,'PY1 Data(H)'!$A$1:$A$288,'PY1 Data(H)'!$A$1:$BR$288))</f>
        <v>45.6</v>
      </c>
    </row>
    <row r="81" spans="1:19" x14ac:dyDescent="0.3">
      <c r="D81" s="120" t="e" cm="1">
        <f t="array" ref="D81">_xlfn.XLOOKUP(D$1,'PY1 Data(H)'!$A$1:$BR$1,_xlfn.XLOOKUP($A81,'PY1 Data(H)'!$A$1:$A$288,'PY1 Data(H)'!$A$1:$BR$288))</f>
        <v>#N/A</v>
      </c>
      <c r="E81" s="120" t="e" cm="1">
        <f t="array" ref="E81">_xlfn.XLOOKUP(E$1,'PY1 Data(H)'!$A$1:$BR$1,_xlfn.XLOOKUP($A81,'PY1 Data(H)'!$A$1:$A$288,'PY1 Data(H)'!$A$1:$BR$288))</f>
        <v>#N/A</v>
      </c>
      <c r="F81" s="120" t="e" cm="1">
        <f t="array" ref="F81">_xlfn.XLOOKUP(F$1,'PY1 Data(H)'!$A$1:$BR$1,_xlfn.XLOOKUP($A81,'PY1 Data(H)'!$A$1:$A$288,'PY1 Data(H)'!$A$1:$BR$288))</f>
        <v>#N/A</v>
      </c>
      <c r="G81" s="120" t="e" cm="1">
        <f t="array" ref="G81">_xlfn.XLOOKUP(G$1,'PY1 Data(H)'!$A$1:$BR$1,_xlfn.XLOOKUP($A81,'PY1 Data(H)'!$A$1:$A$288,'PY1 Data(H)'!$A$1:$BR$288))</f>
        <v>#N/A</v>
      </c>
      <c r="H81" s="120" t="e" cm="1">
        <f t="array" ref="H81">_xlfn.XLOOKUP(H$1,'PY1 Data(H)'!$A$1:$BR$1,_xlfn.XLOOKUP($A81,'PY1 Data(H)'!$A$1:$A$288,'PY1 Data(H)'!$A$1:$BR$288))</f>
        <v>#N/A</v>
      </c>
      <c r="I81" s="120" t="e" cm="1">
        <f t="array" ref="I81">_xlfn.XLOOKUP(I$1,'PY1 Data(H)'!$A$1:$BR$1,_xlfn.XLOOKUP($A81,'PY1 Data(H)'!$A$1:$A$288,'PY1 Data(H)'!$A$1:$BR$288))</f>
        <v>#N/A</v>
      </c>
      <c r="J81" s="120" t="e" cm="1">
        <f t="array" ref="J81">_xlfn.XLOOKUP(J$1,'PY1 Data(H)'!$A$1:$BR$1,_xlfn.XLOOKUP($A81,'PY1 Data(H)'!$A$1:$A$288,'PY1 Data(H)'!$A$1:$BR$288))</f>
        <v>#N/A</v>
      </c>
      <c r="K81" s="120" t="e" cm="1">
        <f t="array" ref="K81">_xlfn.XLOOKUP(K$1,'PY1 Data(H)'!$A$1:$BR$1,_xlfn.XLOOKUP($A81,'PY1 Data(H)'!$A$1:$A$288,'PY1 Data(H)'!$A$1:$BR$288))</f>
        <v>#N/A</v>
      </c>
      <c r="L81" s="120" t="e" cm="1">
        <f t="array" ref="L81">_xlfn.XLOOKUP(L$1,'PY1 Data(H)'!$A$1:$BR$1,_xlfn.XLOOKUP($A81,'PY1 Data(H)'!$A$1:$A$288,'PY1 Data(H)'!$A$1:$BR$288))</f>
        <v>#N/A</v>
      </c>
      <c r="M81" s="120" t="e" cm="1">
        <f t="array" ref="M81">_xlfn.XLOOKUP(M$1,'PY1 Data(H)'!$A$1:$BR$1,_xlfn.XLOOKUP($A81,'PY1 Data(H)'!$A$1:$A$288,'PY1 Data(H)'!$A$1:$BR$288))</f>
        <v>#N/A</v>
      </c>
      <c r="N81" s="120" t="e" cm="1">
        <f t="array" ref="N81">_xlfn.XLOOKUP(N$1,'PY1 Data(H)'!$A$1:$BR$1,_xlfn.XLOOKUP($A81,'PY1 Data(H)'!$A$1:$A$288,'PY1 Data(H)'!$A$1:$BR$288))</f>
        <v>#N/A</v>
      </c>
      <c r="O81" s="120" t="e" cm="1">
        <f t="array" ref="O81">_xlfn.XLOOKUP(O$1,'PY1 Data(H)'!$A$1:$BR$1,_xlfn.XLOOKUP($A81,'PY1 Data(H)'!$A$1:$A$288,'PY1 Data(H)'!$A$1:$BR$288))</f>
        <v>#N/A</v>
      </c>
      <c r="P81" s="120" t="e" cm="1">
        <f t="array" ref="P81">_xlfn.XLOOKUP(P$1,'PY1 Data(H)'!$A$1:$BR$1,_xlfn.XLOOKUP($A81,'PY1 Data(H)'!$A$1:$A$288,'PY1 Data(H)'!$A$1:$BR$288))</f>
        <v>#N/A</v>
      </c>
      <c r="Q81" s="120" t="e" cm="1">
        <f t="array" ref="Q81">_xlfn.XLOOKUP(Q$1,'PY1 Data(H)'!$A$1:$BR$1,_xlfn.XLOOKUP($A81,'PY1 Data(H)'!$A$1:$A$288,'PY1 Data(H)'!$A$1:$BR$288))</f>
        <v>#N/A</v>
      </c>
      <c r="R81" s="120" t="e" cm="1">
        <f t="array" ref="R81">_xlfn.XLOOKUP(R$1,'PY1 Data(H)'!$A$1:$BR$1,_xlfn.XLOOKUP($A81,'PY1 Data(H)'!$A$1:$A$288,'PY1 Data(H)'!$A$1:$BR$288))</f>
        <v>#N/A</v>
      </c>
      <c r="S81" s="120" t="e" cm="1">
        <f t="array" ref="S81">_xlfn.XLOOKUP(S$1,'PY1 Data(H)'!$A$1:$BR$1,_xlfn.XLOOKUP($A81,'PY1 Data(H)'!$A$1:$A$288,'PY1 Data(H)'!$A$1:$BR$288))</f>
        <v>#N/A</v>
      </c>
    </row>
    <row r="82" spans="1:19" x14ac:dyDescent="0.3">
      <c r="D82" s="120" t="e" cm="1">
        <f t="array" ref="D82">_xlfn.XLOOKUP(D$1,'PY1 Data(H)'!$A$1:$BR$1,_xlfn.XLOOKUP($A82,'PY1 Data(H)'!$A$1:$A$288,'PY1 Data(H)'!$A$1:$BR$288))</f>
        <v>#N/A</v>
      </c>
      <c r="E82" s="120" t="e" cm="1">
        <f t="array" ref="E82">_xlfn.XLOOKUP(E$1,'PY1 Data(H)'!$A$1:$BR$1,_xlfn.XLOOKUP($A82,'PY1 Data(H)'!$A$1:$A$288,'PY1 Data(H)'!$A$1:$BR$288))</f>
        <v>#N/A</v>
      </c>
      <c r="F82" s="120" t="e" cm="1">
        <f t="array" ref="F82">_xlfn.XLOOKUP(F$1,'PY1 Data(H)'!$A$1:$BR$1,_xlfn.XLOOKUP($A82,'PY1 Data(H)'!$A$1:$A$288,'PY1 Data(H)'!$A$1:$BR$288))</f>
        <v>#N/A</v>
      </c>
      <c r="G82" s="120" t="e" cm="1">
        <f t="array" ref="G82">_xlfn.XLOOKUP(G$1,'PY1 Data(H)'!$A$1:$BR$1,_xlfn.XLOOKUP($A82,'PY1 Data(H)'!$A$1:$A$288,'PY1 Data(H)'!$A$1:$BR$288))</f>
        <v>#N/A</v>
      </c>
      <c r="H82" s="120" t="e" cm="1">
        <f t="array" ref="H82">_xlfn.XLOOKUP(H$1,'PY1 Data(H)'!$A$1:$BR$1,_xlfn.XLOOKUP($A82,'PY1 Data(H)'!$A$1:$A$288,'PY1 Data(H)'!$A$1:$BR$288))</f>
        <v>#N/A</v>
      </c>
      <c r="I82" s="120" t="e" cm="1">
        <f t="array" ref="I82">_xlfn.XLOOKUP(I$1,'PY1 Data(H)'!$A$1:$BR$1,_xlfn.XLOOKUP($A82,'PY1 Data(H)'!$A$1:$A$288,'PY1 Data(H)'!$A$1:$BR$288))</f>
        <v>#N/A</v>
      </c>
      <c r="J82" s="120" t="e" cm="1">
        <f t="array" ref="J82">_xlfn.XLOOKUP(J$1,'PY1 Data(H)'!$A$1:$BR$1,_xlfn.XLOOKUP($A82,'PY1 Data(H)'!$A$1:$A$288,'PY1 Data(H)'!$A$1:$BR$288))</f>
        <v>#N/A</v>
      </c>
      <c r="K82" s="120" t="e" cm="1">
        <f t="array" ref="K82">_xlfn.XLOOKUP(K$1,'PY1 Data(H)'!$A$1:$BR$1,_xlfn.XLOOKUP($A82,'PY1 Data(H)'!$A$1:$A$288,'PY1 Data(H)'!$A$1:$BR$288))</f>
        <v>#N/A</v>
      </c>
      <c r="L82" s="120" t="e" cm="1">
        <f t="array" ref="L82">_xlfn.XLOOKUP(L$1,'PY1 Data(H)'!$A$1:$BR$1,_xlfn.XLOOKUP($A82,'PY1 Data(H)'!$A$1:$A$288,'PY1 Data(H)'!$A$1:$BR$288))</f>
        <v>#N/A</v>
      </c>
      <c r="M82" s="120" t="e" cm="1">
        <f t="array" ref="M82">_xlfn.XLOOKUP(M$1,'PY1 Data(H)'!$A$1:$BR$1,_xlfn.XLOOKUP($A82,'PY1 Data(H)'!$A$1:$A$288,'PY1 Data(H)'!$A$1:$BR$288))</f>
        <v>#N/A</v>
      </c>
      <c r="N82" s="120" t="e" cm="1">
        <f t="array" ref="N82">_xlfn.XLOOKUP(N$1,'PY1 Data(H)'!$A$1:$BR$1,_xlfn.XLOOKUP($A82,'PY1 Data(H)'!$A$1:$A$288,'PY1 Data(H)'!$A$1:$BR$288))</f>
        <v>#N/A</v>
      </c>
      <c r="O82" s="120" t="e" cm="1">
        <f t="array" ref="O82">_xlfn.XLOOKUP(O$1,'PY1 Data(H)'!$A$1:$BR$1,_xlfn.XLOOKUP($A82,'PY1 Data(H)'!$A$1:$A$288,'PY1 Data(H)'!$A$1:$BR$288))</f>
        <v>#N/A</v>
      </c>
      <c r="P82" s="120" t="e" cm="1">
        <f t="array" ref="P82">_xlfn.XLOOKUP(P$1,'PY1 Data(H)'!$A$1:$BR$1,_xlfn.XLOOKUP($A82,'PY1 Data(H)'!$A$1:$A$288,'PY1 Data(H)'!$A$1:$BR$288))</f>
        <v>#N/A</v>
      </c>
      <c r="Q82" s="120" t="e" cm="1">
        <f t="array" ref="Q82">_xlfn.XLOOKUP(Q$1,'PY1 Data(H)'!$A$1:$BR$1,_xlfn.XLOOKUP($A82,'PY1 Data(H)'!$A$1:$A$288,'PY1 Data(H)'!$A$1:$BR$288))</f>
        <v>#N/A</v>
      </c>
      <c r="R82" s="120" t="e" cm="1">
        <f t="array" ref="R82">_xlfn.XLOOKUP(R$1,'PY1 Data(H)'!$A$1:$BR$1,_xlfn.XLOOKUP($A82,'PY1 Data(H)'!$A$1:$A$288,'PY1 Data(H)'!$A$1:$BR$288))</f>
        <v>#N/A</v>
      </c>
      <c r="S82" s="120" t="e" cm="1">
        <f t="array" ref="S82">_xlfn.XLOOKUP(S$1,'PY1 Data(H)'!$A$1:$BR$1,_xlfn.XLOOKUP($A82,'PY1 Data(H)'!$A$1:$A$288,'PY1 Data(H)'!$A$1:$BR$288))</f>
        <v>#N/A</v>
      </c>
    </row>
    <row r="83" spans="1:19" x14ac:dyDescent="0.3">
      <c r="A83">
        <v>6</v>
      </c>
      <c r="D83" s="120" cm="1">
        <f t="array" ref="D83">_xlfn.XLOOKUP(D$1,'PY1 Data(H)'!$A$1:$BR$1,_xlfn.XLOOKUP($A83,'PY1 Data(H)'!$A$1:$A$288,'PY1 Data(H)'!$A$1:$BR$288))</f>
        <v>0</v>
      </c>
      <c r="E83" s="120" cm="1">
        <f t="array" ref="E83">_xlfn.XLOOKUP(E$1,'PY1 Data(H)'!$A$1:$BR$1,_xlfn.XLOOKUP($A83,'PY1 Data(H)'!$A$1:$A$288,'PY1 Data(H)'!$A$1:$BR$288))</f>
        <v>0</v>
      </c>
      <c r="F83" s="120" cm="1">
        <f t="array" ref="F83">_xlfn.XLOOKUP(F$1,'PY1 Data(H)'!$A$1:$BR$1,_xlfn.XLOOKUP($A83,'PY1 Data(H)'!$A$1:$A$288,'PY1 Data(H)'!$A$1:$BR$288))</f>
        <v>0</v>
      </c>
      <c r="G83" s="120" cm="1">
        <f t="array" ref="G83">_xlfn.XLOOKUP(G$1,'PY1 Data(H)'!$A$1:$BR$1,_xlfn.XLOOKUP($A83,'PY1 Data(H)'!$A$1:$A$288,'PY1 Data(H)'!$A$1:$BR$288))</f>
        <v>0</v>
      </c>
      <c r="H83" s="120" cm="1">
        <f t="array" ref="H83">_xlfn.XLOOKUP(H$1,'PY1 Data(H)'!$A$1:$BR$1,_xlfn.XLOOKUP($A83,'PY1 Data(H)'!$A$1:$A$288,'PY1 Data(H)'!$A$1:$BR$288))</f>
        <v>0</v>
      </c>
      <c r="I83" s="120" cm="1">
        <f t="array" ref="I83">_xlfn.XLOOKUP(I$1,'PY1 Data(H)'!$A$1:$BR$1,_xlfn.XLOOKUP($A83,'PY1 Data(H)'!$A$1:$A$288,'PY1 Data(H)'!$A$1:$BR$288))</f>
        <v>0</v>
      </c>
      <c r="J83" s="120" cm="1">
        <f t="array" ref="J83">_xlfn.XLOOKUP(J$1,'PY1 Data(H)'!$A$1:$BR$1,_xlfn.XLOOKUP($A83,'PY1 Data(H)'!$A$1:$A$288,'PY1 Data(H)'!$A$1:$BR$288))</f>
        <v>0</v>
      </c>
      <c r="K83" s="120" cm="1">
        <f t="array" ref="K83">_xlfn.XLOOKUP(K$1,'PY1 Data(H)'!$A$1:$BR$1,_xlfn.XLOOKUP($A83,'PY1 Data(H)'!$A$1:$A$288,'PY1 Data(H)'!$A$1:$BR$288))</f>
        <v>0</v>
      </c>
      <c r="L83" s="120" cm="1">
        <f t="array" ref="L83">_xlfn.XLOOKUP(L$1,'PY1 Data(H)'!$A$1:$BR$1,_xlfn.XLOOKUP($A83,'PY1 Data(H)'!$A$1:$A$288,'PY1 Data(H)'!$A$1:$BR$288))</f>
        <v>0</v>
      </c>
      <c r="M83" s="120" cm="1">
        <f t="array" ref="M83">_xlfn.XLOOKUP(M$1,'PY1 Data(H)'!$A$1:$BR$1,_xlfn.XLOOKUP($A83,'PY1 Data(H)'!$A$1:$A$288,'PY1 Data(H)'!$A$1:$BR$288))</f>
        <v>0</v>
      </c>
      <c r="N83" s="120" cm="1">
        <f t="array" ref="N83">_xlfn.XLOOKUP(N$1,'PY1 Data(H)'!$A$1:$BR$1,_xlfn.XLOOKUP($A83,'PY1 Data(H)'!$A$1:$A$288,'PY1 Data(H)'!$A$1:$BR$288))</f>
        <v>0</v>
      </c>
      <c r="O83" s="120" cm="1">
        <f t="array" ref="O83">_xlfn.XLOOKUP(O$1,'PY1 Data(H)'!$A$1:$BR$1,_xlfn.XLOOKUP($A83,'PY1 Data(H)'!$A$1:$A$288,'PY1 Data(H)'!$A$1:$BR$288))</f>
        <v>0</v>
      </c>
      <c r="P83" s="120" cm="1">
        <f t="array" ref="P83">_xlfn.XLOOKUP(P$1,'PY1 Data(H)'!$A$1:$BR$1,_xlfn.XLOOKUP($A83,'PY1 Data(H)'!$A$1:$A$288,'PY1 Data(H)'!$A$1:$BR$288))</f>
        <v>0</v>
      </c>
      <c r="Q83" s="120" cm="1">
        <f t="array" ref="Q83">_xlfn.XLOOKUP(Q$1,'PY1 Data(H)'!$A$1:$BR$1,_xlfn.XLOOKUP($A83,'PY1 Data(H)'!$A$1:$A$288,'PY1 Data(H)'!$A$1:$BR$288))</f>
        <v>0</v>
      </c>
      <c r="R83" s="120" cm="1">
        <f t="array" ref="R83">_xlfn.XLOOKUP(R$1,'PY1 Data(H)'!$A$1:$BR$1,_xlfn.XLOOKUP($A83,'PY1 Data(H)'!$A$1:$A$288,'PY1 Data(H)'!$A$1:$BR$288))</f>
        <v>0</v>
      </c>
      <c r="S83" s="120" cm="1">
        <f t="array" ref="S83">_xlfn.XLOOKUP(S$1,'PY1 Data(H)'!$A$1:$BR$1,_xlfn.XLOOKUP($A83,'PY1 Data(H)'!$A$1:$A$288,'PY1 Data(H)'!$A$1:$BR$288))</f>
        <v>0</v>
      </c>
    </row>
  </sheetData>
  <sheetProtection algorithmName="SHA-512" hashValue="dFUmtGGE7Wz1z/9OKbQ7/sv5oWE79qPJjvHLcHsYqjsQcoYMLJI7NHDAvPcxcuQUsFf06tQiNqYPZtPwyBeheA==" saltValue="3Yqpuh6ceY5KYSaW2hG2B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S365"/>
  <sheetViews>
    <sheetView topLeftCell="A331" workbookViewId="0">
      <pane xSplit="3" topLeftCell="O1" activePane="topRight" state="frozen"/>
      <selection activeCell="D361" sqref="D361"/>
      <selection pane="topRight" activeCell="H363" sqref="H363"/>
    </sheetView>
  </sheetViews>
  <sheetFormatPr defaultRowHeight="14.4" x14ac:dyDescent="0.3"/>
  <cols>
    <col min="1" max="1" width="29.33203125" style="98" customWidth="1"/>
    <col min="2" max="2" width="72.6640625" customWidth="1"/>
    <col min="3" max="3" width="54.33203125" customWidth="1"/>
    <col min="4" max="13" width="20.6640625" customWidth="1"/>
    <col min="14" max="14" width="28.21875" customWidth="1"/>
    <col min="15" max="97" width="20.6640625" customWidth="1"/>
  </cols>
  <sheetData>
    <row r="1" spans="1:19" ht="45" customHeight="1" x14ac:dyDescent="0.3">
      <c r="A1" s="387" t="s">
        <v>707</v>
      </c>
      <c r="B1" s="120"/>
      <c r="C1" s="120" t="s">
        <v>233</v>
      </c>
      <c r="D1" s="343" t="s">
        <v>727</v>
      </c>
      <c r="E1" s="343" t="s">
        <v>728</v>
      </c>
      <c r="F1" s="343" t="s">
        <v>729</v>
      </c>
      <c r="G1" s="343" t="s">
        <v>730</v>
      </c>
      <c r="H1" s="343" t="s">
        <v>731</v>
      </c>
      <c r="I1" s="343" t="s">
        <v>732</v>
      </c>
      <c r="J1" s="343" t="s">
        <v>733</v>
      </c>
      <c r="K1" s="343" t="s">
        <v>734</v>
      </c>
      <c r="L1" s="343" t="s">
        <v>735</v>
      </c>
      <c r="M1" s="343" t="s">
        <v>736</v>
      </c>
      <c r="N1" s="343" t="s">
        <v>737</v>
      </c>
      <c r="O1" s="343" t="s">
        <v>738</v>
      </c>
      <c r="P1" s="343" t="s">
        <v>739</v>
      </c>
      <c r="Q1" s="343" t="s">
        <v>740</v>
      </c>
      <c r="R1" s="343" t="s">
        <v>741</v>
      </c>
      <c r="S1" s="343" t="s">
        <v>742</v>
      </c>
    </row>
    <row r="2" spans="1:19" x14ac:dyDescent="0.3">
      <c r="A2" s="98" t="s">
        <v>429</v>
      </c>
      <c r="B2" s="120" t="s">
        <v>10</v>
      </c>
      <c r="C2" s="120" t="s">
        <v>2</v>
      </c>
      <c r="D2" s="120">
        <v>551100</v>
      </c>
      <c r="E2" s="120">
        <v>551101</v>
      </c>
      <c r="F2" s="120">
        <v>551102</v>
      </c>
      <c r="G2" s="120">
        <v>551103</v>
      </c>
      <c r="H2" s="120">
        <v>551113</v>
      </c>
      <c r="I2" s="120">
        <v>551104</v>
      </c>
      <c r="J2" s="120">
        <v>551105</v>
      </c>
      <c r="K2" s="120">
        <v>551106</v>
      </c>
      <c r="L2" s="120">
        <v>551107</v>
      </c>
      <c r="M2" s="120">
        <v>551108</v>
      </c>
      <c r="N2" s="120">
        <v>551109</v>
      </c>
      <c r="O2" s="120">
        <v>551112</v>
      </c>
      <c r="P2" s="120">
        <v>551115</v>
      </c>
      <c r="Q2" s="120">
        <v>551116</v>
      </c>
      <c r="R2" s="120">
        <v>551114</v>
      </c>
      <c r="S2" s="120">
        <v>551117</v>
      </c>
    </row>
    <row r="3" spans="1:19" x14ac:dyDescent="0.3">
      <c r="A3" s="98">
        <v>4</v>
      </c>
      <c r="B3" s="120" t="s">
        <v>48</v>
      </c>
      <c r="C3" s="120"/>
      <c r="D3" s="120">
        <v>44581</v>
      </c>
      <c r="E3" s="120">
        <v>42508</v>
      </c>
      <c r="F3" s="120">
        <v>1026045</v>
      </c>
      <c r="G3" s="120"/>
      <c r="H3" s="120">
        <v>79464</v>
      </c>
      <c r="I3" s="120">
        <v>394066</v>
      </c>
      <c r="J3" s="120">
        <v>2371525</v>
      </c>
      <c r="K3" s="120">
        <v>1233239</v>
      </c>
      <c r="L3" s="120">
        <v>1147609</v>
      </c>
      <c r="M3" s="120">
        <v>2325</v>
      </c>
      <c r="N3" s="120"/>
      <c r="O3" s="120">
        <v>9807</v>
      </c>
      <c r="P3" s="120">
        <v>775088</v>
      </c>
      <c r="Q3" s="120">
        <v>4096252</v>
      </c>
      <c r="R3" s="120">
        <v>14719</v>
      </c>
      <c r="S3" s="120">
        <v>437766</v>
      </c>
    </row>
    <row r="4" spans="1:19" x14ac:dyDescent="0.3">
      <c r="A4" s="98">
        <v>5</v>
      </c>
      <c r="B4" s="120" t="s">
        <v>49</v>
      </c>
      <c r="C4" s="120"/>
      <c r="D4" s="120">
        <v>1200</v>
      </c>
      <c r="E4" s="120">
        <v>4090</v>
      </c>
      <c r="F4" s="120">
        <v>444</v>
      </c>
      <c r="G4" s="120"/>
      <c r="H4" s="120">
        <v>2425</v>
      </c>
      <c r="I4" s="120">
        <v>0</v>
      </c>
      <c r="J4" s="120">
        <v>983613</v>
      </c>
      <c r="K4" s="120">
        <v>49153</v>
      </c>
      <c r="L4" s="120">
        <v>0</v>
      </c>
      <c r="M4" s="120">
        <v>0</v>
      </c>
      <c r="N4" s="120"/>
      <c r="O4" s="120">
        <v>0</v>
      </c>
      <c r="P4" s="120">
        <v>0</v>
      </c>
      <c r="Q4" s="120">
        <v>105721</v>
      </c>
      <c r="R4" s="120">
        <v>804</v>
      </c>
      <c r="S4" s="120">
        <v>0</v>
      </c>
    </row>
    <row r="5" spans="1:19" x14ac:dyDescent="0.3">
      <c r="A5" s="98">
        <v>6</v>
      </c>
      <c r="B5" s="120" t="s">
        <v>155</v>
      </c>
      <c r="C5" s="120"/>
      <c r="D5" s="120">
        <v>0</v>
      </c>
      <c r="E5" s="120">
        <v>0</v>
      </c>
      <c r="F5" s="120">
        <v>0</v>
      </c>
      <c r="G5" s="120"/>
      <c r="H5" s="120">
        <v>0</v>
      </c>
      <c r="I5" s="120">
        <v>0</v>
      </c>
      <c r="J5" s="120">
        <v>0</v>
      </c>
      <c r="K5" s="120">
        <v>0</v>
      </c>
      <c r="L5" s="120">
        <v>0</v>
      </c>
      <c r="M5" s="120">
        <v>0</v>
      </c>
      <c r="N5" s="120"/>
      <c r="O5" s="120">
        <v>0</v>
      </c>
      <c r="P5" s="120">
        <v>0</v>
      </c>
      <c r="Q5" s="120">
        <v>0</v>
      </c>
      <c r="R5" s="120">
        <v>0</v>
      </c>
      <c r="S5" s="120">
        <v>0</v>
      </c>
    </row>
    <row r="6" spans="1:19" x14ac:dyDescent="0.3">
      <c r="A6" s="98">
        <v>7</v>
      </c>
      <c r="B6" s="120" t="s">
        <v>101</v>
      </c>
      <c r="C6" s="120"/>
      <c r="D6" s="120">
        <v>0</v>
      </c>
      <c r="E6" s="120">
        <v>18317</v>
      </c>
      <c r="F6" s="120">
        <v>62250</v>
      </c>
      <c r="G6" s="120"/>
      <c r="H6" s="120">
        <v>0</v>
      </c>
      <c r="I6" s="120">
        <v>833</v>
      </c>
      <c r="J6" s="120">
        <v>21105</v>
      </c>
      <c r="K6" s="120">
        <v>46723</v>
      </c>
      <c r="L6" s="120">
        <v>0</v>
      </c>
      <c r="M6" s="120">
        <v>0</v>
      </c>
      <c r="N6" s="120"/>
      <c r="O6" s="120">
        <v>0</v>
      </c>
      <c r="P6" s="120">
        <v>0</v>
      </c>
      <c r="Q6" s="120">
        <v>7373</v>
      </c>
      <c r="R6" s="120">
        <v>16918</v>
      </c>
      <c r="S6" s="120">
        <v>78804</v>
      </c>
    </row>
    <row r="7" spans="1:19" x14ac:dyDescent="0.3">
      <c r="A7" s="98">
        <v>9</v>
      </c>
      <c r="B7" s="120" t="s">
        <v>103</v>
      </c>
      <c r="C7" s="120"/>
      <c r="D7" s="120">
        <v>1066210</v>
      </c>
      <c r="E7" s="120">
        <v>668163</v>
      </c>
      <c r="F7" s="120">
        <v>1370880</v>
      </c>
      <c r="G7" s="120"/>
      <c r="H7" s="120">
        <v>1383121</v>
      </c>
      <c r="I7" s="120">
        <v>663984</v>
      </c>
      <c r="J7" s="120">
        <v>3392928</v>
      </c>
      <c r="K7" s="120">
        <v>701612</v>
      </c>
      <c r="L7" s="120">
        <v>603672</v>
      </c>
      <c r="M7" s="120">
        <v>384940</v>
      </c>
      <c r="N7" s="120"/>
      <c r="O7" s="120">
        <v>3328552</v>
      </c>
      <c r="P7" s="120">
        <v>311363</v>
      </c>
      <c r="Q7" s="120">
        <v>1658098</v>
      </c>
      <c r="R7" s="120">
        <v>299264</v>
      </c>
      <c r="S7" s="120">
        <v>1933619</v>
      </c>
    </row>
    <row r="8" spans="1:19" x14ac:dyDescent="0.3">
      <c r="A8" s="98">
        <v>11</v>
      </c>
      <c r="B8" s="120" t="s">
        <v>102</v>
      </c>
      <c r="C8" s="120"/>
      <c r="D8" s="120">
        <v>0</v>
      </c>
      <c r="E8" s="120">
        <v>0</v>
      </c>
      <c r="F8" s="120">
        <v>0</v>
      </c>
      <c r="G8" s="120"/>
      <c r="H8" s="120">
        <v>0</v>
      </c>
      <c r="I8" s="120">
        <v>0</v>
      </c>
      <c r="J8" s="120">
        <v>0</v>
      </c>
      <c r="K8" s="120">
        <v>0</v>
      </c>
      <c r="L8" s="120">
        <v>0</v>
      </c>
      <c r="M8" s="120">
        <v>0</v>
      </c>
      <c r="N8" s="120"/>
      <c r="O8" s="120">
        <v>0</v>
      </c>
      <c r="P8" s="120">
        <v>0</v>
      </c>
      <c r="Q8" s="120">
        <v>0</v>
      </c>
      <c r="R8" s="120">
        <v>0</v>
      </c>
      <c r="S8" s="120">
        <v>0</v>
      </c>
    </row>
    <row r="9" spans="1:19" x14ac:dyDescent="0.3">
      <c r="A9" s="98">
        <v>13</v>
      </c>
      <c r="B9" s="120" t="s">
        <v>430</v>
      </c>
      <c r="C9" s="120"/>
      <c r="D9" s="120">
        <v>0</v>
      </c>
      <c r="E9" s="120">
        <v>0</v>
      </c>
      <c r="F9" s="120">
        <v>0</v>
      </c>
      <c r="G9" s="120"/>
      <c r="H9" s="120">
        <v>0</v>
      </c>
      <c r="I9" s="120">
        <v>0</v>
      </c>
      <c r="J9" s="120">
        <v>0</v>
      </c>
      <c r="K9" s="120">
        <v>628548</v>
      </c>
      <c r="L9" s="120">
        <v>0</v>
      </c>
      <c r="M9" s="120">
        <v>493794</v>
      </c>
      <c r="N9" s="120"/>
      <c r="O9" s="120">
        <v>0</v>
      </c>
      <c r="P9" s="120">
        <v>0</v>
      </c>
      <c r="Q9" s="120">
        <v>0</v>
      </c>
      <c r="R9" s="120">
        <v>0</v>
      </c>
      <c r="S9" s="120">
        <v>0</v>
      </c>
    </row>
    <row r="10" spans="1:19" x14ac:dyDescent="0.3">
      <c r="A10" s="98">
        <v>14</v>
      </c>
      <c r="B10" s="120" t="s">
        <v>431</v>
      </c>
      <c r="C10" s="120"/>
      <c r="D10" s="120">
        <v>0</v>
      </c>
      <c r="E10" s="120">
        <v>0</v>
      </c>
      <c r="F10" s="120">
        <v>0</v>
      </c>
      <c r="G10" s="120"/>
      <c r="H10" s="120">
        <v>0</v>
      </c>
      <c r="I10" s="120">
        <v>0</v>
      </c>
      <c r="J10" s="120">
        <v>0</v>
      </c>
      <c r="K10" s="120">
        <v>22083</v>
      </c>
      <c r="L10" s="120">
        <v>0</v>
      </c>
      <c r="M10" s="120">
        <v>96069</v>
      </c>
      <c r="N10" s="120"/>
      <c r="O10" s="120">
        <v>0</v>
      </c>
      <c r="P10" s="120">
        <v>0</v>
      </c>
      <c r="Q10" s="120">
        <v>0</v>
      </c>
      <c r="R10" s="120">
        <v>0</v>
      </c>
      <c r="S10" s="120">
        <v>0</v>
      </c>
    </row>
    <row r="11" spans="1:19" x14ac:dyDescent="0.3">
      <c r="A11" s="98">
        <v>16</v>
      </c>
      <c r="B11" s="120" t="s">
        <v>105</v>
      </c>
      <c r="C11" s="120"/>
      <c r="D11" s="120">
        <v>611012</v>
      </c>
      <c r="E11" s="120">
        <v>144366</v>
      </c>
      <c r="F11" s="120">
        <v>8132175</v>
      </c>
      <c r="G11" s="120"/>
      <c r="H11" s="120">
        <v>221017</v>
      </c>
      <c r="I11" s="120">
        <v>2928474</v>
      </c>
      <c r="J11" s="120">
        <v>11669721</v>
      </c>
      <c r="K11" s="120">
        <v>8599213</v>
      </c>
      <c r="L11" s="120">
        <v>5410291</v>
      </c>
      <c r="M11" s="120">
        <v>164922</v>
      </c>
      <c r="N11" s="120"/>
      <c r="O11" s="120">
        <v>594820</v>
      </c>
      <c r="P11" s="120">
        <v>6112974</v>
      </c>
      <c r="Q11" s="120">
        <v>18628563</v>
      </c>
      <c r="R11" s="120">
        <v>222217</v>
      </c>
      <c r="S11" s="120">
        <v>6504804</v>
      </c>
    </row>
    <row r="12" spans="1:19" x14ac:dyDescent="0.3">
      <c r="A12" s="98">
        <v>17</v>
      </c>
      <c r="B12" s="120" t="s">
        <v>107</v>
      </c>
      <c r="C12" s="120"/>
      <c r="D12" s="120">
        <v>0</v>
      </c>
      <c r="E12" s="120">
        <v>0</v>
      </c>
      <c r="F12" s="120">
        <v>0</v>
      </c>
      <c r="G12" s="120"/>
      <c r="H12" s="120">
        <v>0</v>
      </c>
      <c r="I12" s="120">
        <v>14641</v>
      </c>
      <c r="J12" s="120">
        <v>0</v>
      </c>
      <c r="K12" s="120">
        <v>0</v>
      </c>
      <c r="L12" s="120">
        <v>0</v>
      </c>
      <c r="M12" s="120">
        <v>0</v>
      </c>
      <c r="N12" s="120"/>
      <c r="O12" s="120">
        <v>0</v>
      </c>
      <c r="P12" s="120">
        <v>46247</v>
      </c>
      <c r="Q12" s="120">
        <v>0</v>
      </c>
      <c r="R12" s="120">
        <v>0</v>
      </c>
      <c r="S12" s="120">
        <v>10328</v>
      </c>
    </row>
    <row r="13" spans="1:19" x14ac:dyDescent="0.3">
      <c r="A13" s="98">
        <v>20</v>
      </c>
      <c r="B13" s="120" t="s">
        <v>108</v>
      </c>
      <c r="C13" s="120"/>
      <c r="D13" s="120">
        <v>80343</v>
      </c>
      <c r="E13" s="120">
        <v>3581</v>
      </c>
      <c r="F13" s="120">
        <v>0</v>
      </c>
      <c r="G13" s="120"/>
      <c r="H13" s="120">
        <v>0</v>
      </c>
      <c r="I13" s="120">
        <v>0</v>
      </c>
      <c r="J13" s="120">
        <v>0</v>
      </c>
      <c r="K13" s="120">
        <v>0</v>
      </c>
      <c r="L13" s="120">
        <v>0</v>
      </c>
      <c r="M13" s="120">
        <v>98243</v>
      </c>
      <c r="N13" s="120"/>
      <c r="O13" s="120">
        <v>0</v>
      </c>
      <c r="P13" s="120">
        <v>0</v>
      </c>
      <c r="Q13" s="120">
        <v>0</v>
      </c>
      <c r="R13" s="120">
        <v>169910</v>
      </c>
      <c r="S13" s="120">
        <v>148647</v>
      </c>
    </row>
    <row r="14" spans="1:19" x14ac:dyDescent="0.3">
      <c r="A14" s="98">
        <v>22</v>
      </c>
      <c r="B14" s="120" t="s">
        <v>109</v>
      </c>
      <c r="C14" s="120"/>
      <c r="D14" s="120">
        <v>0</v>
      </c>
      <c r="E14" s="120">
        <v>0</v>
      </c>
      <c r="F14" s="120">
        <v>0</v>
      </c>
      <c r="G14" s="120"/>
      <c r="H14" s="120">
        <v>0</v>
      </c>
      <c r="I14" s="120">
        <v>0</v>
      </c>
      <c r="J14" s="120">
        <v>0</v>
      </c>
      <c r="K14" s="120">
        <v>0</v>
      </c>
      <c r="L14" s="120">
        <v>0</v>
      </c>
      <c r="M14" s="120">
        <v>0</v>
      </c>
      <c r="N14" s="120"/>
      <c r="O14" s="120">
        <v>0</v>
      </c>
      <c r="P14" s="120">
        <v>0</v>
      </c>
      <c r="Q14" s="120">
        <v>0</v>
      </c>
      <c r="R14" s="120">
        <v>0</v>
      </c>
      <c r="S14" s="120">
        <v>0</v>
      </c>
    </row>
    <row r="15" spans="1:19" x14ac:dyDescent="0.3">
      <c r="A15" s="98">
        <v>23</v>
      </c>
      <c r="B15" s="120" t="s">
        <v>112</v>
      </c>
      <c r="C15" s="120"/>
      <c r="D15" s="120">
        <v>49376</v>
      </c>
      <c r="E15" s="120">
        <v>136933</v>
      </c>
      <c r="F15" s="120">
        <v>467174</v>
      </c>
      <c r="G15" s="120"/>
      <c r="H15" s="120">
        <v>75453</v>
      </c>
      <c r="I15" s="120">
        <v>220550</v>
      </c>
      <c r="J15" s="120">
        <v>593964</v>
      </c>
      <c r="K15" s="120">
        <v>155309</v>
      </c>
      <c r="L15" s="120">
        <v>-72364</v>
      </c>
      <c r="M15" s="120">
        <v>3682</v>
      </c>
      <c r="N15" s="120"/>
      <c r="O15" s="120">
        <v>394482</v>
      </c>
      <c r="P15" s="120">
        <v>30993</v>
      </c>
      <c r="Q15" s="120">
        <v>41953</v>
      </c>
      <c r="R15" s="120">
        <v>51347</v>
      </c>
      <c r="S15" s="120">
        <v>179906</v>
      </c>
    </row>
    <row r="16" spans="1:19" x14ac:dyDescent="0.3">
      <c r="A16" s="98">
        <v>31</v>
      </c>
      <c r="B16" s="120" t="s">
        <v>432</v>
      </c>
      <c r="C16" s="120"/>
      <c r="D16" s="120">
        <v>0</v>
      </c>
      <c r="E16" s="120">
        <v>0</v>
      </c>
      <c r="F16" s="120">
        <v>0</v>
      </c>
      <c r="G16" s="120"/>
      <c r="H16" s="120">
        <v>0</v>
      </c>
      <c r="I16" s="120">
        <v>0</v>
      </c>
      <c r="J16" s="120">
        <v>0</v>
      </c>
      <c r="K16" s="120">
        <v>-20850</v>
      </c>
      <c r="L16" s="120">
        <v>0</v>
      </c>
      <c r="M16" s="120">
        <v>-3906</v>
      </c>
      <c r="N16" s="120"/>
      <c r="O16" s="120">
        <v>0</v>
      </c>
      <c r="P16" s="120">
        <v>0</v>
      </c>
      <c r="Q16" s="120">
        <v>0</v>
      </c>
      <c r="R16" s="120">
        <v>0</v>
      </c>
      <c r="S16" s="120">
        <v>0</v>
      </c>
    </row>
    <row r="17" spans="1:19" x14ac:dyDescent="0.3">
      <c r="A17" s="98">
        <v>32</v>
      </c>
      <c r="B17" s="120" t="s">
        <v>433</v>
      </c>
      <c r="C17" s="120"/>
      <c r="D17" s="120">
        <v>0</v>
      </c>
      <c r="E17" s="120">
        <v>0</v>
      </c>
      <c r="F17" s="120">
        <v>0</v>
      </c>
      <c r="G17" s="120"/>
      <c r="H17" s="120">
        <v>0</v>
      </c>
      <c r="I17" s="120">
        <v>0</v>
      </c>
      <c r="J17" s="120">
        <v>0</v>
      </c>
      <c r="K17" s="120">
        <v>10541</v>
      </c>
      <c r="L17" s="120">
        <v>0</v>
      </c>
      <c r="M17" s="120">
        <v>52668</v>
      </c>
      <c r="N17" s="120"/>
      <c r="O17" s="120">
        <v>0</v>
      </c>
      <c r="P17" s="120">
        <v>0</v>
      </c>
      <c r="Q17" s="120">
        <v>0</v>
      </c>
      <c r="R17" s="120">
        <v>0</v>
      </c>
      <c r="S17" s="120">
        <v>0</v>
      </c>
    </row>
    <row r="18" spans="1:19" x14ac:dyDescent="0.3">
      <c r="A18" s="98">
        <v>33</v>
      </c>
      <c r="B18" s="120" t="s">
        <v>185</v>
      </c>
      <c r="C18" s="120"/>
      <c r="D18" s="120">
        <v>0</v>
      </c>
      <c r="E18" s="120">
        <v>0</v>
      </c>
      <c r="F18" s="120">
        <v>0</v>
      </c>
      <c r="G18" s="120"/>
      <c r="H18" s="120">
        <v>0</v>
      </c>
      <c r="I18" s="120">
        <v>0</v>
      </c>
      <c r="J18" s="120">
        <v>0</v>
      </c>
      <c r="K18" s="120">
        <v>-584710</v>
      </c>
      <c r="L18" s="120">
        <v>0</v>
      </c>
      <c r="M18" s="120">
        <v>-25502</v>
      </c>
      <c r="N18" s="120"/>
      <c r="O18" s="120">
        <v>0</v>
      </c>
      <c r="P18" s="120">
        <v>0</v>
      </c>
      <c r="Q18" s="120">
        <v>0</v>
      </c>
      <c r="R18" s="120">
        <v>0</v>
      </c>
      <c r="S18" s="120">
        <v>0</v>
      </c>
    </row>
    <row r="19" spans="1:19" x14ac:dyDescent="0.3">
      <c r="A19" s="98">
        <v>34</v>
      </c>
      <c r="B19" s="120" t="s">
        <v>434</v>
      </c>
      <c r="C19" s="120"/>
      <c r="D19" s="120">
        <v>0</v>
      </c>
      <c r="E19" s="120">
        <v>0</v>
      </c>
      <c r="F19" s="120">
        <v>0</v>
      </c>
      <c r="G19" s="120"/>
      <c r="H19" s="120">
        <v>0</v>
      </c>
      <c r="I19" s="120">
        <v>0</v>
      </c>
      <c r="J19" s="120">
        <v>0</v>
      </c>
      <c r="K19" s="120">
        <v>0</v>
      </c>
      <c r="L19" s="120">
        <v>0</v>
      </c>
      <c r="M19" s="120">
        <v>0</v>
      </c>
      <c r="N19" s="120"/>
      <c r="O19" s="120">
        <v>0</v>
      </c>
      <c r="P19" s="120">
        <v>0</v>
      </c>
      <c r="Q19" s="120">
        <v>0</v>
      </c>
      <c r="R19" s="120">
        <v>0</v>
      </c>
      <c r="S19" s="120">
        <v>0</v>
      </c>
    </row>
    <row r="20" spans="1:19" x14ac:dyDescent="0.3">
      <c r="A20" s="98">
        <v>35</v>
      </c>
      <c r="B20" s="120" t="s">
        <v>435</v>
      </c>
      <c r="C20" s="120"/>
      <c r="D20" s="120">
        <v>0</v>
      </c>
      <c r="E20" s="120">
        <v>0</v>
      </c>
      <c r="F20" s="120">
        <v>0</v>
      </c>
      <c r="G20" s="120"/>
      <c r="H20" s="120">
        <v>0</v>
      </c>
      <c r="I20" s="120">
        <v>0</v>
      </c>
      <c r="J20" s="120">
        <v>0</v>
      </c>
      <c r="K20" s="120">
        <v>0</v>
      </c>
      <c r="L20" s="120">
        <v>0</v>
      </c>
      <c r="M20" s="120">
        <v>0</v>
      </c>
      <c r="N20" s="120"/>
      <c r="O20" s="120">
        <v>0</v>
      </c>
      <c r="P20" s="120">
        <v>0</v>
      </c>
      <c r="Q20" s="120">
        <v>0</v>
      </c>
      <c r="R20" s="120">
        <v>0</v>
      </c>
      <c r="S20" s="120">
        <v>0</v>
      </c>
    </row>
    <row r="21" spans="1:19" x14ac:dyDescent="0.3">
      <c r="A21" s="98">
        <v>36</v>
      </c>
      <c r="B21" s="120" t="s">
        <v>436</v>
      </c>
      <c r="C21" s="120"/>
      <c r="D21" s="120">
        <v>0</v>
      </c>
      <c r="E21" s="120">
        <v>0</v>
      </c>
      <c r="F21" s="120">
        <v>0</v>
      </c>
      <c r="G21" s="120"/>
      <c r="H21" s="120">
        <v>0</v>
      </c>
      <c r="I21" s="120">
        <v>0</v>
      </c>
      <c r="J21" s="120">
        <v>0</v>
      </c>
      <c r="K21" s="120">
        <v>0</v>
      </c>
      <c r="L21" s="120">
        <v>0</v>
      </c>
      <c r="M21" s="120">
        <v>0</v>
      </c>
      <c r="N21" s="120"/>
      <c r="O21" s="120">
        <v>0</v>
      </c>
      <c r="P21" s="120">
        <v>0</v>
      </c>
      <c r="Q21" s="120">
        <v>0</v>
      </c>
      <c r="R21" s="120">
        <v>0</v>
      </c>
      <c r="S21" s="120">
        <v>0</v>
      </c>
    </row>
    <row r="22" spans="1:19" x14ac:dyDescent="0.3">
      <c r="A22" s="98">
        <v>37</v>
      </c>
      <c r="B22" s="120" t="s">
        <v>437</v>
      </c>
      <c r="C22" s="120"/>
      <c r="D22" s="120">
        <v>0</v>
      </c>
      <c r="E22" s="120">
        <v>0</v>
      </c>
      <c r="F22" s="120">
        <v>0</v>
      </c>
      <c r="G22" s="120"/>
      <c r="H22" s="120">
        <v>0</v>
      </c>
      <c r="I22" s="120">
        <v>0</v>
      </c>
      <c r="J22" s="120">
        <v>0</v>
      </c>
      <c r="K22" s="120">
        <v>0</v>
      </c>
      <c r="L22" s="120">
        <v>0</v>
      </c>
      <c r="M22" s="120">
        <v>0</v>
      </c>
      <c r="N22" s="120"/>
      <c r="O22" s="120">
        <v>0</v>
      </c>
      <c r="P22" s="120">
        <v>0</v>
      </c>
      <c r="Q22" s="120">
        <v>0</v>
      </c>
      <c r="R22" s="120">
        <v>0</v>
      </c>
      <c r="S22" s="120">
        <v>0</v>
      </c>
    </row>
    <row r="23" spans="1:19" x14ac:dyDescent="0.3">
      <c r="A23" s="98">
        <v>38</v>
      </c>
      <c r="B23" s="120" t="s">
        <v>438</v>
      </c>
      <c r="C23" s="120"/>
      <c r="D23" s="120">
        <v>0</v>
      </c>
      <c r="E23" s="120">
        <v>0</v>
      </c>
      <c r="F23" s="120">
        <v>0</v>
      </c>
      <c r="G23" s="120"/>
      <c r="H23" s="120">
        <v>0</v>
      </c>
      <c r="I23" s="120">
        <v>0</v>
      </c>
      <c r="J23" s="120">
        <v>0</v>
      </c>
      <c r="K23" s="120">
        <v>0</v>
      </c>
      <c r="L23" s="120">
        <v>0</v>
      </c>
      <c r="M23" s="120">
        <v>0</v>
      </c>
      <c r="N23" s="120"/>
      <c r="O23" s="120">
        <v>0</v>
      </c>
      <c r="P23" s="120">
        <v>0</v>
      </c>
      <c r="Q23" s="120">
        <v>0</v>
      </c>
      <c r="R23" s="120">
        <v>0</v>
      </c>
      <c r="S23" s="120">
        <v>0</v>
      </c>
    </row>
    <row r="24" spans="1:19" x14ac:dyDescent="0.3">
      <c r="A24" s="98">
        <v>39</v>
      </c>
      <c r="B24" s="120" t="s">
        <v>439</v>
      </c>
      <c r="C24" s="120"/>
      <c r="D24" s="120">
        <v>0</v>
      </c>
      <c r="E24" s="120">
        <v>0</v>
      </c>
      <c r="F24" s="120">
        <v>0</v>
      </c>
      <c r="G24" s="120"/>
      <c r="H24" s="120">
        <v>0</v>
      </c>
      <c r="I24" s="120">
        <v>0</v>
      </c>
      <c r="J24" s="120">
        <v>0</v>
      </c>
      <c r="K24" s="120">
        <v>0</v>
      </c>
      <c r="L24" s="120">
        <v>0</v>
      </c>
      <c r="M24" s="120">
        <v>0</v>
      </c>
      <c r="N24" s="120"/>
      <c r="O24" s="120">
        <v>0</v>
      </c>
      <c r="P24" s="120">
        <v>0</v>
      </c>
      <c r="Q24" s="120">
        <v>0</v>
      </c>
      <c r="R24" s="120">
        <v>0</v>
      </c>
      <c r="S24" s="120">
        <v>0</v>
      </c>
    </row>
    <row r="25" spans="1:19" x14ac:dyDescent="0.3">
      <c r="A25" s="98">
        <v>40</v>
      </c>
      <c r="B25" s="120" t="s">
        <v>440</v>
      </c>
      <c r="C25" s="120"/>
      <c r="D25" s="120">
        <v>0</v>
      </c>
      <c r="E25" s="120">
        <v>0</v>
      </c>
      <c r="F25" s="120">
        <v>0</v>
      </c>
      <c r="G25" s="120"/>
      <c r="H25" s="120">
        <v>0</v>
      </c>
      <c r="I25" s="120">
        <v>0</v>
      </c>
      <c r="J25" s="120">
        <v>0</v>
      </c>
      <c r="K25" s="120">
        <v>0</v>
      </c>
      <c r="L25" s="120">
        <v>0</v>
      </c>
      <c r="M25" s="120">
        <v>0</v>
      </c>
      <c r="N25" s="120"/>
      <c r="O25" s="120">
        <v>0</v>
      </c>
      <c r="P25" s="120">
        <v>0</v>
      </c>
      <c r="Q25" s="120">
        <v>0</v>
      </c>
      <c r="R25" s="120">
        <v>0</v>
      </c>
      <c r="S25" s="120">
        <v>0</v>
      </c>
    </row>
    <row r="26" spans="1:19" x14ac:dyDescent="0.3">
      <c r="A26" s="98">
        <v>41</v>
      </c>
      <c r="B26" s="120" t="s">
        <v>441</v>
      </c>
      <c r="C26" s="120"/>
      <c r="D26" s="120">
        <v>0</v>
      </c>
      <c r="E26" s="120">
        <v>0</v>
      </c>
      <c r="F26" s="120">
        <v>0</v>
      </c>
      <c r="G26" s="120"/>
      <c r="H26" s="120">
        <v>0</v>
      </c>
      <c r="I26" s="120">
        <v>0</v>
      </c>
      <c r="J26" s="120">
        <v>0</v>
      </c>
      <c r="K26" s="120">
        <v>0</v>
      </c>
      <c r="L26" s="120">
        <v>0</v>
      </c>
      <c r="M26" s="120">
        <v>0</v>
      </c>
      <c r="N26" s="120"/>
      <c r="O26" s="120">
        <v>0</v>
      </c>
      <c r="P26" s="120">
        <v>0</v>
      </c>
      <c r="Q26" s="120">
        <v>0</v>
      </c>
      <c r="R26" s="120">
        <v>0</v>
      </c>
      <c r="S26" s="120">
        <v>0</v>
      </c>
    </row>
    <row r="27" spans="1:19" x14ac:dyDescent="0.3">
      <c r="A27" s="392">
        <v>44</v>
      </c>
      <c r="B27" s="393" t="s">
        <v>442</v>
      </c>
      <c r="C27" s="393"/>
      <c r="D27" s="393">
        <v>0</v>
      </c>
      <c r="E27" s="393">
        <v>0</v>
      </c>
      <c r="F27" s="393">
        <v>0</v>
      </c>
      <c r="G27" s="393"/>
      <c r="H27" s="393">
        <v>0</v>
      </c>
      <c r="I27" s="393">
        <v>0</v>
      </c>
      <c r="J27" s="393">
        <v>0</v>
      </c>
      <c r="K27" s="393">
        <v>0</v>
      </c>
      <c r="L27" s="393">
        <v>0</v>
      </c>
      <c r="M27" s="393">
        <v>0</v>
      </c>
      <c r="N27" s="393"/>
      <c r="O27" s="393">
        <v>0</v>
      </c>
      <c r="P27" s="393">
        <v>0</v>
      </c>
      <c r="Q27" s="393">
        <v>0</v>
      </c>
      <c r="R27" s="393">
        <v>0</v>
      </c>
      <c r="S27" s="393">
        <v>0</v>
      </c>
    </row>
    <row r="28" spans="1:19" x14ac:dyDescent="0.3">
      <c r="A28" s="392">
        <v>45</v>
      </c>
      <c r="B28" s="393" t="s">
        <v>443</v>
      </c>
      <c r="C28" s="393"/>
      <c r="D28" s="393">
        <v>0</v>
      </c>
      <c r="E28" s="393">
        <v>0</v>
      </c>
      <c r="F28" s="393">
        <v>0</v>
      </c>
      <c r="G28" s="393"/>
      <c r="H28" s="393">
        <v>0</v>
      </c>
      <c r="I28" s="393">
        <v>0</v>
      </c>
      <c r="J28" s="393">
        <v>0</v>
      </c>
      <c r="K28" s="393">
        <v>0</v>
      </c>
      <c r="L28" s="393">
        <v>0</v>
      </c>
      <c r="M28" s="393">
        <v>0</v>
      </c>
      <c r="N28" s="393"/>
      <c r="O28" s="393">
        <v>0</v>
      </c>
      <c r="P28" s="393">
        <v>0</v>
      </c>
      <c r="Q28" s="393">
        <v>0</v>
      </c>
      <c r="R28" s="393">
        <v>0</v>
      </c>
      <c r="S28" s="393">
        <v>0</v>
      </c>
    </row>
    <row r="29" spans="1:19" x14ac:dyDescent="0.3">
      <c r="A29" s="392">
        <v>47</v>
      </c>
      <c r="B29" s="393" t="s">
        <v>444</v>
      </c>
      <c r="C29" s="393"/>
      <c r="D29" s="393">
        <v>0</v>
      </c>
      <c r="E29" s="393">
        <v>0</v>
      </c>
      <c r="F29" s="393">
        <v>0</v>
      </c>
      <c r="G29" s="393"/>
      <c r="H29" s="393">
        <v>0</v>
      </c>
      <c r="I29" s="393">
        <v>0</v>
      </c>
      <c r="J29" s="393">
        <v>0</v>
      </c>
      <c r="K29" s="393">
        <v>0</v>
      </c>
      <c r="L29" s="393">
        <v>0</v>
      </c>
      <c r="M29" s="393">
        <v>0</v>
      </c>
      <c r="N29" s="393"/>
      <c r="O29" s="393">
        <v>0</v>
      </c>
      <c r="P29" s="393">
        <v>0</v>
      </c>
      <c r="Q29" s="393">
        <v>0</v>
      </c>
      <c r="R29" s="393">
        <v>0</v>
      </c>
      <c r="S29" s="393">
        <v>0</v>
      </c>
    </row>
    <row r="30" spans="1:19" ht="13.95" customHeight="1" x14ac:dyDescent="0.3">
      <c r="A30" s="392">
        <v>48</v>
      </c>
      <c r="B30" s="393" t="s">
        <v>52</v>
      </c>
      <c r="C30" s="393"/>
      <c r="D30" s="393">
        <v>0</v>
      </c>
      <c r="E30" s="393">
        <v>0</v>
      </c>
      <c r="F30" s="393">
        <v>0</v>
      </c>
      <c r="G30" s="393"/>
      <c r="H30" s="393">
        <v>0</v>
      </c>
      <c r="I30" s="393">
        <v>0</v>
      </c>
      <c r="J30" s="393">
        <v>0</v>
      </c>
      <c r="K30" s="393">
        <v>0</v>
      </c>
      <c r="L30" s="393">
        <v>0</v>
      </c>
      <c r="M30" s="393">
        <v>0</v>
      </c>
      <c r="N30" s="393"/>
      <c r="O30" s="393">
        <v>0</v>
      </c>
      <c r="P30" s="393">
        <v>0</v>
      </c>
      <c r="Q30" s="393">
        <v>0</v>
      </c>
      <c r="R30" s="393">
        <v>0</v>
      </c>
      <c r="S30" s="393">
        <v>0</v>
      </c>
    </row>
    <row r="31" spans="1:19" x14ac:dyDescent="0.3">
      <c r="A31" s="98">
        <v>49</v>
      </c>
      <c r="B31" s="120" t="s">
        <v>124</v>
      </c>
      <c r="C31" s="120"/>
      <c r="D31" s="120">
        <v>0</v>
      </c>
      <c r="E31" s="120">
        <v>0</v>
      </c>
      <c r="F31" s="120">
        <v>0</v>
      </c>
      <c r="G31" s="120"/>
      <c r="H31" s="120">
        <v>0</v>
      </c>
      <c r="I31" s="120">
        <v>0</v>
      </c>
      <c r="J31" s="120">
        <v>0</v>
      </c>
      <c r="K31" s="120">
        <v>0</v>
      </c>
      <c r="L31" s="120">
        <v>0</v>
      </c>
      <c r="M31" s="120">
        <v>0</v>
      </c>
      <c r="N31" s="120"/>
      <c r="O31" s="120">
        <v>0</v>
      </c>
      <c r="P31" s="120">
        <v>0</v>
      </c>
      <c r="Q31" s="120">
        <v>0</v>
      </c>
      <c r="R31" s="120">
        <v>0</v>
      </c>
      <c r="S31" s="120">
        <v>0</v>
      </c>
    </row>
    <row r="32" spans="1:19" x14ac:dyDescent="0.3">
      <c r="A32" s="98">
        <v>50</v>
      </c>
      <c r="B32" s="120" t="s">
        <v>30</v>
      </c>
      <c r="C32" s="120"/>
      <c r="D32" s="120">
        <v>0</v>
      </c>
      <c r="E32" s="120">
        <v>0</v>
      </c>
      <c r="F32" s="120">
        <v>0</v>
      </c>
      <c r="G32" s="120"/>
      <c r="H32" s="120">
        <v>0</v>
      </c>
      <c r="I32" s="120">
        <v>0</v>
      </c>
      <c r="J32" s="120">
        <v>0</v>
      </c>
      <c r="K32" s="120">
        <v>0</v>
      </c>
      <c r="L32" s="120">
        <v>0</v>
      </c>
      <c r="M32" s="120">
        <v>0</v>
      </c>
      <c r="N32" s="120"/>
      <c r="O32" s="120">
        <v>0</v>
      </c>
      <c r="P32" s="120">
        <v>0</v>
      </c>
      <c r="Q32" s="120">
        <v>0</v>
      </c>
      <c r="R32" s="120">
        <v>0</v>
      </c>
      <c r="S32" s="120">
        <v>0</v>
      </c>
    </row>
    <row r="33" spans="1:19" x14ac:dyDescent="0.3">
      <c r="A33" s="98">
        <v>51</v>
      </c>
      <c r="B33" s="120" t="s">
        <v>141</v>
      </c>
      <c r="C33" s="120"/>
      <c r="D33" s="120">
        <v>0</v>
      </c>
      <c r="E33" s="120">
        <v>0</v>
      </c>
      <c r="F33" s="120">
        <v>0</v>
      </c>
      <c r="G33" s="120"/>
      <c r="H33" s="120">
        <v>0</v>
      </c>
      <c r="I33" s="120">
        <v>0</v>
      </c>
      <c r="J33" s="120">
        <v>0</v>
      </c>
      <c r="K33" s="120">
        <v>0</v>
      </c>
      <c r="L33" s="120">
        <v>0</v>
      </c>
      <c r="M33" s="120">
        <v>0</v>
      </c>
      <c r="N33" s="120"/>
      <c r="O33" s="120">
        <v>0</v>
      </c>
      <c r="P33" s="120">
        <v>0</v>
      </c>
      <c r="Q33" s="120">
        <v>0</v>
      </c>
      <c r="R33" s="120">
        <v>0</v>
      </c>
      <c r="S33" s="120">
        <v>0</v>
      </c>
    </row>
    <row r="34" spans="1:19" x14ac:dyDescent="0.3">
      <c r="A34" s="98">
        <v>52</v>
      </c>
      <c r="B34" s="120" t="s">
        <v>134</v>
      </c>
      <c r="C34" s="120"/>
      <c r="D34" s="120">
        <v>0</v>
      </c>
      <c r="E34" s="120">
        <v>0</v>
      </c>
      <c r="F34" s="120">
        <v>0</v>
      </c>
      <c r="G34" s="120"/>
      <c r="H34" s="120">
        <v>0</v>
      </c>
      <c r="I34" s="120">
        <v>0</v>
      </c>
      <c r="J34" s="120">
        <v>0</v>
      </c>
      <c r="K34" s="120">
        <v>0</v>
      </c>
      <c r="L34" s="120">
        <v>0</v>
      </c>
      <c r="M34" s="120">
        <v>0</v>
      </c>
      <c r="N34" s="120"/>
      <c r="O34" s="120">
        <v>0</v>
      </c>
      <c r="P34" s="120">
        <v>0</v>
      </c>
      <c r="Q34" s="120">
        <v>0</v>
      </c>
      <c r="R34" s="120">
        <v>0</v>
      </c>
      <c r="S34" s="120">
        <v>0</v>
      </c>
    </row>
    <row r="35" spans="1:19" x14ac:dyDescent="0.3">
      <c r="A35" s="98">
        <v>53</v>
      </c>
      <c r="B35" s="120" t="s">
        <v>31</v>
      </c>
      <c r="C35" s="120"/>
      <c r="D35" s="120">
        <v>0</v>
      </c>
      <c r="E35" s="120">
        <v>0</v>
      </c>
      <c r="F35" s="120">
        <v>0</v>
      </c>
      <c r="G35" s="120"/>
      <c r="H35" s="120">
        <v>0</v>
      </c>
      <c r="I35" s="120">
        <v>0</v>
      </c>
      <c r="J35" s="120">
        <v>0</v>
      </c>
      <c r="K35" s="120">
        <v>0</v>
      </c>
      <c r="L35" s="120">
        <v>0</v>
      </c>
      <c r="M35" s="120">
        <v>0</v>
      </c>
      <c r="N35" s="120"/>
      <c r="O35" s="120">
        <v>0</v>
      </c>
      <c r="P35" s="120">
        <v>0</v>
      </c>
      <c r="Q35" s="120">
        <v>0</v>
      </c>
      <c r="R35" s="120">
        <v>0</v>
      </c>
      <c r="S35" s="120">
        <v>0</v>
      </c>
    </row>
    <row r="36" spans="1:19" x14ac:dyDescent="0.3">
      <c r="A36" s="98">
        <v>55</v>
      </c>
      <c r="B36" s="120" t="s">
        <v>144</v>
      </c>
      <c r="C36" s="120"/>
      <c r="D36" s="120">
        <v>0</v>
      </c>
      <c r="E36" s="120">
        <v>0</v>
      </c>
      <c r="F36" s="120">
        <v>0</v>
      </c>
      <c r="G36" s="120"/>
      <c r="H36" s="120">
        <v>0</v>
      </c>
      <c r="I36" s="120">
        <v>0</v>
      </c>
      <c r="J36" s="120">
        <v>0</v>
      </c>
      <c r="K36" s="120">
        <v>0</v>
      </c>
      <c r="L36" s="120">
        <v>0</v>
      </c>
      <c r="M36" s="120">
        <v>0</v>
      </c>
      <c r="N36" s="120"/>
      <c r="O36" s="120">
        <v>0</v>
      </c>
      <c r="P36" s="120">
        <v>0</v>
      </c>
      <c r="Q36" s="120">
        <v>0</v>
      </c>
      <c r="R36" s="120">
        <v>0</v>
      </c>
      <c r="S36" s="120">
        <v>0</v>
      </c>
    </row>
    <row r="37" spans="1:19" x14ac:dyDescent="0.3">
      <c r="A37" s="98">
        <v>61</v>
      </c>
      <c r="B37" s="120" t="s">
        <v>157</v>
      </c>
      <c r="C37" s="120"/>
      <c r="D37" s="120">
        <v>0</v>
      </c>
      <c r="E37" s="120">
        <v>0</v>
      </c>
      <c r="F37" s="120">
        <v>0</v>
      </c>
      <c r="G37" s="120"/>
      <c r="H37" s="120">
        <v>0</v>
      </c>
      <c r="I37" s="120">
        <v>0</v>
      </c>
      <c r="J37" s="120">
        <v>0</v>
      </c>
      <c r="K37" s="120">
        <v>0</v>
      </c>
      <c r="L37" s="120">
        <v>0</v>
      </c>
      <c r="M37" s="120">
        <v>0</v>
      </c>
      <c r="N37" s="120"/>
      <c r="O37" s="120">
        <v>0</v>
      </c>
      <c r="P37" s="120">
        <v>0</v>
      </c>
      <c r="Q37" s="120">
        <v>0</v>
      </c>
      <c r="R37" s="120">
        <v>0</v>
      </c>
      <c r="S37" s="120">
        <v>0</v>
      </c>
    </row>
    <row r="38" spans="1:19" x14ac:dyDescent="0.3">
      <c r="A38" s="98">
        <v>80</v>
      </c>
      <c r="B38" s="120" t="s">
        <v>114</v>
      </c>
      <c r="C38" s="120"/>
      <c r="D38" s="120">
        <v>0</v>
      </c>
      <c r="E38" s="120">
        <v>0</v>
      </c>
      <c r="F38" s="120">
        <v>0</v>
      </c>
      <c r="G38" s="120"/>
      <c r="H38" s="120">
        <v>0</v>
      </c>
      <c r="I38" s="120">
        <v>0</v>
      </c>
      <c r="J38" s="120">
        <v>0</v>
      </c>
      <c r="K38" s="120">
        <v>0</v>
      </c>
      <c r="L38" s="120">
        <v>0</v>
      </c>
      <c r="M38" s="120">
        <v>0</v>
      </c>
      <c r="N38" s="120"/>
      <c r="O38" s="120">
        <v>0</v>
      </c>
      <c r="P38" s="120">
        <v>0</v>
      </c>
      <c r="Q38" s="120">
        <v>0</v>
      </c>
      <c r="R38" s="120">
        <v>0</v>
      </c>
      <c r="S38" s="120">
        <v>0</v>
      </c>
    </row>
    <row r="39" spans="1:19" x14ac:dyDescent="0.3">
      <c r="A39" s="98">
        <v>81</v>
      </c>
      <c r="B39" s="120" t="s">
        <v>115</v>
      </c>
      <c r="C39" s="120"/>
      <c r="D39" s="120">
        <v>0</v>
      </c>
      <c r="E39" s="120">
        <v>0</v>
      </c>
      <c r="F39" s="120">
        <v>0</v>
      </c>
      <c r="G39" s="120"/>
      <c r="H39" s="120">
        <v>0</v>
      </c>
      <c r="I39" s="120">
        <v>0</v>
      </c>
      <c r="J39" s="120">
        <v>0</v>
      </c>
      <c r="K39" s="120">
        <v>0</v>
      </c>
      <c r="L39" s="120">
        <v>0</v>
      </c>
      <c r="M39" s="120">
        <v>0</v>
      </c>
      <c r="N39" s="120"/>
      <c r="O39" s="120">
        <v>0</v>
      </c>
      <c r="P39" s="120">
        <v>0</v>
      </c>
      <c r="Q39" s="120">
        <v>0</v>
      </c>
      <c r="R39" s="120">
        <v>0</v>
      </c>
      <c r="S39" s="120">
        <v>0</v>
      </c>
    </row>
    <row r="40" spans="1:19" x14ac:dyDescent="0.3">
      <c r="A40" s="98">
        <v>82</v>
      </c>
      <c r="B40" s="120" t="s">
        <v>202</v>
      </c>
      <c r="C40" s="120"/>
      <c r="D40" s="120">
        <v>0</v>
      </c>
      <c r="E40" s="120">
        <v>0</v>
      </c>
      <c r="F40" s="120">
        <v>0</v>
      </c>
      <c r="G40" s="120"/>
      <c r="H40" s="120">
        <v>0</v>
      </c>
      <c r="I40" s="120">
        <v>0</v>
      </c>
      <c r="J40" s="120">
        <v>0</v>
      </c>
      <c r="K40" s="120">
        <v>0</v>
      </c>
      <c r="L40" s="120">
        <v>0</v>
      </c>
      <c r="M40" s="120">
        <v>0</v>
      </c>
      <c r="N40" s="120"/>
      <c r="O40" s="120">
        <v>0</v>
      </c>
      <c r="P40" s="120">
        <v>0</v>
      </c>
      <c r="Q40" s="120">
        <v>0</v>
      </c>
      <c r="R40" s="120">
        <v>0</v>
      </c>
      <c r="S40" s="120">
        <v>0</v>
      </c>
    </row>
    <row r="41" spans="1:19" x14ac:dyDescent="0.3">
      <c r="A41" s="98">
        <v>83</v>
      </c>
      <c r="B41" s="120" t="s">
        <v>32</v>
      </c>
      <c r="C41" s="120"/>
      <c r="D41" s="120">
        <v>0</v>
      </c>
      <c r="E41" s="120">
        <v>0</v>
      </c>
      <c r="F41" s="120">
        <v>0</v>
      </c>
      <c r="G41" s="120"/>
      <c r="H41" s="120">
        <v>0</v>
      </c>
      <c r="I41" s="120">
        <v>0</v>
      </c>
      <c r="J41" s="120">
        <v>0</v>
      </c>
      <c r="K41" s="120">
        <v>0</v>
      </c>
      <c r="L41" s="120">
        <v>0</v>
      </c>
      <c r="M41" s="120">
        <v>0</v>
      </c>
      <c r="N41" s="120"/>
      <c r="O41" s="120">
        <v>0</v>
      </c>
      <c r="P41" s="120">
        <v>0</v>
      </c>
      <c r="Q41" s="120">
        <v>0</v>
      </c>
      <c r="R41" s="120">
        <v>0</v>
      </c>
      <c r="S41" s="120">
        <v>0</v>
      </c>
    </row>
    <row r="42" spans="1:19" x14ac:dyDescent="0.3">
      <c r="A42" s="98">
        <v>84</v>
      </c>
      <c r="B42" s="120" t="s">
        <v>123</v>
      </c>
      <c r="C42" s="120"/>
      <c r="D42" s="120">
        <v>0</v>
      </c>
      <c r="E42" s="120">
        <v>0</v>
      </c>
      <c r="F42" s="120">
        <v>0</v>
      </c>
      <c r="G42" s="120"/>
      <c r="H42" s="120">
        <v>0</v>
      </c>
      <c r="I42" s="120">
        <v>0</v>
      </c>
      <c r="J42" s="120">
        <v>0</v>
      </c>
      <c r="K42" s="120">
        <v>0</v>
      </c>
      <c r="L42" s="120">
        <v>0</v>
      </c>
      <c r="M42" s="120">
        <v>0</v>
      </c>
      <c r="N42" s="120"/>
      <c r="O42" s="120">
        <v>0</v>
      </c>
      <c r="P42" s="120">
        <v>0</v>
      </c>
      <c r="Q42" s="120">
        <v>0</v>
      </c>
      <c r="R42" s="120">
        <v>0</v>
      </c>
      <c r="S42" s="120">
        <v>0</v>
      </c>
    </row>
    <row r="43" spans="1:19" x14ac:dyDescent="0.3">
      <c r="A43" s="98">
        <v>85</v>
      </c>
      <c r="B43" s="120" t="s">
        <v>125</v>
      </c>
      <c r="C43" s="120"/>
      <c r="D43" s="120">
        <v>0</v>
      </c>
      <c r="E43" s="120">
        <v>0</v>
      </c>
      <c r="F43" s="120">
        <v>0</v>
      </c>
      <c r="G43" s="120"/>
      <c r="H43" s="120">
        <v>0</v>
      </c>
      <c r="I43" s="120">
        <v>0</v>
      </c>
      <c r="J43" s="120">
        <v>0</v>
      </c>
      <c r="K43" s="120">
        <v>0</v>
      </c>
      <c r="L43" s="120">
        <v>0</v>
      </c>
      <c r="M43" s="120">
        <v>0</v>
      </c>
      <c r="N43" s="120"/>
      <c r="O43" s="120">
        <v>0</v>
      </c>
      <c r="P43" s="120">
        <v>0</v>
      </c>
      <c r="Q43" s="120">
        <v>0</v>
      </c>
      <c r="R43" s="120">
        <v>0</v>
      </c>
      <c r="S43" s="120">
        <v>0</v>
      </c>
    </row>
    <row r="44" spans="1:19" x14ac:dyDescent="0.3">
      <c r="A44" s="98">
        <v>88</v>
      </c>
      <c r="B44" s="120" t="s">
        <v>122</v>
      </c>
      <c r="C44" s="120"/>
      <c r="D44" s="120">
        <v>0</v>
      </c>
      <c r="E44" s="120">
        <v>0</v>
      </c>
      <c r="F44" s="120">
        <v>0</v>
      </c>
      <c r="G44" s="120"/>
      <c r="H44" s="120">
        <v>0</v>
      </c>
      <c r="I44" s="120">
        <v>0</v>
      </c>
      <c r="J44" s="120">
        <v>0</v>
      </c>
      <c r="K44" s="120">
        <v>0</v>
      </c>
      <c r="L44" s="120">
        <v>0</v>
      </c>
      <c r="M44" s="120">
        <v>0</v>
      </c>
      <c r="N44" s="120"/>
      <c r="O44" s="120">
        <v>0</v>
      </c>
      <c r="P44" s="120">
        <v>0</v>
      </c>
      <c r="Q44" s="120">
        <v>0</v>
      </c>
      <c r="R44" s="120">
        <v>0</v>
      </c>
      <c r="S44" s="120">
        <v>0</v>
      </c>
    </row>
    <row r="45" spans="1:19" x14ac:dyDescent="0.3">
      <c r="A45" s="98">
        <v>89</v>
      </c>
      <c r="B45" s="120" t="s">
        <v>126</v>
      </c>
      <c r="C45" s="120"/>
      <c r="D45" s="120">
        <v>0</v>
      </c>
      <c r="E45" s="120">
        <v>0</v>
      </c>
      <c r="F45" s="120">
        <v>0</v>
      </c>
      <c r="G45" s="120"/>
      <c r="H45" s="120">
        <v>0</v>
      </c>
      <c r="I45" s="120">
        <v>0</v>
      </c>
      <c r="J45" s="120">
        <v>0</v>
      </c>
      <c r="K45" s="120">
        <v>0</v>
      </c>
      <c r="L45" s="120">
        <v>0</v>
      </c>
      <c r="M45" s="120">
        <v>0</v>
      </c>
      <c r="N45" s="120"/>
      <c r="O45" s="120">
        <v>0</v>
      </c>
      <c r="P45" s="120">
        <v>0</v>
      </c>
      <c r="Q45" s="120">
        <v>0</v>
      </c>
      <c r="R45" s="120">
        <v>0</v>
      </c>
      <c r="S45" s="120">
        <v>0</v>
      </c>
    </row>
    <row r="46" spans="1:19" x14ac:dyDescent="0.3">
      <c r="A46" s="98">
        <v>90</v>
      </c>
      <c r="B46" s="120" t="s">
        <v>119</v>
      </c>
      <c r="C46" s="120"/>
      <c r="D46" s="120">
        <v>0</v>
      </c>
      <c r="E46" s="120">
        <v>0</v>
      </c>
      <c r="F46" s="120">
        <v>0</v>
      </c>
      <c r="G46" s="120"/>
      <c r="H46" s="120">
        <v>0</v>
      </c>
      <c r="I46" s="120">
        <v>0</v>
      </c>
      <c r="J46" s="120">
        <v>0</v>
      </c>
      <c r="K46" s="120">
        <v>0</v>
      </c>
      <c r="L46" s="120">
        <v>0</v>
      </c>
      <c r="M46" s="120">
        <v>0</v>
      </c>
      <c r="N46" s="120"/>
      <c r="O46" s="120">
        <v>0</v>
      </c>
      <c r="P46" s="120">
        <v>0</v>
      </c>
      <c r="Q46" s="120">
        <v>0</v>
      </c>
      <c r="R46" s="120">
        <v>0</v>
      </c>
      <c r="S46" s="120">
        <v>0</v>
      </c>
    </row>
    <row r="47" spans="1:19" x14ac:dyDescent="0.3">
      <c r="A47" s="98">
        <v>91</v>
      </c>
      <c r="B47" s="120" t="s">
        <v>120</v>
      </c>
      <c r="C47" s="120"/>
      <c r="D47" s="120">
        <v>0</v>
      </c>
      <c r="E47" s="120">
        <v>0</v>
      </c>
      <c r="F47" s="120">
        <v>0</v>
      </c>
      <c r="G47" s="120"/>
      <c r="H47" s="120">
        <v>0</v>
      </c>
      <c r="I47" s="120">
        <v>0</v>
      </c>
      <c r="J47" s="120">
        <v>0</v>
      </c>
      <c r="K47" s="120">
        <v>0</v>
      </c>
      <c r="L47" s="120">
        <v>0</v>
      </c>
      <c r="M47" s="120">
        <v>0</v>
      </c>
      <c r="N47" s="120"/>
      <c r="O47" s="120">
        <v>0</v>
      </c>
      <c r="P47" s="120">
        <v>0</v>
      </c>
      <c r="Q47" s="120">
        <v>0</v>
      </c>
      <c r="R47" s="120">
        <v>0</v>
      </c>
      <c r="S47" s="120">
        <v>0</v>
      </c>
    </row>
    <row r="48" spans="1:19" x14ac:dyDescent="0.3">
      <c r="A48" s="98">
        <v>93</v>
      </c>
      <c r="B48" s="120" t="s">
        <v>132</v>
      </c>
      <c r="C48" s="120"/>
      <c r="D48" s="120">
        <v>0</v>
      </c>
      <c r="E48" s="120">
        <v>0</v>
      </c>
      <c r="F48" s="120">
        <v>0</v>
      </c>
      <c r="G48" s="120"/>
      <c r="H48" s="120">
        <v>0</v>
      </c>
      <c r="I48" s="120">
        <v>0</v>
      </c>
      <c r="J48" s="120">
        <v>0</v>
      </c>
      <c r="K48" s="120">
        <v>0</v>
      </c>
      <c r="L48" s="120">
        <v>0</v>
      </c>
      <c r="M48" s="120">
        <v>0</v>
      </c>
      <c r="N48" s="120"/>
      <c r="O48" s="120">
        <v>0</v>
      </c>
      <c r="P48" s="120">
        <v>0</v>
      </c>
      <c r="Q48" s="120">
        <v>0</v>
      </c>
      <c r="R48" s="120">
        <v>0</v>
      </c>
      <c r="S48" s="120">
        <v>0</v>
      </c>
    </row>
    <row r="49" spans="1:19" x14ac:dyDescent="0.3">
      <c r="A49" s="98">
        <v>94</v>
      </c>
      <c r="B49" s="120" t="s">
        <v>135</v>
      </c>
      <c r="C49" s="120"/>
      <c r="D49" s="120">
        <v>0</v>
      </c>
      <c r="E49" s="120">
        <v>0</v>
      </c>
      <c r="F49" s="120">
        <v>0</v>
      </c>
      <c r="G49" s="120"/>
      <c r="H49" s="120">
        <v>0</v>
      </c>
      <c r="I49" s="120">
        <v>0</v>
      </c>
      <c r="J49" s="120">
        <v>0</v>
      </c>
      <c r="K49" s="120">
        <v>0</v>
      </c>
      <c r="L49" s="120">
        <v>0</v>
      </c>
      <c r="M49" s="120">
        <v>0</v>
      </c>
      <c r="N49" s="120"/>
      <c r="O49" s="120">
        <v>0</v>
      </c>
      <c r="P49" s="120">
        <v>0</v>
      </c>
      <c r="Q49" s="120">
        <v>0</v>
      </c>
      <c r="R49" s="120">
        <v>0</v>
      </c>
      <c r="S49" s="120">
        <v>0</v>
      </c>
    </row>
    <row r="50" spans="1:19" x14ac:dyDescent="0.3">
      <c r="A50" s="98">
        <v>97</v>
      </c>
      <c r="B50" s="120" t="s">
        <v>131</v>
      </c>
      <c r="C50" s="120"/>
      <c r="D50" s="120">
        <v>0</v>
      </c>
      <c r="E50" s="120">
        <v>0</v>
      </c>
      <c r="F50" s="120">
        <v>0</v>
      </c>
      <c r="G50" s="120"/>
      <c r="H50" s="120">
        <v>0</v>
      </c>
      <c r="I50" s="120">
        <v>0</v>
      </c>
      <c r="J50" s="120">
        <v>0</v>
      </c>
      <c r="K50" s="120">
        <v>0</v>
      </c>
      <c r="L50" s="120">
        <v>0</v>
      </c>
      <c r="M50" s="120">
        <v>0</v>
      </c>
      <c r="N50" s="120"/>
      <c r="O50" s="120">
        <v>0</v>
      </c>
      <c r="P50" s="120">
        <v>0</v>
      </c>
      <c r="Q50" s="120">
        <v>0</v>
      </c>
      <c r="R50" s="120">
        <v>0</v>
      </c>
      <c r="S50" s="120">
        <v>0</v>
      </c>
    </row>
    <row r="51" spans="1:19" x14ac:dyDescent="0.3">
      <c r="A51" s="98">
        <v>98</v>
      </c>
      <c r="B51" s="120" t="s">
        <v>136</v>
      </c>
      <c r="C51" s="120"/>
      <c r="D51" s="120">
        <v>0</v>
      </c>
      <c r="E51" s="120">
        <v>0</v>
      </c>
      <c r="F51" s="120">
        <v>0</v>
      </c>
      <c r="G51" s="120"/>
      <c r="H51" s="120">
        <v>0</v>
      </c>
      <c r="I51" s="120">
        <v>0</v>
      </c>
      <c r="J51" s="120">
        <v>0</v>
      </c>
      <c r="K51" s="120">
        <v>0</v>
      </c>
      <c r="L51" s="120">
        <v>0</v>
      </c>
      <c r="M51" s="120">
        <v>0</v>
      </c>
      <c r="N51" s="120"/>
      <c r="O51" s="120">
        <v>0</v>
      </c>
      <c r="P51" s="120">
        <v>0</v>
      </c>
      <c r="Q51" s="120">
        <v>0</v>
      </c>
      <c r="R51" s="120">
        <v>0</v>
      </c>
      <c r="S51" s="120">
        <v>0</v>
      </c>
    </row>
    <row r="52" spans="1:19" x14ac:dyDescent="0.3">
      <c r="A52" s="98">
        <v>99</v>
      </c>
      <c r="B52" s="120" t="s">
        <v>133</v>
      </c>
      <c r="C52" s="120"/>
      <c r="D52" s="120">
        <v>0</v>
      </c>
      <c r="E52" s="120">
        <v>0</v>
      </c>
      <c r="F52" s="120">
        <v>0</v>
      </c>
      <c r="G52" s="120"/>
      <c r="H52" s="120">
        <v>0</v>
      </c>
      <c r="I52" s="120">
        <v>0</v>
      </c>
      <c r="J52" s="120">
        <v>0</v>
      </c>
      <c r="K52" s="120">
        <v>0</v>
      </c>
      <c r="L52" s="120">
        <v>0</v>
      </c>
      <c r="M52" s="120">
        <v>0</v>
      </c>
      <c r="N52" s="120"/>
      <c r="O52" s="120">
        <v>0</v>
      </c>
      <c r="P52" s="120">
        <v>0</v>
      </c>
      <c r="Q52" s="120">
        <v>0</v>
      </c>
      <c r="R52" s="120">
        <v>0</v>
      </c>
      <c r="S52" s="120">
        <v>0</v>
      </c>
    </row>
    <row r="53" spans="1:19" x14ac:dyDescent="0.3">
      <c r="A53" s="98">
        <v>100</v>
      </c>
      <c r="B53" s="120" t="s">
        <v>146</v>
      </c>
      <c r="C53" s="120"/>
      <c r="D53" s="120">
        <v>0</v>
      </c>
      <c r="E53" s="120">
        <v>0</v>
      </c>
      <c r="F53" s="120">
        <v>0</v>
      </c>
      <c r="G53" s="120"/>
      <c r="H53" s="120">
        <v>0</v>
      </c>
      <c r="I53" s="120">
        <v>0</v>
      </c>
      <c r="J53" s="120">
        <v>0</v>
      </c>
      <c r="K53" s="120">
        <v>0</v>
      </c>
      <c r="L53" s="120">
        <v>0</v>
      </c>
      <c r="M53" s="120">
        <v>0</v>
      </c>
      <c r="N53" s="120"/>
      <c r="O53" s="120">
        <v>0</v>
      </c>
      <c r="P53" s="120">
        <v>0</v>
      </c>
      <c r="Q53" s="120">
        <v>0</v>
      </c>
      <c r="R53" s="120">
        <v>0</v>
      </c>
      <c r="S53" s="120">
        <v>0</v>
      </c>
    </row>
    <row r="54" spans="1:19" x14ac:dyDescent="0.3">
      <c r="A54" s="98">
        <v>101</v>
      </c>
      <c r="B54" s="120" t="s">
        <v>145</v>
      </c>
      <c r="C54" s="120"/>
      <c r="D54" s="120">
        <v>0</v>
      </c>
      <c r="E54" s="120">
        <v>0</v>
      </c>
      <c r="F54" s="120">
        <v>0</v>
      </c>
      <c r="G54" s="120"/>
      <c r="H54" s="120">
        <v>0</v>
      </c>
      <c r="I54" s="120">
        <v>0</v>
      </c>
      <c r="J54" s="120">
        <v>0</v>
      </c>
      <c r="K54" s="120">
        <v>0</v>
      </c>
      <c r="L54" s="120">
        <v>0</v>
      </c>
      <c r="M54" s="120">
        <v>0</v>
      </c>
      <c r="N54" s="120"/>
      <c r="O54" s="120">
        <v>0</v>
      </c>
      <c r="P54" s="120">
        <v>0</v>
      </c>
      <c r="Q54" s="120">
        <v>0</v>
      </c>
      <c r="R54" s="120">
        <v>0</v>
      </c>
      <c r="S54" s="120">
        <v>0</v>
      </c>
    </row>
    <row r="55" spans="1:19" x14ac:dyDescent="0.3">
      <c r="A55" s="98">
        <v>102</v>
      </c>
      <c r="B55" s="120" t="s">
        <v>158</v>
      </c>
      <c r="C55" s="120"/>
      <c r="D55" s="120">
        <v>0</v>
      </c>
      <c r="E55" s="120">
        <v>0</v>
      </c>
      <c r="F55" s="120">
        <v>0</v>
      </c>
      <c r="G55" s="120"/>
      <c r="H55" s="120">
        <v>0</v>
      </c>
      <c r="I55" s="120">
        <v>0</v>
      </c>
      <c r="J55" s="120">
        <v>0</v>
      </c>
      <c r="K55" s="120">
        <v>0</v>
      </c>
      <c r="L55" s="120">
        <v>0</v>
      </c>
      <c r="M55" s="120">
        <v>0</v>
      </c>
      <c r="N55" s="120"/>
      <c r="O55" s="120">
        <v>0</v>
      </c>
      <c r="P55" s="120">
        <v>0</v>
      </c>
      <c r="Q55" s="120">
        <v>0</v>
      </c>
      <c r="R55" s="120">
        <v>0</v>
      </c>
      <c r="S55" s="120">
        <v>0</v>
      </c>
    </row>
    <row r="56" spans="1:19" x14ac:dyDescent="0.3">
      <c r="A56" s="98">
        <v>103</v>
      </c>
      <c r="B56" s="120" t="s">
        <v>159</v>
      </c>
      <c r="C56" s="120"/>
      <c r="D56" s="120">
        <v>0</v>
      </c>
      <c r="E56" s="120">
        <v>0</v>
      </c>
      <c r="F56" s="120">
        <v>0</v>
      </c>
      <c r="G56" s="120"/>
      <c r="H56" s="120">
        <v>0</v>
      </c>
      <c r="I56" s="120">
        <v>0</v>
      </c>
      <c r="J56" s="120">
        <v>0</v>
      </c>
      <c r="K56" s="120">
        <v>0</v>
      </c>
      <c r="L56" s="120">
        <v>0</v>
      </c>
      <c r="M56" s="120">
        <v>0</v>
      </c>
      <c r="N56" s="120"/>
      <c r="O56" s="120">
        <v>0</v>
      </c>
      <c r="P56" s="120">
        <v>0</v>
      </c>
      <c r="Q56" s="120">
        <v>0</v>
      </c>
      <c r="R56" s="120">
        <v>0</v>
      </c>
      <c r="S56" s="120">
        <v>0</v>
      </c>
    </row>
    <row r="57" spans="1:19" x14ac:dyDescent="0.3">
      <c r="A57" s="98">
        <v>104</v>
      </c>
      <c r="B57" s="120" t="s">
        <v>445</v>
      </c>
      <c r="C57" s="120"/>
      <c r="D57" s="120">
        <v>0</v>
      </c>
      <c r="E57" s="120">
        <v>0</v>
      </c>
      <c r="F57" s="120">
        <v>0</v>
      </c>
      <c r="G57" s="120"/>
      <c r="H57" s="120">
        <v>0</v>
      </c>
      <c r="I57" s="120">
        <v>0</v>
      </c>
      <c r="J57" s="120">
        <v>0</v>
      </c>
      <c r="K57" s="120">
        <v>0</v>
      </c>
      <c r="L57" s="120">
        <v>0</v>
      </c>
      <c r="M57" s="120">
        <v>0</v>
      </c>
      <c r="N57" s="120"/>
      <c r="O57" s="120">
        <v>0</v>
      </c>
      <c r="P57" s="120">
        <v>0</v>
      </c>
      <c r="Q57" s="120">
        <v>0</v>
      </c>
      <c r="R57" s="120">
        <v>0</v>
      </c>
      <c r="S57" s="120">
        <v>0</v>
      </c>
    </row>
    <row r="58" spans="1:19" x14ac:dyDescent="0.3">
      <c r="A58" s="98">
        <v>107</v>
      </c>
      <c r="B58" s="120" t="s">
        <v>446</v>
      </c>
      <c r="C58" s="120"/>
      <c r="D58" s="120">
        <v>0</v>
      </c>
      <c r="E58" s="120">
        <v>0</v>
      </c>
      <c r="F58" s="120">
        <v>0</v>
      </c>
      <c r="G58" s="120"/>
      <c r="H58" s="120">
        <v>0</v>
      </c>
      <c r="I58" s="120">
        <v>0</v>
      </c>
      <c r="J58" s="120">
        <v>0</v>
      </c>
      <c r="K58" s="120">
        <v>0</v>
      </c>
      <c r="L58" s="120">
        <v>0</v>
      </c>
      <c r="M58" s="120">
        <v>0</v>
      </c>
      <c r="N58" s="120"/>
      <c r="O58" s="120">
        <v>0</v>
      </c>
      <c r="P58" s="120">
        <v>0</v>
      </c>
      <c r="Q58" s="120">
        <v>0</v>
      </c>
      <c r="R58" s="120">
        <v>0</v>
      </c>
      <c r="S58" s="120">
        <v>0</v>
      </c>
    </row>
    <row r="59" spans="1:19" x14ac:dyDescent="0.3">
      <c r="A59" s="98">
        <v>108</v>
      </c>
      <c r="B59" s="120" t="s">
        <v>447</v>
      </c>
      <c r="C59" s="120"/>
      <c r="D59" s="120">
        <v>0</v>
      </c>
      <c r="E59" s="120">
        <v>0</v>
      </c>
      <c r="F59" s="120">
        <v>0</v>
      </c>
      <c r="G59" s="120"/>
      <c r="H59" s="120">
        <v>0</v>
      </c>
      <c r="I59" s="120">
        <v>0</v>
      </c>
      <c r="J59" s="120">
        <v>0</v>
      </c>
      <c r="K59" s="120">
        <v>0</v>
      </c>
      <c r="L59" s="120">
        <v>0</v>
      </c>
      <c r="M59" s="120">
        <v>0</v>
      </c>
      <c r="N59" s="120"/>
      <c r="O59" s="120">
        <v>0</v>
      </c>
      <c r="P59" s="120">
        <v>0</v>
      </c>
      <c r="Q59" s="120">
        <v>0</v>
      </c>
      <c r="R59" s="120">
        <v>0</v>
      </c>
      <c r="S59" s="120">
        <v>0</v>
      </c>
    </row>
    <row r="60" spans="1:19" x14ac:dyDescent="0.3">
      <c r="A60" s="98">
        <v>147</v>
      </c>
      <c r="B60" s="120" t="s">
        <v>448</v>
      </c>
      <c r="C60" s="120"/>
      <c r="D60" s="120">
        <v>0</v>
      </c>
      <c r="E60" s="120">
        <v>0</v>
      </c>
      <c r="F60" s="120">
        <v>0</v>
      </c>
      <c r="G60" s="120"/>
      <c r="H60" s="120">
        <v>0</v>
      </c>
      <c r="I60" s="120">
        <v>0</v>
      </c>
      <c r="J60" s="120">
        <v>0</v>
      </c>
      <c r="K60" s="120">
        <v>0</v>
      </c>
      <c r="L60" s="120">
        <v>0</v>
      </c>
      <c r="M60" s="120">
        <v>0</v>
      </c>
      <c r="N60" s="120"/>
      <c r="O60" s="120">
        <v>0</v>
      </c>
      <c r="P60" s="120">
        <v>0</v>
      </c>
      <c r="Q60" s="120">
        <v>0</v>
      </c>
      <c r="R60" s="120">
        <v>0</v>
      </c>
      <c r="S60" s="120">
        <v>0</v>
      </c>
    </row>
    <row r="61" spans="1:19" x14ac:dyDescent="0.3">
      <c r="A61" s="98">
        <v>148</v>
      </c>
      <c r="B61" s="120" t="s">
        <v>449</v>
      </c>
      <c r="C61" s="120"/>
      <c r="D61" s="120">
        <v>0</v>
      </c>
      <c r="E61" s="120">
        <v>0</v>
      </c>
      <c r="F61" s="120">
        <v>0</v>
      </c>
      <c r="G61" s="120"/>
      <c r="H61" s="120">
        <v>0</v>
      </c>
      <c r="I61" s="120">
        <v>0</v>
      </c>
      <c r="J61" s="120">
        <v>0</v>
      </c>
      <c r="K61" s="120">
        <v>0</v>
      </c>
      <c r="L61" s="120">
        <v>0</v>
      </c>
      <c r="M61" s="120">
        <v>0</v>
      </c>
      <c r="N61" s="120"/>
      <c r="O61" s="120">
        <v>0</v>
      </c>
      <c r="P61" s="120">
        <v>0</v>
      </c>
      <c r="Q61" s="120">
        <v>0</v>
      </c>
      <c r="R61" s="120">
        <v>0</v>
      </c>
      <c r="S61" s="120">
        <v>0</v>
      </c>
    </row>
    <row r="62" spans="1:19" x14ac:dyDescent="0.3">
      <c r="A62" s="98">
        <v>149</v>
      </c>
      <c r="B62" s="120" t="s">
        <v>450</v>
      </c>
      <c r="C62" s="120"/>
      <c r="D62" s="120">
        <v>0</v>
      </c>
      <c r="E62" s="120">
        <v>0</v>
      </c>
      <c r="F62" s="120">
        <v>0</v>
      </c>
      <c r="G62" s="120"/>
      <c r="H62" s="120">
        <v>0</v>
      </c>
      <c r="I62" s="120">
        <v>0</v>
      </c>
      <c r="J62" s="120">
        <v>0</v>
      </c>
      <c r="K62" s="120">
        <v>0</v>
      </c>
      <c r="L62" s="120">
        <v>0</v>
      </c>
      <c r="M62" s="120">
        <v>0</v>
      </c>
      <c r="N62" s="120"/>
      <c r="O62" s="120">
        <v>0</v>
      </c>
      <c r="P62" s="120">
        <v>0</v>
      </c>
      <c r="Q62" s="120">
        <v>0</v>
      </c>
      <c r="R62" s="120">
        <v>0</v>
      </c>
      <c r="S62" s="120">
        <v>0</v>
      </c>
    </row>
    <row r="63" spans="1:19" x14ac:dyDescent="0.3">
      <c r="A63" s="98">
        <v>150</v>
      </c>
      <c r="B63" s="120" t="s">
        <v>451</v>
      </c>
      <c r="C63" s="120"/>
      <c r="D63" s="120">
        <v>0</v>
      </c>
      <c r="E63" s="120">
        <v>0</v>
      </c>
      <c r="F63" s="120">
        <v>0</v>
      </c>
      <c r="G63" s="120"/>
      <c r="H63" s="120">
        <v>0</v>
      </c>
      <c r="I63" s="120">
        <v>0</v>
      </c>
      <c r="J63" s="120">
        <v>0</v>
      </c>
      <c r="K63" s="120">
        <v>0</v>
      </c>
      <c r="L63" s="120">
        <v>0</v>
      </c>
      <c r="M63" s="120">
        <v>0</v>
      </c>
      <c r="N63" s="120"/>
      <c r="O63" s="120">
        <v>0</v>
      </c>
      <c r="P63" s="120">
        <v>0</v>
      </c>
      <c r="Q63" s="120">
        <v>0</v>
      </c>
      <c r="R63" s="120">
        <v>0</v>
      </c>
      <c r="S63" s="120">
        <v>0</v>
      </c>
    </row>
    <row r="64" spans="1:19" x14ac:dyDescent="0.3">
      <c r="A64" s="98">
        <v>171</v>
      </c>
      <c r="B64" s="120" t="s">
        <v>113</v>
      </c>
      <c r="C64" s="120"/>
      <c r="D64" s="120">
        <v>0</v>
      </c>
      <c r="E64" s="120">
        <v>0</v>
      </c>
      <c r="F64" s="120">
        <v>0</v>
      </c>
      <c r="G64" s="120"/>
      <c r="H64" s="120">
        <v>0</v>
      </c>
      <c r="I64" s="120">
        <v>0</v>
      </c>
      <c r="J64" s="120">
        <v>0</v>
      </c>
      <c r="K64" s="120">
        <v>0</v>
      </c>
      <c r="L64" s="120">
        <v>0</v>
      </c>
      <c r="M64" s="120">
        <v>0</v>
      </c>
      <c r="N64" s="120"/>
      <c r="O64" s="120">
        <v>0</v>
      </c>
      <c r="P64" s="120">
        <v>0</v>
      </c>
      <c r="Q64" s="120">
        <v>0</v>
      </c>
      <c r="R64" s="120">
        <v>0</v>
      </c>
      <c r="S64" s="120">
        <v>0</v>
      </c>
    </row>
    <row r="65" spans="1:19" x14ac:dyDescent="0.3">
      <c r="A65" s="98">
        <v>191</v>
      </c>
      <c r="B65" s="120" t="s">
        <v>128</v>
      </c>
      <c r="C65" s="120"/>
      <c r="D65" s="120">
        <v>0</v>
      </c>
      <c r="E65" s="120">
        <v>0</v>
      </c>
      <c r="F65" s="120">
        <v>0</v>
      </c>
      <c r="G65" s="120"/>
      <c r="H65" s="120">
        <v>0</v>
      </c>
      <c r="I65" s="120">
        <v>0</v>
      </c>
      <c r="J65" s="120">
        <v>0</v>
      </c>
      <c r="K65" s="120">
        <v>0</v>
      </c>
      <c r="L65" s="120">
        <v>0</v>
      </c>
      <c r="M65" s="120">
        <v>0</v>
      </c>
      <c r="N65" s="120"/>
      <c r="O65" s="120">
        <v>0</v>
      </c>
      <c r="P65" s="120">
        <v>0</v>
      </c>
      <c r="Q65" s="120">
        <v>0</v>
      </c>
      <c r="R65" s="120">
        <v>0</v>
      </c>
      <c r="S65" s="120">
        <v>0</v>
      </c>
    </row>
    <row r="66" spans="1:19" x14ac:dyDescent="0.3">
      <c r="A66" s="98">
        <v>192</v>
      </c>
      <c r="B66" s="120" t="s">
        <v>139</v>
      </c>
      <c r="C66" s="120"/>
      <c r="D66" s="120">
        <v>0</v>
      </c>
      <c r="E66" s="120">
        <v>0</v>
      </c>
      <c r="F66" s="120">
        <v>0</v>
      </c>
      <c r="G66" s="120"/>
      <c r="H66" s="120">
        <v>0</v>
      </c>
      <c r="I66" s="120">
        <v>0</v>
      </c>
      <c r="J66" s="120">
        <v>0</v>
      </c>
      <c r="K66" s="120">
        <v>0</v>
      </c>
      <c r="L66" s="120">
        <v>0</v>
      </c>
      <c r="M66" s="120">
        <v>0</v>
      </c>
      <c r="N66" s="120"/>
      <c r="O66" s="120">
        <v>0</v>
      </c>
      <c r="P66" s="120">
        <v>0</v>
      </c>
      <c r="Q66" s="120">
        <v>0</v>
      </c>
      <c r="R66" s="120">
        <v>0</v>
      </c>
      <c r="S66" s="120">
        <v>0</v>
      </c>
    </row>
    <row r="67" spans="1:19" x14ac:dyDescent="0.3">
      <c r="A67" s="98">
        <v>193</v>
      </c>
      <c r="B67" s="120" t="s">
        <v>186</v>
      </c>
      <c r="C67" s="120"/>
      <c r="D67" s="120">
        <v>0</v>
      </c>
      <c r="E67" s="120">
        <v>0</v>
      </c>
      <c r="F67" s="120">
        <v>0</v>
      </c>
      <c r="G67" s="120"/>
      <c r="H67" s="120">
        <v>0</v>
      </c>
      <c r="I67" s="120">
        <v>0</v>
      </c>
      <c r="J67" s="120">
        <v>0</v>
      </c>
      <c r="K67" s="120">
        <v>0</v>
      </c>
      <c r="L67" s="120">
        <v>0</v>
      </c>
      <c r="M67" s="120">
        <v>0</v>
      </c>
      <c r="N67" s="120"/>
      <c r="O67" s="120">
        <v>0</v>
      </c>
      <c r="P67" s="120">
        <v>0</v>
      </c>
      <c r="Q67" s="120">
        <v>0</v>
      </c>
      <c r="R67" s="120">
        <v>0</v>
      </c>
      <c r="S67" s="120">
        <v>0</v>
      </c>
    </row>
    <row r="68" spans="1:19" x14ac:dyDescent="0.3">
      <c r="A68" s="98">
        <v>194</v>
      </c>
      <c r="B68" s="120" t="s">
        <v>452</v>
      </c>
      <c r="C68" s="120"/>
      <c r="D68" s="120">
        <v>0</v>
      </c>
      <c r="E68" s="120">
        <v>0</v>
      </c>
      <c r="F68" s="120">
        <v>0</v>
      </c>
      <c r="G68" s="120"/>
      <c r="H68" s="120">
        <v>0</v>
      </c>
      <c r="I68" s="120">
        <v>0</v>
      </c>
      <c r="J68" s="120">
        <v>0</v>
      </c>
      <c r="K68" s="120">
        <v>0</v>
      </c>
      <c r="L68" s="120">
        <v>0</v>
      </c>
      <c r="M68" s="120">
        <v>0</v>
      </c>
      <c r="N68" s="120"/>
      <c r="O68" s="120">
        <v>0</v>
      </c>
      <c r="P68" s="120">
        <v>0</v>
      </c>
      <c r="Q68" s="120">
        <v>0</v>
      </c>
      <c r="R68" s="120">
        <v>0</v>
      </c>
      <c r="S68" s="120">
        <v>0</v>
      </c>
    </row>
    <row r="69" spans="1:19" x14ac:dyDescent="0.3">
      <c r="A69" s="98">
        <v>252</v>
      </c>
      <c r="B69" s="120" t="s">
        <v>33</v>
      </c>
      <c r="C69" s="120"/>
      <c r="D69" s="120">
        <v>101276</v>
      </c>
      <c r="E69" s="120">
        <v>3471</v>
      </c>
      <c r="F69" s="120">
        <v>66360</v>
      </c>
      <c r="G69" s="120"/>
      <c r="H69" s="120">
        <v>388772</v>
      </c>
      <c r="I69" s="120">
        <v>0</v>
      </c>
      <c r="J69" s="120">
        <v>-190221</v>
      </c>
      <c r="K69" s="120">
        <v>311857</v>
      </c>
      <c r="L69" s="120">
        <v>4424</v>
      </c>
      <c r="M69" s="120">
        <v>54801</v>
      </c>
      <c r="N69" s="120"/>
      <c r="O69" s="120">
        <v>1092065</v>
      </c>
      <c r="P69" s="120">
        <v>2517</v>
      </c>
      <c r="Q69" s="120">
        <v>13334</v>
      </c>
      <c r="R69" s="120">
        <v>28668</v>
      </c>
      <c r="S69" s="120">
        <v>64555</v>
      </c>
    </row>
    <row r="70" spans="1:19" x14ac:dyDescent="0.3">
      <c r="A70" s="98">
        <v>253</v>
      </c>
      <c r="B70" s="120" t="s">
        <v>34</v>
      </c>
      <c r="C70" s="120"/>
      <c r="D70" s="120">
        <v>895982</v>
      </c>
      <c r="E70" s="120">
        <v>2191851</v>
      </c>
      <c r="F70" s="120">
        <v>1512412</v>
      </c>
      <c r="G70" s="120"/>
      <c r="H70" s="120">
        <v>360862</v>
      </c>
      <c r="I70" s="120">
        <v>1501318</v>
      </c>
      <c r="J70" s="120">
        <v>3479197</v>
      </c>
      <c r="K70" s="120">
        <v>1459161</v>
      </c>
      <c r="L70" s="120">
        <v>1618954</v>
      </c>
      <c r="M70" s="120">
        <v>2375326</v>
      </c>
      <c r="N70" s="120"/>
      <c r="O70" s="120">
        <v>2511301</v>
      </c>
      <c r="P70" s="120">
        <v>3931141</v>
      </c>
      <c r="Q70" s="120">
        <v>4073447</v>
      </c>
      <c r="R70" s="120">
        <v>768068</v>
      </c>
      <c r="S70" s="120">
        <v>3684096</v>
      </c>
    </row>
    <row r="71" spans="1:19" x14ac:dyDescent="0.3">
      <c r="A71" s="98">
        <v>254</v>
      </c>
      <c r="B71" s="120" t="s">
        <v>35</v>
      </c>
      <c r="C71" s="120"/>
      <c r="D71" s="120">
        <v>1301083</v>
      </c>
      <c r="E71" s="120">
        <v>-1655311</v>
      </c>
      <c r="F71" s="120">
        <v>-1545819</v>
      </c>
      <c r="G71" s="120"/>
      <c r="H71" s="120">
        <v>702954</v>
      </c>
      <c r="I71" s="120">
        <v>-322506</v>
      </c>
      <c r="J71" s="120">
        <v>185530</v>
      </c>
      <c r="K71" s="120">
        <v>-1042695</v>
      </c>
      <c r="L71" s="120">
        <v>-1028586</v>
      </c>
      <c r="M71" s="120">
        <v>-2185674</v>
      </c>
      <c r="N71" s="120"/>
      <c r="O71" s="120">
        <v>2281929</v>
      </c>
      <c r="P71" s="120">
        <v>-721488</v>
      </c>
      <c r="Q71" s="120">
        <v>-4856850</v>
      </c>
      <c r="R71" s="120">
        <v>137167</v>
      </c>
      <c r="S71" s="120">
        <v>-1533363</v>
      </c>
    </row>
    <row r="72" spans="1:19" x14ac:dyDescent="0.3">
      <c r="A72" s="98">
        <v>255</v>
      </c>
      <c r="B72" s="120" t="s">
        <v>96</v>
      </c>
      <c r="C72" s="120"/>
      <c r="D72" s="120">
        <v>9118</v>
      </c>
      <c r="E72" s="120">
        <v>52990</v>
      </c>
      <c r="F72" s="120">
        <v>259541</v>
      </c>
      <c r="G72" s="120"/>
      <c r="H72" s="120">
        <v>96509</v>
      </c>
      <c r="I72" s="120">
        <v>417656</v>
      </c>
      <c r="J72" s="120">
        <v>430554</v>
      </c>
      <c r="K72" s="120">
        <v>126604</v>
      </c>
      <c r="L72" s="120">
        <v>-145341</v>
      </c>
      <c r="M72" s="120">
        <v>-200536</v>
      </c>
      <c r="N72" s="120"/>
      <c r="O72" s="120">
        <v>339816</v>
      </c>
      <c r="P72" s="120">
        <v>1086126</v>
      </c>
      <c r="Q72" s="120">
        <v>-294947</v>
      </c>
      <c r="R72" s="120">
        <v>177376</v>
      </c>
      <c r="S72" s="120">
        <v>112290</v>
      </c>
    </row>
    <row r="73" spans="1:19" x14ac:dyDescent="0.3">
      <c r="A73" s="98">
        <v>294</v>
      </c>
      <c r="B73" s="120" t="s">
        <v>453</v>
      </c>
      <c r="C73" s="120"/>
      <c r="D73" s="120">
        <v>0</v>
      </c>
      <c r="E73" s="120">
        <v>0</v>
      </c>
      <c r="F73" s="120">
        <v>0</v>
      </c>
      <c r="G73" s="120"/>
      <c r="H73" s="120">
        <v>0</v>
      </c>
      <c r="I73" s="120">
        <v>0</v>
      </c>
      <c r="J73" s="120">
        <v>0</v>
      </c>
      <c r="K73" s="120">
        <v>0</v>
      </c>
      <c r="L73" s="120">
        <v>0</v>
      </c>
      <c r="M73" s="120">
        <v>0</v>
      </c>
      <c r="N73" s="120"/>
      <c r="O73" s="120">
        <v>0</v>
      </c>
      <c r="P73" s="120">
        <v>0</v>
      </c>
      <c r="Q73" s="120">
        <v>0</v>
      </c>
      <c r="R73" s="120">
        <v>0</v>
      </c>
      <c r="S73" s="120">
        <v>0</v>
      </c>
    </row>
    <row r="74" spans="1:19" x14ac:dyDescent="0.3">
      <c r="A74" s="98">
        <v>327</v>
      </c>
      <c r="B74" s="120" t="s">
        <v>454</v>
      </c>
      <c r="C74" s="120"/>
      <c r="D74" s="120">
        <v>0</v>
      </c>
      <c r="E74" s="120">
        <v>0</v>
      </c>
      <c r="F74" s="120">
        <v>0</v>
      </c>
      <c r="G74" s="120"/>
      <c r="H74" s="120">
        <v>0</v>
      </c>
      <c r="I74" s="120">
        <v>0</v>
      </c>
      <c r="J74" s="120">
        <v>0</v>
      </c>
      <c r="K74" s="120">
        <v>0</v>
      </c>
      <c r="L74" s="120">
        <v>0</v>
      </c>
      <c r="M74" s="120">
        <v>0</v>
      </c>
      <c r="N74" s="120"/>
      <c r="O74" s="120">
        <v>0</v>
      </c>
      <c r="P74" s="120">
        <v>0</v>
      </c>
      <c r="Q74" s="120">
        <v>0</v>
      </c>
      <c r="R74" s="120">
        <v>0</v>
      </c>
      <c r="S74" s="120">
        <v>0</v>
      </c>
    </row>
    <row r="75" spans="1:19" x14ac:dyDescent="0.3">
      <c r="A75" s="98">
        <v>328</v>
      </c>
      <c r="B75" s="120" t="s">
        <v>199</v>
      </c>
      <c r="C75" s="120"/>
      <c r="D75" s="120">
        <v>0</v>
      </c>
      <c r="E75" s="120">
        <v>0</v>
      </c>
      <c r="F75" s="120">
        <v>0</v>
      </c>
      <c r="G75" s="120"/>
      <c r="H75" s="120">
        <v>0</v>
      </c>
      <c r="I75" s="120">
        <v>0</v>
      </c>
      <c r="J75" s="120">
        <v>0</v>
      </c>
      <c r="K75" s="120">
        <v>0</v>
      </c>
      <c r="L75" s="120">
        <v>0</v>
      </c>
      <c r="M75" s="120">
        <v>0</v>
      </c>
      <c r="N75" s="120"/>
      <c r="O75" s="120">
        <v>0</v>
      </c>
      <c r="P75" s="120">
        <v>0</v>
      </c>
      <c r="Q75" s="120">
        <v>0</v>
      </c>
      <c r="R75" s="120">
        <v>0</v>
      </c>
      <c r="S75" s="120">
        <v>0</v>
      </c>
    </row>
    <row r="76" spans="1:19" x14ac:dyDescent="0.3">
      <c r="A76" s="98">
        <v>331</v>
      </c>
      <c r="B76" s="120" t="s">
        <v>142</v>
      </c>
      <c r="C76" s="120"/>
      <c r="D76" s="120">
        <v>0</v>
      </c>
      <c r="E76" s="120">
        <v>0</v>
      </c>
      <c r="F76" s="120">
        <v>0</v>
      </c>
      <c r="G76" s="120"/>
      <c r="H76" s="120">
        <v>0</v>
      </c>
      <c r="I76" s="120">
        <v>0</v>
      </c>
      <c r="J76" s="120">
        <v>0</v>
      </c>
      <c r="K76" s="120">
        <v>0</v>
      </c>
      <c r="L76" s="120">
        <v>0</v>
      </c>
      <c r="M76" s="120">
        <v>0</v>
      </c>
      <c r="N76" s="120"/>
      <c r="O76" s="120">
        <v>0</v>
      </c>
      <c r="P76" s="120">
        <v>0</v>
      </c>
      <c r="Q76" s="120">
        <v>0</v>
      </c>
      <c r="R76" s="120">
        <v>0</v>
      </c>
      <c r="S76" s="120">
        <v>0</v>
      </c>
    </row>
    <row r="77" spans="1:19" x14ac:dyDescent="0.3">
      <c r="A77" s="98">
        <v>332</v>
      </c>
      <c r="B77" s="120" t="s">
        <v>143</v>
      </c>
      <c r="C77" s="120"/>
      <c r="D77" s="120">
        <v>0</v>
      </c>
      <c r="E77" s="120">
        <v>0</v>
      </c>
      <c r="F77" s="120">
        <v>0</v>
      </c>
      <c r="G77" s="120"/>
      <c r="H77" s="120">
        <v>0</v>
      </c>
      <c r="I77" s="120">
        <v>0</v>
      </c>
      <c r="J77" s="120">
        <v>0</v>
      </c>
      <c r="K77" s="120">
        <v>0</v>
      </c>
      <c r="L77" s="120">
        <v>0</v>
      </c>
      <c r="M77" s="120">
        <v>0</v>
      </c>
      <c r="N77" s="120"/>
      <c r="O77" s="120">
        <v>0</v>
      </c>
      <c r="P77" s="120">
        <v>0</v>
      </c>
      <c r="Q77" s="120">
        <v>0</v>
      </c>
      <c r="R77" s="120">
        <v>0</v>
      </c>
      <c r="S77" s="120">
        <v>0</v>
      </c>
    </row>
    <row r="78" spans="1:19" x14ac:dyDescent="0.3">
      <c r="A78" s="98">
        <v>333</v>
      </c>
      <c r="B78" s="120" t="s">
        <v>84</v>
      </c>
      <c r="C78" s="120"/>
      <c r="D78" s="120">
        <v>1386789</v>
      </c>
      <c r="E78" s="120">
        <v>667744</v>
      </c>
      <c r="F78" s="120">
        <v>822707</v>
      </c>
      <c r="G78" s="120"/>
      <c r="H78" s="120">
        <v>1118408</v>
      </c>
      <c r="I78" s="120">
        <v>1443156</v>
      </c>
      <c r="J78" s="120">
        <v>3247764</v>
      </c>
      <c r="K78" s="120">
        <v>478120</v>
      </c>
      <c r="L78" s="120">
        <v>417316</v>
      </c>
      <c r="M78" s="120">
        <v>943748</v>
      </c>
      <c r="N78" s="120"/>
      <c r="O78" s="120">
        <v>4720765</v>
      </c>
      <c r="P78" s="120">
        <v>234861</v>
      </c>
      <c r="Q78" s="120">
        <v>1786624</v>
      </c>
      <c r="R78" s="120">
        <v>190272</v>
      </c>
      <c r="S78" s="120">
        <v>1711800</v>
      </c>
    </row>
    <row r="79" spans="1:19" x14ac:dyDescent="0.3">
      <c r="A79" s="98">
        <v>334</v>
      </c>
      <c r="B79" s="120" t="s">
        <v>164</v>
      </c>
      <c r="C79" s="120"/>
      <c r="D79" s="120">
        <v>0</v>
      </c>
      <c r="E79" s="120">
        <v>0</v>
      </c>
      <c r="F79" s="120">
        <v>0</v>
      </c>
      <c r="G79" s="120"/>
      <c r="H79" s="120">
        <v>0</v>
      </c>
      <c r="I79" s="120">
        <v>0</v>
      </c>
      <c r="J79" s="120">
        <v>0</v>
      </c>
      <c r="K79" s="120">
        <v>0</v>
      </c>
      <c r="L79" s="120">
        <v>0</v>
      </c>
      <c r="M79" s="120">
        <v>0</v>
      </c>
      <c r="N79" s="120"/>
      <c r="O79" s="120">
        <v>0</v>
      </c>
      <c r="P79" s="120">
        <v>0</v>
      </c>
      <c r="Q79" s="120">
        <v>0</v>
      </c>
      <c r="R79" s="120">
        <v>0</v>
      </c>
      <c r="S79" s="120">
        <v>0</v>
      </c>
    </row>
    <row r="80" spans="1:19" x14ac:dyDescent="0.3">
      <c r="A80" s="98">
        <v>335</v>
      </c>
      <c r="B80" s="120" t="s">
        <v>46</v>
      </c>
      <c r="C80" s="120"/>
      <c r="D80" s="120">
        <v>0</v>
      </c>
      <c r="E80" s="120">
        <v>229005</v>
      </c>
      <c r="F80" s="120">
        <v>0</v>
      </c>
      <c r="G80" s="120"/>
      <c r="H80" s="120">
        <v>0</v>
      </c>
      <c r="I80" s="120">
        <v>304441</v>
      </c>
      <c r="J80" s="120">
        <v>367394</v>
      </c>
      <c r="K80" s="120">
        <v>0</v>
      </c>
      <c r="L80" s="120">
        <v>0</v>
      </c>
      <c r="M80" s="120">
        <v>0</v>
      </c>
      <c r="N80" s="120"/>
      <c r="O80" s="120">
        <v>852197</v>
      </c>
      <c r="P80" s="120">
        <v>225920</v>
      </c>
      <c r="Q80" s="120">
        <v>298388</v>
      </c>
      <c r="R80" s="120">
        <v>0</v>
      </c>
      <c r="S80" s="120">
        <v>0</v>
      </c>
    </row>
    <row r="81" spans="1:19" x14ac:dyDescent="0.3">
      <c r="A81" s="392">
        <v>336</v>
      </c>
      <c r="B81" s="393" t="s">
        <v>455</v>
      </c>
      <c r="C81" s="393"/>
      <c r="D81" s="393">
        <v>405766</v>
      </c>
      <c r="E81" s="393">
        <v>1995940</v>
      </c>
      <c r="F81" s="393">
        <v>4044487</v>
      </c>
      <c r="G81" s="393"/>
      <c r="H81" s="393">
        <v>713932</v>
      </c>
      <c r="I81" s="393">
        <v>1377253</v>
      </c>
      <c r="J81" s="393">
        <v>2263841</v>
      </c>
      <c r="K81" s="393">
        <v>1316005</v>
      </c>
      <c r="L81" s="393">
        <v>1147609</v>
      </c>
      <c r="M81" s="393">
        <v>2236450</v>
      </c>
      <c r="N81" s="393"/>
      <c r="O81" s="393">
        <v>5557432</v>
      </c>
      <c r="P81" s="393">
        <v>780336</v>
      </c>
      <c r="Q81" s="393">
        <v>4096252</v>
      </c>
      <c r="R81" s="393">
        <v>862973</v>
      </c>
      <c r="S81" s="393">
        <v>1333467</v>
      </c>
    </row>
    <row r="82" spans="1:19" x14ac:dyDescent="0.3">
      <c r="A82" s="98">
        <v>337</v>
      </c>
      <c r="B82" s="120" t="s">
        <v>149</v>
      </c>
      <c r="C82" s="120"/>
      <c r="D82" s="120">
        <v>0</v>
      </c>
      <c r="E82" s="120">
        <v>0</v>
      </c>
      <c r="F82" s="120">
        <v>0</v>
      </c>
      <c r="G82" s="120"/>
      <c r="H82" s="120">
        <v>0</v>
      </c>
      <c r="I82" s="120">
        <v>0</v>
      </c>
      <c r="J82" s="120">
        <v>0</v>
      </c>
      <c r="K82" s="120">
        <v>0</v>
      </c>
      <c r="L82" s="120">
        <v>0</v>
      </c>
      <c r="M82" s="120">
        <v>0</v>
      </c>
      <c r="N82" s="120"/>
      <c r="O82" s="120">
        <v>0</v>
      </c>
      <c r="P82" s="120">
        <v>0</v>
      </c>
      <c r="Q82" s="120">
        <v>0</v>
      </c>
      <c r="R82" s="120">
        <v>0</v>
      </c>
      <c r="S82" s="120">
        <v>0</v>
      </c>
    </row>
    <row r="83" spans="1:19" x14ac:dyDescent="0.3">
      <c r="A83" s="396">
        <v>338</v>
      </c>
      <c r="B83" s="397" t="s">
        <v>45</v>
      </c>
      <c r="C83" s="397"/>
      <c r="D83" s="397">
        <v>1201989</v>
      </c>
      <c r="E83" s="397">
        <v>2628892</v>
      </c>
      <c r="F83" s="397">
        <v>6358123</v>
      </c>
      <c r="G83" s="397"/>
      <c r="H83" s="397">
        <v>2306944</v>
      </c>
      <c r="I83" s="397">
        <v>3645968</v>
      </c>
      <c r="J83" s="397">
        <v>4891941</v>
      </c>
      <c r="K83" s="397">
        <v>2620896</v>
      </c>
      <c r="L83" s="397">
        <v>1476885</v>
      </c>
      <c r="M83" s="397">
        <v>3105464</v>
      </c>
      <c r="N83" s="397"/>
      <c r="O83" s="397">
        <v>9189857</v>
      </c>
      <c r="P83" s="397">
        <v>1294850</v>
      </c>
      <c r="Q83" s="397">
        <v>7680334</v>
      </c>
      <c r="R83" s="397">
        <v>1847643</v>
      </c>
      <c r="S83" s="397">
        <v>6116520</v>
      </c>
    </row>
    <row r="84" spans="1:19" x14ac:dyDescent="0.3">
      <c r="A84" s="98">
        <v>339</v>
      </c>
      <c r="B84" s="120" t="s">
        <v>89</v>
      </c>
      <c r="C84" s="120"/>
      <c r="D84" s="120">
        <v>504643</v>
      </c>
      <c r="E84" s="120">
        <v>393668</v>
      </c>
      <c r="F84" s="120">
        <v>3105150</v>
      </c>
      <c r="G84" s="120"/>
      <c r="H84" s="120">
        <v>0</v>
      </c>
      <c r="I84" s="120">
        <v>453841</v>
      </c>
      <c r="J84" s="120">
        <v>1083855</v>
      </c>
      <c r="K84" s="120">
        <v>745292</v>
      </c>
      <c r="L84" s="120">
        <v>590654</v>
      </c>
      <c r="M84" s="120">
        <v>834723</v>
      </c>
      <c r="N84" s="120"/>
      <c r="O84" s="120">
        <v>2589130</v>
      </c>
      <c r="P84" s="120">
        <v>138145</v>
      </c>
      <c r="Q84" s="120">
        <v>1556445</v>
      </c>
      <c r="R84" s="120">
        <v>626687</v>
      </c>
      <c r="S84" s="120">
        <v>2059319</v>
      </c>
    </row>
    <row r="85" spans="1:19" x14ac:dyDescent="0.3">
      <c r="A85" s="98">
        <v>341</v>
      </c>
      <c r="B85" s="120" t="s">
        <v>456</v>
      </c>
      <c r="C85" s="120"/>
      <c r="D85" s="120">
        <v>14413</v>
      </c>
      <c r="E85" s="120">
        <v>222389</v>
      </c>
      <c r="F85" s="120">
        <v>898124</v>
      </c>
      <c r="G85" s="120"/>
      <c r="H85" s="120">
        <v>221017</v>
      </c>
      <c r="I85" s="120">
        <v>170311</v>
      </c>
      <c r="J85" s="120">
        <v>195215</v>
      </c>
      <c r="K85" s="120">
        <v>0</v>
      </c>
      <c r="L85" s="120">
        <v>149138</v>
      </c>
      <c r="M85" s="120">
        <v>10555</v>
      </c>
      <c r="N85" s="120"/>
      <c r="O85" s="120">
        <v>6835</v>
      </c>
      <c r="P85" s="120">
        <v>225341</v>
      </c>
      <c r="Q85" s="120">
        <v>1126261</v>
      </c>
      <c r="R85" s="120">
        <v>228713</v>
      </c>
      <c r="S85" s="120">
        <v>298288</v>
      </c>
    </row>
    <row r="86" spans="1:19" x14ac:dyDescent="0.3">
      <c r="A86" s="98">
        <v>343</v>
      </c>
      <c r="B86" s="120" t="s">
        <v>150</v>
      </c>
      <c r="C86" s="120"/>
      <c r="D86" s="120">
        <v>0</v>
      </c>
      <c r="E86" s="120">
        <v>0</v>
      </c>
      <c r="F86" s="120">
        <v>0</v>
      </c>
      <c r="G86" s="120"/>
      <c r="H86" s="120">
        <v>0</v>
      </c>
      <c r="I86" s="120">
        <v>0</v>
      </c>
      <c r="J86" s="120">
        <v>0</v>
      </c>
      <c r="K86" s="120">
        <v>0</v>
      </c>
      <c r="L86" s="120">
        <v>0</v>
      </c>
      <c r="M86" s="120">
        <v>0</v>
      </c>
      <c r="N86" s="120"/>
      <c r="O86" s="120">
        <v>0</v>
      </c>
      <c r="P86" s="120">
        <v>0</v>
      </c>
      <c r="Q86" s="120">
        <v>0</v>
      </c>
      <c r="R86" s="120">
        <v>0</v>
      </c>
      <c r="S86" s="120">
        <v>0</v>
      </c>
    </row>
    <row r="87" spans="1:19" x14ac:dyDescent="0.3">
      <c r="A87" s="98">
        <v>344</v>
      </c>
      <c r="B87" s="120" t="s">
        <v>87</v>
      </c>
      <c r="C87" s="120"/>
      <c r="D87" s="120">
        <v>0</v>
      </c>
      <c r="E87" s="120">
        <v>0</v>
      </c>
      <c r="F87" s="120">
        <v>0</v>
      </c>
      <c r="G87" s="120"/>
      <c r="H87" s="120">
        <v>0</v>
      </c>
      <c r="I87" s="120">
        <v>0</v>
      </c>
      <c r="J87" s="120">
        <v>0</v>
      </c>
      <c r="K87" s="120">
        <v>0</v>
      </c>
      <c r="L87" s="120">
        <v>0</v>
      </c>
      <c r="M87" s="120">
        <v>0</v>
      </c>
      <c r="N87" s="120"/>
      <c r="O87" s="120">
        <v>0</v>
      </c>
      <c r="P87" s="120">
        <v>0</v>
      </c>
      <c r="Q87" s="120">
        <v>0</v>
      </c>
      <c r="R87" s="120">
        <v>0</v>
      </c>
      <c r="S87" s="120">
        <v>0</v>
      </c>
    </row>
    <row r="88" spans="1:19" x14ac:dyDescent="0.3">
      <c r="A88" s="98">
        <v>349</v>
      </c>
      <c r="B88" s="120" t="s">
        <v>51</v>
      </c>
      <c r="C88" s="120"/>
      <c r="D88" s="120">
        <v>0</v>
      </c>
      <c r="E88" s="120">
        <v>0</v>
      </c>
      <c r="F88" s="120">
        <v>0</v>
      </c>
      <c r="G88" s="120"/>
      <c r="H88" s="120">
        <v>0</v>
      </c>
      <c r="I88" s="120">
        <v>0</v>
      </c>
      <c r="J88" s="120">
        <v>0</v>
      </c>
      <c r="K88" s="120">
        <v>0</v>
      </c>
      <c r="L88" s="120">
        <v>0</v>
      </c>
      <c r="M88" s="120">
        <v>0</v>
      </c>
      <c r="N88" s="120"/>
      <c r="O88" s="120">
        <v>0</v>
      </c>
      <c r="P88" s="120">
        <v>0</v>
      </c>
      <c r="Q88" s="120">
        <v>0</v>
      </c>
      <c r="R88" s="120">
        <v>0</v>
      </c>
      <c r="S88" s="120">
        <v>0</v>
      </c>
    </row>
    <row r="89" spans="1:19" x14ac:dyDescent="0.3">
      <c r="A89" s="98">
        <v>350</v>
      </c>
      <c r="B89" s="120" t="s">
        <v>457</v>
      </c>
      <c r="C89" s="120"/>
      <c r="D89" s="120">
        <v>0</v>
      </c>
      <c r="E89" s="120">
        <v>0</v>
      </c>
      <c r="F89" s="120">
        <v>0</v>
      </c>
      <c r="G89" s="120"/>
      <c r="H89" s="120">
        <v>0</v>
      </c>
      <c r="I89" s="120">
        <v>0</v>
      </c>
      <c r="J89" s="120">
        <v>0</v>
      </c>
      <c r="K89" s="120">
        <v>0</v>
      </c>
      <c r="L89" s="120">
        <v>0</v>
      </c>
      <c r="M89" s="120">
        <v>0</v>
      </c>
      <c r="N89" s="120"/>
      <c r="O89" s="120">
        <v>0</v>
      </c>
      <c r="P89" s="120">
        <v>0</v>
      </c>
      <c r="Q89" s="120">
        <v>0</v>
      </c>
      <c r="R89" s="120">
        <v>0</v>
      </c>
      <c r="S89" s="120">
        <v>0</v>
      </c>
    </row>
    <row r="90" spans="1:19" x14ac:dyDescent="0.3">
      <c r="A90" s="98">
        <v>351</v>
      </c>
      <c r="B90" s="120" t="s">
        <v>127</v>
      </c>
      <c r="C90" s="120"/>
      <c r="D90" s="120">
        <v>0</v>
      </c>
      <c r="E90" s="120">
        <v>0</v>
      </c>
      <c r="F90" s="120">
        <v>0</v>
      </c>
      <c r="G90" s="120"/>
      <c r="H90" s="120">
        <v>0</v>
      </c>
      <c r="I90" s="120">
        <v>0</v>
      </c>
      <c r="J90" s="120">
        <v>0</v>
      </c>
      <c r="K90" s="120">
        <v>0</v>
      </c>
      <c r="L90" s="120">
        <v>0</v>
      </c>
      <c r="M90" s="120">
        <v>0</v>
      </c>
      <c r="N90" s="120"/>
      <c r="O90" s="120">
        <v>0</v>
      </c>
      <c r="P90" s="120">
        <v>0</v>
      </c>
      <c r="Q90" s="120">
        <v>0</v>
      </c>
      <c r="R90" s="120">
        <v>0</v>
      </c>
      <c r="S90" s="120">
        <v>0</v>
      </c>
    </row>
    <row r="91" spans="1:19" x14ac:dyDescent="0.3">
      <c r="A91" s="98">
        <v>352</v>
      </c>
      <c r="B91" s="120" t="s">
        <v>129</v>
      </c>
      <c r="C91" s="120"/>
      <c r="D91" s="120">
        <v>0</v>
      </c>
      <c r="E91" s="120">
        <v>0</v>
      </c>
      <c r="F91" s="120">
        <v>0</v>
      </c>
      <c r="G91" s="120"/>
      <c r="H91" s="120">
        <v>0</v>
      </c>
      <c r="I91" s="120">
        <v>0</v>
      </c>
      <c r="J91" s="120">
        <v>0</v>
      </c>
      <c r="K91" s="120">
        <v>0</v>
      </c>
      <c r="L91" s="120">
        <v>0</v>
      </c>
      <c r="M91" s="120">
        <v>0</v>
      </c>
      <c r="N91" s="120"/>
      <c r="O91" s="120">
        <v>0</v>
      </c>
      <c r="P91" s="120">
        <v>0</v>
      </c>
      <c r="Q91" s="120">
        <v>0</v>
      </c>
      <c r="R91" s="120">
        <v>0</v>
      </c>
      <c r="S91" s="120">
        <v>0</v>
      </c>
    </row>
    <row r="92" spans="1:19" x14ac:dyDescent="0.3">
      <c r="A92" s="98">
        <v>353</v>
      </c>
      <c r="B92" s="120" t="s">
        <v>130</v>
      </c>
      <c r="C92" s="120"/>
      <c r="D92" s="120">
        <v>0</v>
      </c>
      <c r="E92" s="120">
        <v>0</v>
      </c>
      <c r="F92" s="120">
        <v>0</v>
      </c>
      <c r="G92" s="120"/>
      <c r="H92" s="120">
        <v>0</v>
      </c>
      <c r="I92" s="120">
        <v>0</v>
      </c>
      <c r="J92" s="120">
        <v>0</v>
      </c>
      <c r="K92" s="120">
        <v>0</v>
      </c>
      <c r="L92" s="120">
        <v>0</v>
      </c>
      <c r="M92" s="120">
        <v>0</v>
      </c>
      <c r="N92" s="120"/>
      <c r="O92" s="120">
        <v>0</v>
      </c>
      <c r="P92" s="120">
        <v>0</v>
      </c>
      <c r="Q92" s="120">
        <v>0</v>
      </c>
      <c r="R92" s="120">
        <v>0</v>
      </c>
      <c r="S92" s="120">
        <v>0</v>
      </c>
    </row>
    <row r="93" spans="1:19" x14ac:dyDescent="0.3">
      <c r="A93" s="98">
        <v>356</v>
      </c>
      <c r="B93" s="120" t="s">
        <v>200</v>
      </c>
      <c r="C93" s="120"/>
      <c r="D93" s="120">
        <v>0</v>
      </c>
      <c r="E93" s="120">
        <v>0</v>
      </c>
      <c r="F93" s="120">
        <v>0</v>
      </c>
      <c r="G93" s="120"/>
      <c r="H93" s="120">
        <v>0</v>
      </c>
      <c r="I93" s="120">
        <v>0</v>
      </c>
      <c r="J93" s="120">
        <v>0</v>
      </c>
      <c r="K93" s="120">
        <v>0</v>
      </c>
      <c r="L93" s="120">
        <v>0</v>
      </c>
      <c r="M93" s="120">
        <v>0</v>
      </c>
      <c r="N93" s="120"/>
      <c r="O93" s="120">
        <v>0</v>
      </c>
      <c r="P93" s="120">
        <v>0</v>
      </c>
      <c r="Q93" s="120">
        <v>0</v>
      </c>
      <c r="R93" s="120">
        <v>0</v>
      </c>
      <c r="S93" s="120">
        <v>0</v>
      </c>
    </row>
    <row r="94" spans="1:19" x14ac:dyDescent="0.3">
      <c r="A94" s="98">
        <v>357</v>
      </c>
      <c r="B94" s="120" t="s">
        <v>201</v>
      </c>
      <c r="C94" s="120"/>
      <c r="D94" s="120">
        <v>0</v>
      </c>
      <c r="E94" s="120">
        <v>0</v>
      </c>
      <c r="F94" s="120">
        <v>0</v>
      </c>
      <c r="G94" s="120"/>
      <c r="H94" s="120">
        <v>0</v>
      </c>
      <c r="I94" s="120">
        <v>0</v>
      </c>
      <c r="J94" s="120">
        <v>0</v>
      </c>
      <c r="K94" s="120">
        <v>0</v>
      </c>
      <c r="L94" s="120">
        <v>0</v>
      </c>
      <c r="M94" s="120">
        <v>0</v>
      </c>
      <c r="N94" s="120"/>
      <c r="O94" s="120">
        <v>0</v>
      </c>
      <c r="P94" s="120">
        <v>0</v>
      </c>
      <c r="Q94" s="120">
        <v>0</v>
      </c>
      <c r="R94" s="120">
        <v>0</v>
      </c>
      <c r="S94" s="120">
        <v>0</v>
      </c>
    </row>
    <row r="95" spans="1:19" x14ac:dyDescent="0.3">
      <c r="A95" s="98">
        <v>359</v>
      </c>
      <c r="B95" s="120" t="s">
        <v>151</v>
      </c>
      <c r="C95" s="120"/>
      <c r="D95" s="120">
        <v>0</v>
      </c>
      <c r="E95" s="120">
        <v>0</v>
      </c>
      <c r="F95" s="120">
        <v>0</v>
      </c>
      <c r="G95" s="120"/>
      <c r="H95" s="120">
        <v>0</v>
      </c>
      <c r="I95" s="120">
        <v>0</v>
      </c>
      <c r="J95" s="120">
        <v>0</v>
      </c>
      <c r="K95" s="120">
        <v>0</v>
      </c>
      <c r="L95" s="120">
        <v>0</v>
      </c>
      <c r="M95" s="120">
        <v>0</v>
      </c>
      <c r="N95" s="120"/>
      <c r="O95" s="120">
        <v>0</v>
      </c>
      <c r="P95" s="120">
        <v>0</v>
      </c>
      <c r="Q95" s="120">
        <v>0</v>
      </c>
      <c r="R95" s="120">
        <v>0</v>
      </c>
      <c r="S95" s="120">
        <v>0</v>
      </c>
    </row>
    <row r="96" spans="1:19" x14ac:dyDescent="0.3">
      <c r="A96" s="98">
        <v>360</v>
      </c>
      <c r="B96" s="120" t="s">
        <v>54</v>
      </c>
      <c r="C96" s="120"/>
      <c r="D96" s="120">
        <v>0</v>
      </c>
      <c r="E96" s="120">
        <v>0</v>
      </c>
      <c r="F96" s="120">
        <v>0</v>
      </c>
      <c r="G96" s="120"/>
      <c r="H96" s="120">
        <v>0</v>
      </c>
      <c r="I96" s="120">
        <v>0</v>
      </c>
      <c r="J96" s="120">
        <v>0</v>
      </c>
      <c r="K96" s="120">
        <v>0</v>
      </c>
      <c r="L96" s="120">
        <v>0</v>
      </c>
      <c r="M96" s="120">
        <v>0</v>
      </c>
      <c r="N96" s="120"/>
      <c r="O96" s="120">
        <v>0</v>
      </c>
      <c r="P96" s="120">
        <v>0</v>
      </c>
      <c r="Q96" s="120">
        <v>0</v>
      </c>
      <c r="R96" s="120">
        <v>0</v>
      </c>
      <c r="S96" s="120">
        <v>0</v>
      </c>
    </row>
    <row r="97" spans="1:19" x14ac:dyDescent="0.3">
      <c r="A97" s="98">
        <v>361</v>
      </c>
      <c r="B97" s="120" t="s">
        <v>36</v>
      </c>
      <c r="C97" s="120"/>
      <c r="D97" s="120">
        <v>0</v>
      </c>
      <c r="E97" s="120">
        <v>0</v>
      </c>
      <c r="F97" s="120">
        <v>0</v>
      </c>
      <c r="G97" s="120"/>
      <c r="H97" s="120">
        <v>0</v>
      </c>
      <c r="I97" s="120">
        <v>0</v>
      </c>
      <c r="J97" s="120">
        <v>0</v>
      </c>
      <c r="K97" s="120">
        <v>0</v>
      </c>
      <c r="L97" s="120">
        <v>0</v>
      </c>
      <c r="M97" s="120">
        <v>0</v>
      </c>
      <c r="N97" s="120"/>
      <c r="O97" s="120">
        <v>0</v>
      </c>
      <c r="P97" s="120">
        <v>0</v>
      </c>
      <c r="Q97" s="120">
        <v>0</v>
      </c>
      <c r="R97" s="120">
        <v>0</v>
      </c>
      <c r="S97" s="120">
        <v>0</v>
      </c>
    </row>
    <row r="98" spans="1:19" x14ac:dyDescent="0.3">
      <c r="A98" s="98">
        <v>362</v>
      </c>
      <c r="B98" s="120" t="s">
        <v>37</v>
      </c>
      <c r="C98" s="120"/>
      <c r="D98" s="120">
        <v>0</v>
      </c>
      <c r="E98" s="120">
        <v>0</v>
      </c>
      <c r="F98" s="120">
        <v>0</v>
      </c>
      <c r="G98" s="120"/>
      <c r="H98" s="120">
        <v>0</v>
      </c>
      <c r="I98" s="120">
        <v>0</v>
      </c>
      <c r="J98" s="120">
        <v>0</v>
      </c>
      <c r="K98" s="120">
        <v>0</v>
      </c>
      <c r="L98" s="120">
        <v>0</v>
      </c>
      <c r="M98" s="120">
        <v>0</v>
      </c>
      <c r="N98" s="120"/>
      <c r="O98" s="120">
        <v>0</v>
      </c>
      <c r="P98" s="120">
        <v>0</v>
      </c>
      <c r="Q98" s="120">
        <v>0</v>
      </c>
      <c r="R98" s="120">
        <v>0</v>
      </c>
      <c r="S98" s="120">
        <v>0</v>
      </c>
    </row>
    <row r="99" spans="1:19" x14ac:dyDescent="0.3">
      <c r="A99" s="98">
        <v>363</v>
      </c>
      <c r="B99" s="120" t="s">
        <v>137</v>
      </c>
      <c r="C99" s="120"/>
      <c r="D99" s="120">
        <v>0</v>
      </c>
      <c r="E99" s="120">
        <v>0</v>
      </c>
      <c r="F99" s="120">
        <v>0</v>
      </c>
      <c r="G99" s="120"/>
      <c r="H99" s="120">
        <v>0</v>
      </c>
      <c r="I99" s="120">
        <v>0</v>
      </c>
      <c r="J99" s="120">
        <v>0</v>
      </c>
      <c r="K99" s="120">
        <v>0</v>
      </c>
      <c r="L99" s="120">
        <v>0</v>
      </c>
      <c r="M99" s="120">
        <v>0</v>
      </c>
      <c r="N99" s="120"/>
      <c r="O99" s="120">
        <v>0</v>
      </c>
      <c r="P99" s="120">
        <v>0</v>
      </c>
      <c r="Q99" s="120">
        <v>0</v>
      </c>
      <c r="R99" s="120">
        <v>0</v>
      </c>
      <c r="S99" s="120">
        <v>0</v>
      </c>
    </row>
    <row r="100" spans="1:19" x14ac:dyDescent="0.3">
      <c r="A100" s="98">
        <v>364</v>
      </c>
      <c r="B100" s="120" t="s">
        <v>138</v>
      </c>
      <c r="C100" s="120"/>
      <c r="D100" s="120">
        <v>0</v>
      </c>
      <c r="E100" s="120">
        <v>0</v>
      </c>
      <c r="F100" s="120">
        <v>0</v>
      </c>
      <c r="G100" s="120"/>
      <c r="H100" s="120">
        <v>0</v>
      </c>
      <c r="I100" s="120">
        <v>0</v>
      </c>
      <c r="J100" s="120">
        <v>0</v>
      </c>
      <c r="K100" s="120">
        <v>0</v>
      </c>
      <c r="L100" s="120">
        <v>0</v>
      </c>
      <c r="M100" s="120">
        <v>0</v>
      </c>
      <c r="N100" s="120"/>
      <c r="O100" s="120">
        <v>0</v>
      </c>
      <c r="P100" s="120">
        <v>0</v>
      </c>
      <c r="Q100" s="120">
        <v>0</v>
      </c>
      <c r="R100" s="120">
        <v>0</v>
      </c>
      <c r="S100" s="120">
        <v>0</v>
      </c>
    </row>
    <row r="101" spans="1:19" x14ac:dyDescent="0.3">
      <c r="A101" s="98">
        <v>365</v>
      </c>
      <c r="B101" s="120" t="s">
        <v>140</v>
      </c>
      <c r="C101" s="120"/>
      <c r="D101" s="120">
        <v>0</v>
      </c>
      <c r="E101" s="120">
        <v>0</v>
      </c>
      <c r="F101" s="120">
        <v>0</v>
      </c>
      <c r="G101" s="120"/>
      <c r="H101" s="120">
        <v>0</v>
      </c>
      <c r="I101" s="120">
        <v>0</v>
      </c>
      <c r="J101" s="120">
        <v>0</v>
      </c>
      <c r="K101" s="120">
        <v>0</v>
      </c>
      <c r="L101" s="120">
        <v>0</v>
      </c>
      <c r="M101" s="120">
        <v>0</v>
      </c>
      <c r="N101" s="120"/>
      <c r="O101" s="120">
        <v>0</v>
      </c>
      <c r="P101" s="120">
        <v>0</v>
      </c>
      <c r="Q101" s="120">
        <v>0</v>
      </c>
      <c r="R101" s="120">
        <v>0</v>
      </c>
      <c r="S101" s="120">
        <v>0</v>
      </c>
    </row>
    <row r="102" spans="1:19" x14ac:dyDescent="0.3">
      <c r="A102" s="98">
        <v>366</v>
      </c>
      <c r="B102" s="120" t="s">
        <v>458</v>
      </c>
      <c r="C102" s="120"/>
      <c r="D102" s="120">
        <v>0</v>
      </c>
      <c r="E102" s="120">
        <v>0</v>
      </c>
      <c r="F102" s="120">
        <v>0</v>
      </c>
      <c r="G102" s="120"/>
      <c r="H102" s="120">
        <v>0</v>
      </c>
      <c r="I102" s="120">
        <v>0</v>
      </c>
      <c r="J102" s="120">
        <v>0</v>
      </c>
      <c r="K102" s="120">
        <v>0</v>
      </c>
      <c r="L102" s="120">
        <v>0</v>
      </c>
      <c r="M102" s="120">
        <v>0</v>
      </c>
      <c r="N102" s="120"/>
      <c r="O102" s="120">
        <v>0</v>
      </c>
      <c r="P102" s="120">
        <v>0</v>
      </c>
      <c r="Q102" s="120">
        <v>0</v>
      </c>
      <c r="R102" s="120">
        <v>0</v>
      </c>
      <c r="S102" s="120">
        <v>0</v>
      </c>
    </row>
    <row r="103" spans="1:19" x14ac:dyDescent="0.3">
      <c r="A103" s="98">
        <v>368</v>
      </c>
      <c r="B103" s="120" t="s">
        <v>99</v>
      </c>
      <c r="C103" s="120"/>
      <c r="D103" s="120">
        <v>0</v>
      </c>
      <c r="E103" s="120">
        <v>0</v>
      </c>
      <c r="F103" s="120">
        <v>0</v>
      </c>
      <c r="G103" s="120"/>
      <c r="H103" s="120">
        <v>0</v>
      </c>
      <c r="I103" s="120">
        <v>0</v>
      </c>
      <c r="J103" s="120">
        <v>0</v>
      </c>
      <c r="K103" s="120">
        <v>0</v>
      </c>
      <c r="L103" s="120">
        <v>0</v>
      </c>
      <c r="M103" s="120">
        <v>0</v>
      </c>
      <c r="N103" s="120"/>
      <c r="O103" s="120">
        <v>0</v>
      </c>
      <c r="P103" s="120">
        <v>0</v>
      </c>
      <c r="Q103" s="120">
        <v>0</v>
      </c>
      <c r="R103" s="120">
        <v>0</v>
      </c>
      <c r="S103" s="120">
        <v>0</v>
      </c>
    </row>
    <row r="104" spans="1:19" x14ac:dyDescent="0.3">
      <c r="A104" s="98">
        <v>369</v>
      </c>
      <c r="B104" s="120" t="s">
        <v>104</v>
      </c>
      <c r="C104" s="120"/>
      <c r="D104" s="120">
        <v>0</v>
      </c>
      <c r="E104" s="120">
        <v>0</v>
      </c>
      <c r="F104" s="120">
        <v>0</v>
      </c>
      <c r="G104" s="120"/>
      <c r="H104" s="120">
        <v>0</v>
      </c>
      <c r="I104" s="120">
        <v>0</v>
      </c>
      <c r="J104" s="120">
        <v>0</v>
      </c>
      <c r="K104" s="120">
        <v>0</v>
      </c>
      <c r="L104" s="120">
        <v>0</v>
      </c>
      <c r="M104" s="120">
        <v>0</v>
      </c>
      <c r="N104" s="120"/>
      <c r="O104" s="120">
        <v>0</v>
      </c>
      <c r="P104" s="120">
        <v>0</v>
      </c>
      <c r="Q104" s="120">
        <v>0</v>
      </c>
      <c r="R104" s="120">
        <v>0</v>
      </c>
      <c r="S104" s="120">
        <v>0</v>
      </c>
    </row>
    <row r="105" spans="1:19" x14ac:dyDescent="0.3">
      <c r="A105" s="98">
        <v>370</v>
      </c>
      <c r="B105" s="120" t="s">
        <v>106</v>
      </c>
      <c r="C105" s="120"/>
      <c r="D105" s="120">
        <v>0</v>
      </c>
      <c r="E105" s="120">
        <v>0</v>
      </c>
      <c r="F105" s="120">
        <v>0</v>
      </c>
      <c r="G105" s="120"/>
      <c r="H105" s="120">
        <v>0</v>
      </c>
      <c r="I105" s="120">
        <v>0</v>
      </c>
      <c r="J105" s="120">
        <v>0</v>
      </c>
      <c r="K105" s="120">
        <v>0</v>
      </c>
      <c r="L105" s="120">
        <v>0</v>
      </c>
      <c r="M105" s="120">
        <v>0</v>
      </c>
      <c r="N105" s="120"/>
      <c r="O105" s="120">
        <v>0</v>
      </c>
      <c r="P105" s="120">
        <v>0</v>
      </c>
      <c r="Q105" s="120">
        <v>0</v>
      </c>
      <c r="R105" s="120">
        <v>0</v>
      </c>
      <c r="S105" s="120">
        <v>0</v>
      </c>
    </row>
    <row r="106" spans="1:19" x14ac:dyDescent="0.3">
      <c r="A106" s="98">
        <v>371</v>
      </c>
      <c r="B106" s="120" t="s">
        <v>152</v>
      </c>
      <c r="C106" s="120"/>
      <c r="D106" s="120">
        <v>0</v>
      </c>
      <c r="E106" s="120">
        <v>0</v>
      </c>
      <c r="F106" s="120">
        <v>0</v>
      </c>
      <c r="G106" s="120"/>
      <c r="H106" s="120">
        <v>0</v>
      </c>
      <c r="I106" s="120">
        <v>0</v>
      </c>
      <c r="J106" s="120">
        <v>0</v>
      </c>
      <c r="K106" s="120">
        <v>0</v>
      </c>
      <c r="L106" s="120">
        <v>0</v>
      </c>
      <c r="M106" s="120">
        <v>0</v>
      </c>
      <c r="N106" s="120"/>
      <c r="O106" s="120">
        <v>0</v>
      </c>
      <c r="P106" s="120">
        <v>0</v>
      </c>
      <c r="Q106" s="120">
        <v>0</v>
      </c>
      <c r="R106" s="120">
        <v>0</v>
      </c>
      <c r="S106" s="120">
        <v>0</v>
      </c>
    </row>
    <row r="107" spans="1:19" x14ac:dyDescent="0.3">
      <c r="A107" s="98">
        <v>373</v>
      </c>
      <c r="B107" s="120" t="s">
        <v>198</v>
      </c>
      <c r="C107" s="120"/>
      <c r="D107" s="120">
        <v>0</v>
      </c>
      <c r="E107" s="120">
        <v>0</v>
      </c>
      <c r="F107" s="120">
        <v>0</v>
      </c>
      <c r="G107" s="120"/>
      <c r="H107" s="120">
        <v>0</v>
      </c>
      <c r="I107" s="120">
        <v>0</v>
      </c>
      <c r="J107" s="120">
        <v>0</v>
      </c>
      <c r="K107" s="120">
        <v>0</v>
      </c>
      <c r="L107" s="120">
        <v>0</v>
      </c>
      <c r="M107" s="120">
        <v>0</v>
      </c>
      <c r="N107" s="120"/>
      <c r="O107" s="120">
        <v>0</v>
      </c>
      <c r="P107" s="120">
        <v>0</v>
      </c>
      <c r="Q107" s="120">
        <v>0</v>
      </c>
      <c r="R107" s="120">
        <v>0</v>
      </c>
      <c r="S107" s="120">
        <v>0</v>
      </c>
    </row>
    <row r="108" spans="1:19" x14ac:dyDescent="0.3">
      <c r="A108" s="98">
        <v>375</v>
      </c>
      <c r="B108" s="120" t="s">
        <v>118</v>
      </c>
      <c r="C108" s="120"/>
      <c r="D108" s="120">
        <v>0</v>
      </c>
      <c r="E108" s="120">
        <v>0</v>
      </c>
      <c r="F108" s="120">
        <v>0</v>
      </c>
      <c r="G108" s="120"/>
      <c r="H108" s="120">
        <v>0</v>
      </c>
      <c r="I108" s="120">
        <v>0</v>
      </c>
      <c r="J108" s="120">
        <v>0</v>
      </c>
      <c r="K108" s="120">
        <v>0</v>
      </c>
      <c r="L108" s="120">
        <v>0</v>
      </c>
      <c r="M108" s="120">
        <v>0</v>
      </c>
      <c r="N108" s="120"/>
      <c r="O108" s="120">
        <v>0</v>
      </c>
      <c r="P108" s="120">
        <v>0</v>
      </c>
      <c r="Q108" s="120">
        <v>0</v>
      </c>
      <c r="R108" s="120">
        <v>0</v>
      </c>
      <c r="S108" s="120">
        <v>0</v>
      </c>
    </row>
    <row r="109" spans="1:19" x14ac:dyDescent="0.3">
      <c r="A109" s="98">
        <v>376</v>
      </c>
      <c r="B109" s="120" t="s">
        <v>38</v>
      </c>
      <c r="C109" s="120"/>
      <c r="D109" s="120">
        <v>0</v>
      </c>
      <c r="E109" s="120">
        <v>0</v>
      </c>
      <c r="F109" s="120">
        <v>0</v>
      </c>
      <c r="G109" s="120"/>
      <c r="H109" s="120">
        <v>0</v>
      </c>
      <c r="I109" s="120">
        <v>0</v>
      </c>
      <c r="J109" s="120">
        <v>0</v>
      </c>
      <c r="K109" s="120">
        <v>0</v>
      </c>
      <c r="L109" s="120">
        <v>0</v>
      </c>
      <c r="M109" s="120">
        <v>0</v>
      </c>
      <c r="N109" s="120"/>
      <c r="O109" s="120">
        <v>0</v>
      </c>
      <c r="P109" s="120">
        <v>0</v>
      </c>
      <c r="Q109" s="120">
        <v>0</v>
      </c>
      <c r="R109" s="120">
        <v>0</v>
      </c>
      <c r="S109" s="120">
        <v>0</v>
      </c>
    </row>
    <row r="110" spans="1:19" x14ac:dyDescent="0.3">
      <c r="A110" s="98">
        <v>377</v>
      </c>
      <c r="B110" s="120" t="s">
        <v>39</v>
      </c>
      <c r="C110" s="120"/>
      <c r="D110" s="120">
        <v>0</v>
      </c>
      <c r="E110" s="120">
        <v>0</v>
      </c>
      <c r="F110" s="120">
        <v>0</v>
      </c>
      <c r="G110" s="120"/>
      <c r="H110" s="120">
        <v>0</v>
      </c>
      <c r="I110" s="120">
        <v>0</v>
      </c>
      <c r="J110" s="120">
        <v>0</v>
      </c>
      <c r="K110" s="120">
        <v>0</v>
      </c>
      <c r="L110" s="120">
        <v>0</v>
      </c>
      <c r="M110" s="120">
        <v>0</v>
      </c>
      <c r="N110" s="120"/>
      <c r="O110" s="120">
        <v>0</v>
      </c>
      <c r="P110" s="120">
        <v>0</v>
      </c>
      <c r="Q110" s="120">
        <v>0</v>
      </c>
      <c r="R110" s="120">
        <v>0</v>
      </c>
      <c r="S110" s="120">
        <v>0</v>
      </c>
    </row>
    <row r="111" spans="1:19" x14ac:dyDescent="0.3">
      <c r="A111" s="98">
        <v>378</v>
      </c>
      <c r="B111" s="120" t="s">
        <v>40</v>
      </c>
      <c r="C111" s="120"/>
      <c r="D111" s="120">
        <v>0</v>
      </c>
      <c r="E111" s="120">
        <v>0</v>
      </c>
      <c r="F111" s="120">
        <v>0</v>
      </c>
      <c r="G111" s="120"/>
      <c r="H111" s="120">
        <v>0</v>
      </c>
      <c r="I111" s="120">
        <v>0</v>
      </c>
      <c r="J111" s="120">
        <v>0</v>
      </c>
      <c r="K111" s="120">
        <v>0</v>
      </c>
      <c r="L111" s="120">
        <v>0</v>
      </c>
      <c r="M111" s="120">
        <v>0</v>
      </c>
      <c r="N111" s="120"/>
      <c r="O111" s="120">
        <v>0</v>
      </c>
      <c r="P111" s="120">
        <v>0</v>
      </c>
      <c r="Q111" s="120">
        <v>0</v>
      </c>
      <c r="R111" s="120">
        <v>0</v>
      </c>
      <c r="S111" s="120">
        <v>0</v>
      </c>
    </row>
    <row r="112" spans="1:19" x14ac:dyDescent="0.3">
      <c r="A112" s="98">
        <v>379</v>
      </c>
      <c r="B112" s="120" t="s">
        <v>47</v>
      </c>
      <c r="C112" s="120"/>
      <c r="D112" s="120">
        <v>1111991</v>
      </c>
      <c r="E112" s="120">
        <v>714761</v>
      </c>
      <c r="F112" s="120">
        <v>2397369</v>
      </c>
      <c r="G112" s="120"/>
      <c r="H112" s="120">
        <v>1465010</v>
      </c>
      <c r="I112" s="120">
        <v>1058050</v>
      </c>
      <c r="J112" s="120">
        <v>6748066</v>
      </c>
      <c r="K112" s="120">
        <v>1984004</v>
      </c>
      <c r="L112" s="120">
        <v>1751281</v>
      </c>
      <c r="M112" s="120">
        <v>387265</v>
      </c>
      <c r="N112" s="120"/>
      <c r="O112" s="120">
        <v>3338359</v>
      </c>
      <c r="P112" s="120">
        <v>1086451</v>
      </c>
      <c r="Q112" s="120">
        <v>5860071</v>
      </c>
      <c r="R112" s="120">
        <v>314787</v>
      </c>
      <c r="S112" s="120">
        <v>2579480</v>
      </c>
    </row>
    <row r="113" spans="1:19" x14ac:dyDescent="0.3">
      <c r="A113" s="98">
        <v>380</v>
      </c>
      <c r="B113" s="120" t="s">
        <v>50</v>
      </c>
      <c r="C113" s="120"/>
      <c r="D113" s="120">
        <v>0</v>
      </c>
      <c r="E113" s="120">
        <v>0</v>
      </c>
      <c r="F113" s="120">
        <v>0</v>
      </c>
      <c r="G113" s="120"/>
      <c r="H113" s="120">
        <v>0</v>
      </c>
      <c r="I113" s="120">
        <v>0</v>
      </c>
      <c r="J113" s="120">
        <v>0</v>
      </c>
      <c r="K113" s="120">
        <v>0</v>
      </c>
      <c r="L113" s="120">
        <v>0</v>
      </c>
      <c r="M113" s="120">
        <v>0</v>
      </c>
      <c r="N113" s="120"/>
      <c r="O113" s="120">
        <v>0</v>
      </c>
      <c r="P113" s="120">
        <v>0</v>
      </c>
      <c r="Q113" s="120">
        <v>0</v>
      </c>
      <c r="R113" s="120">
        <v>0</v>
      </c>
      <c r="S113" s="120">
        <v>208095</v>
      </c>
    </row>
    <row r="114" spans="1:19" x14ac:dyDescent="0.3">
      <c r="A114" s="98">
        <v>381</v>
      </c>
      <c r="B114" s="120" t="s">
        <v>42</v>
      </c>
      <c r="C114" s="120"/>
      <c r="D114" s="120">
        <v>0</v>
      </c>
      <c r="E114" s="120">
        <v>0</v>
      </c>
      <c r="F114" s="120">
        <v>0</v>
      </c>
      <c r="G114" s="120"/>
      <c r="H114" s="120">
        <v>0</v>
      </c>
      <c r="I114" s="120">
        <v>0</v>
      </c>
      <c r="J114" s="120">
        <v>0</v>
      </c>
      <c r="K114" s="120">
        <v>0</v>
      </c>
      <c r="L114" s="120">
        <v>0</v>
      </c>
      <c r="M114" s="120">
        <v>0</v>
      </c>
      <c r="N114" s="120"/>
      <c r="O114" s="120">
        <v>0</v>
      </c>
      <c r="P114" s="120">
        <v>0</v>
      </c>
      <c r="Q114" s="120">
        <v>0</v>
      </c>
      <c r="R114" s="120">
        <v>0</v>
      </c>
      <c r="S114" s="120">
        <v>0</v>
      </c>
    </row>
    <row r="115" spans="1:19" x14ac:dyDescent="0.3">
      <c r="A115" s="98">
        <v>382</v>
      </c>
      <c r="B115" s="120" t="s">
        <v>43</v>
      </c>
      <c r="C115" s="120"/>
      <c r="D115" s="120">
        <v>0</v>
      </c>
      <c r="E115" s="120">
        <v>0</v>
      </c>
      <c r="F115" s="120">
        <v>0</v>
      </c>
      <c r="G115" s="120"/>
      <c r="H115" s="120">
        <v>0</v>
      </c>
      <c r="I115" s="120">
        <v>0</v>
      </c>
      <c r="J115" s="120">
        <v>0</v>
      </c>
      <c r="K115" s="120">
        <v>0</v>
      </c>
      <c r="L115" s="120">
        <v>0</v>
      </c>
      <c r="M115" s="120">
        <v>0</v>
      </c>
      <c r="N115" s="120"/>
      <c r="O115" s="120">
        <v>0</v>
      </c>
      <c r="P115" s="120">
        <v>0</v>
      </c>
      <c r="Q115" s="120">
        <v>0</v>
      </c>
      <c r="R115" s="120">
        <v>0</v>
      </c>
      <c r="S115" s="120">
        <v>0</v>
      </c>
    </row>
    <row r="116" spans="1:19" x14ac:dyDescent="0.3">
      <c r="A116" s="98">
        <v>383</v>
      </c>
      <c r="B116" s="120" t="s">
        <v>117</v>
      </c>
      <c r="C116" s="120"/>
      <c r="D116" s="120">
        <v>0</v>
      </c>
      <c r="E116" s="120">
        <v>0</v>
      </c>
      <c r="F116" s="120">
        <v>0</v>
      </c>
      <c r="G116" s="120"/>
      <c r="H116" s="120">
        <v>0</v>
      </c>
      <c r="I116" s="120">
        <v>0</v>
      </c>
      <c r="J116" s="120">
        <v>0</v>
      </c>
      <c r="K116" s="120">
        <v>0</v>
      </c>
      <c r="L116" s="120">
        <v>0</v>
      </c>
      <c r="M116" s="120">
        <v>0</v>
      </c>
      <c r="N116" s="120"/>
      <c r="O116" s="120">
        <v>0</v>
      </c>
      <c r="P116" s="120">
        <v>0</v>
      </c>
      <c r="Q116" s="120">
        <v>0</v>
      </c>
      <c r="R116" s="120">
        <v>0</v>
      </c>
      <c r="S116" s="120">
        <v>0</v>
      </c>
    </row>
    <row r="117" spans="1:19" x14ac:dyDescent="0.3">
      <c r="A117" s="98">
        <v>384</v>
      </c>
      <c r="B117" s="120" t="s">
        <v>53</v>
      </c>
      <c r="C117" s="120"/>
      <c r="D117" s="120">
        <v>0</v>
      </c>
      <c r="E117" s="120">
        <v>0</v>
      </c>
      <c r="F117" s="120">
        <v>0</v>
      </c>
      <c r="G117" s="120"/>
      <c r="H117" s="120">
        <v>0</v>
      </c>
      <c r="I117" s="120">
        <v>0</v>
      </c>
      <c r="J117" s="120">
        <v>0</v>
      </c>
      <c r="K117" s="120">
        <v>0</v>
      </c>
      <c r="L117" s="120">
        <v>0</v>
      </c>
      <c r="M117" s="120">
        <v>0</v>
      </c>
      <c r="N117" s="120"/>
      <c r="O117" s="120">
        <v>0</v>
      </c>
      <c r="P117" s="120">
        <v>0</v>
      </c>
      <c r="Q117" s="120">
        <v>0</v>
      </c>
      <c r="R117" s="120">
        <v>0</v>
      </c>
      <c r="S117" s="120">
        <v>0</v>
      </c>
    </row>
    <row r="118" spans="1:19" x14ac:dyDescent="0.3">
      <c r="A118" s="396">
        <v>385</v>
      </c>
      <c r="B118" s="397" t="s">
        <v>44</v>
      </c>
      <c r="C118" s="397"/>
      <c r="D118" s="397">
        <v>3500330</v>
      </c>
      <c r="E118" s="397">
        <v>3168903</v>
      </c>
      <c r="F118" s="397">
        <v>6391076</v>
      </c>
      <c r="G118" s="397"/>
      <c r="H118" s="397">
        <v>3759532</v>
      </c>
      <c r="I118" s="397">
        <v>4824780</v>
      </c>
      <c r="J118" s="397">
        <v>8366447</v>
      </c>
      <c r="K118" s="397">
        <v>3349219</v>
      </c>
      <c r="L118" s="397">
        <v>2071677</v>
      </c>
      <c r="M118" s="397">
        <v>3349917</v>
      </c>
      <c r="N118" s="397"/>
      <c r="O118" s="397">
        <v>15075152</v>
      </c>
      <c r="P118" s="397">
        <v>4507020</v>
      </c>
      <c r="Q118" s="397">
        <v>6910265</v>
      </c>
      <c r="R118" s="397">
        <v>2781546</v>
      </c>
      <c r="S118" s="397">
        <v>8331808</v>
      </c>
    </row>
    <row r="119" spans="1:19" x14ac:dyDescent="0.3">
      <c r="A119" s="98">
        <v>386</v>
      </c>
      <c r="B119" s="120" t="s">
        <v>93</v>
      </c>
      <c r="C119" s="120"/>
      <c r="D119" s="120">
        <v>0</v>
      </c>
      <c r="E119" s="120">
        <v>0</v>
      </c>
      <c r="F119" s="120">
        <v>0</v>
      </c>
      <c r="G119" s="120"/>
      <c r="H119" s="120">
        <v>0</v>
      </c>
      <c r="I119" s="120">
        <v>0</v>
      </c>
      <c r="J119" s="120">
        <v>0</v>
      </c>
      <c r="K119" s="120">
        <v>0</v>
      </c>
      <c r="L119" s="120">
        <v>0</v>
      </c>
      <c r="M119" s="120">
        <v>0</v>
      </c>
      <c r="N119" s="120"/>
      <c r="O119" s="120">
        <v>0</v>
      </c>
      <c r="P119" s="120">
        <v>0</v>
      </c>
      <c r="Q119" s="120">
        <v>0</v>
      </c>
      <c r="R119" s="120">
        <v>0</v>
      </c>
      <c r="S119" s="120">
        <v>0</v>
      </c>
    </row>
    <row r="120" spans="1:19" x14ac:dyDescent="0.3">
      <c r="A120" s="98">
        <v>387</v>
      </c>
      <c r="B120" s="120" t="s">
        <v>94</v>
      </c>
      <c r="C120" s="120"/>
      <c r="D120" s="120">
        <v>0</v>
      </c>
      <c r="E120" s="120">
        <v>0</v>
      </c>
      <c r="F120" s="120">
        <v>0</v>
      </c>
      <c r="G120" s="120"/>
      <c r="H120" s="120">
        <v>0</v>
      </c>
      <c r="I120" s="120">
        <v>0</v>
      </c>
      <c r="J120" s="120">
        <v>0</v>
      </c>
      <c r="K120" s="120">
        <v>0</v>
      </c>
      <c r="L120" s="120">
        <v>0</v>
      </c>
      <c r="M120" s="120">
        <v>0</v>
      </c>
      <c r="N120" s="120"/>
      <c r="O120" s="120">
        <v>0</v>
      </c>
      <c r="P120" s="120">
        <v>0</v>
      </c>
      <c r="Q120" s="120">
        <v>0</v>
      </c>
      <c r="R120" s="120">
        <v>0</v>
      </c>
      <c r="S120" s="120">
        <v>0</v>
      </c>
    </row>
    <row r="121" spans="1:19" x14ac:dyDescent="0.3">
      <c r="A121" s="98">
        <v>388</v>
      </c>
      <c r="B121" s="120" t="s">
        <v>88</v>
      </c>
      <c r="C121" s="120"/>
      <c r="D121" s="120">
        <v>6463779</v>
      </c>
      <c r="E121" s="120">
        <v>10590266</v>
      </c>
      <c r="F121" s="120">
        <v>22094931</v>
      </c>
      <c r="G121" s="120"/>
      <c r="H121" s="120">
        <v>5686563</v>
      </c>
      <c r="I121" s="120">
        <v>6454712</v>
      </c>
      <c r="J121" s="120">
        <v>11239168</v>
      </c>
      <c r="K121" s="120">
        <v>8472609</v>
      </c>
      <c r="L121" s="120">
        <v>5695443</v>
      </c>
      <c r="M121" s="120">
        <v>8079803</v>
      </c>
      <c r="N121" s="120"/>
      <c r="O121" s="120">
        <v>33694691</v>
      </c>
      <c r="P121" s="120">
        <v>6192251</v>
      </c>
      <c r="Q121" s="120">
        <v>18966462</v>
      </c>
      <c r="R121" s="120">
        <v>10025356</v>
      </c>
      <c r="S121" s="120">
        <v>17071109</v>
      </c>
    </row>
    <row r="122" spans="1:19" x14ac:dyDescent="0.3">
      <c r="A122" s="98">
        <v>389</v>
      </c>
      <c r="B122" s="120" t="s">
        <v>95</v>
      </c>
      <c r="C122" s="120"/>
      <c r="D122" s="120">
        <v>0</v>
      </c>
      <c r="E122" s="120">
        <v>0</v>
      </c>
      <c r="F122" s="120">
        <v>0</v>
      </c>
      <c r="G122" s="120"/>
      <c r="H122" s="120">
        <v>0</v>
      </c>
      <c r="I122" s="120">
        <v>0</v>
      </c>
      <c r="J122" s="120">
        <v>0</v>
      </c>
      <c r="K122" s="120">
        <v>0</v>
      </c>
      <c r="L122" s="120">
        <v>0</v>
      </c>
      <c r="M122" s="120">
        <v>0</v>
      </c>
      <c r="N122" s="120"/>
      <c r="O122" s="120">
        <v>0</v>
      </c>
      <c r="P122" s="120">
        <v>0</v>
      </c>
      <c r="Q122" s="120">
        <v>0</v>
      </c>
      <c r="R122" s="120">
        <v>-14498</v>
      </c>
      <c r="S122" s="120">
        <v>0</v>
      </c>
    </row>
    <row r="123" spans="1:19" x14ac:dyDescent="0.3">
      <c r="A123" s="98">
        <v>391</v>
      </c>
      <c r="B123" s="120" t="s">
        <v>100</v>
      </c>
      <c r="C123" s="120"/>
      <c r="D123" s="120">
        <v>326163</v>
      </c>
      <c r="E123" s="120">
        <v>28700</v>
      </c>
      <c r="F123" s="120">
        <v>1512412</v>
      </c>
      <c r="G123" s="120"/>
      <c r="H123" s="120">
        <v>360862</v>
      </c>
      <c r="I123" s="120">
        <v>518788</v>
      </c>
      <c r="J123" s="120">
        <v>2495584</v>
      </c>
      <c r="K123" s="120">
        <v>1456161</v>
      </c>
      <c r="L123" s="120">
        <v>1478982</v>
      </c>
      <c r="M123" s="120">
        <v>387265</v>
      </c>
      <c r="N123" s="120"/>
      <c r="O123" s="120">
        <v>86890</v>
      </c>
      <c r="P123" s="120">
        <v>851591</v>
      </c>
      <c r="Q123" s="120">
        <v>4073447</v>
      </c>
      <c r="R123" s="120">
        <v>107597</v>
      </c>
      <c r="S123" s="120">
        <v>1497131</v>
      </c>
    </row>
    <row r="124" spans="1:19" x14ac:dyDescent="0.3">
      <c r="A124" s="98">
        <v>500</v>
      </c>
      <c r="B124" s="120" t="s">
        <v>83</v>
      </c>
      <c r="C124" s="120"/>
      <c r="D124" s="120">
        <v>310598</v>
      </c>
      <c r="E124" s="120">
        <v>0</v>
      </c>
      <c r="F124" s="120">
        <v>0</v>
      </c>
      <c r="G124" s="120"/>
      <c r="H124" s="120">
        <v>0</v>
      </c>
      <c r="I124" s="120">
        <v>0</v>
      </c>
      <c r="J124" s="120">
        <v>0</v>
      </c>
      <c r="K124" s="120">
        <v>0</v>
      </c>
      <c r="L124" s="120">
        <v>0</v>
      </c>
      <c r="M124" s="120">
        <v>0</v>
      </c>
      <c r="N124" s="120"/>
      <c r="O124" s="120">
        <v>0</v>
      </c>
      <c r="P124" s="120">
        <v>930556</v>
      </c>
      <c r="Q124" s="120">
        <v>0</v>
      </c>
      <c r="R124" s="120">
        <v>0</v>
      </c>
      <c r="S124" s="120">
        <v>462336</v>
      </c>
    </row>
    <row r="125" spans="1:19" x14ac:dyDescent="0.3">
      <c r="A125" s="98">
        <v>502</v>
      </c>
      <c r="B125" s="120" t="s">
        <v>85</v>
      </c>
      <c r="C125" s="120"/>
      <c r="D125" s="120">
        <v>0</v>
      </c>
      <c r="E125" s="120">
        <v>0</v>
      </c>
      <c r="F125" s="120">
        <v>0</v>
      </c>
      <c r="G125" s="120"/>
      <c r="H125" s="120">
        <v>0</v>
      </c>
      <c r="I125" s="120">
        <v>0</v>
      </c>
      <c r="J125" s="120">
        <v>0</v>
      </c>
      <c r="K125" s="120">
        <v>614193</v>
      </c>
      <c r="L125" s="120">
        <v>0</v>
      </c>
      <c r="M125" s="120">
        <v>453385</v>
      </c>
      <c r="N125" s="120"/>
      <c r="O125" s="120">
        <v>0</v>
      </c>
      <c r="P125" s="120">
        <v>0</v>
      </c>
      <c r="Q125" s="120">
        <v>0</v>
      </c>
      <c r="R125" s="120">
        <v>0</v>
      </c>
      <c r="S125" s="120">
        <v>0</v>
      </c>
    </row>
    <row r="126" spans="1:19" x14ac:dyDescent="0.3">
      <c r="A126" s="98">
        <v>503</v>
      </c>
      <c r="B126" s="120" t="s">
        <v>86</v>
      </c>
      <c r="C126" s="120"/>
      <c r="D126" s="120">
        <v>0</v>
      </c>
      <c r="E126" s="120">
        <v>0</v>
      </c>
      <c r="F126" s="120">
        <v>0</v>
      </c>
      <c r="G126" s="120"/>
      <c r="H126" s="120">
        <v>0</v>
      </c>
      <c r="I126" s="120">
        <v>0</v>
      </c>
      <c r="J126" s="120">
        <v>0</v>
      </c>
      <c r="K126" s="120">
        <v>954</v>
      </c>
      <c r="L126" s="120">
        <v>0</v>
      </c>
      <c r="M126" s="120">
        <v>14724</v>
      </c>
      <c r="N126" s="120"/>
      <c r="O126" s="120">
        <v>0</v>
      </c>
      <c r="P126" s="120">
        <v>0</v>
      </c>
      <c r="Q126" s="120">
        <v>0</v>
      </c>
      <c r="R126" s="120">
        <v>0</v>
      </c>
      <c r="S126" s="120">
        <v>0</v>
      </c>
    </row>
    <row r="127" spans="1:19" x14ac:dyDescent="0.3">
      <c r="A127" s="98">
        <v>504</v>
      </c>
      <c r="B127" s="120" t="s">
        <v>90</v>
      </c>
      <c r="C127" s="120"/>
      <c r="D127" s="120">
        <v>5953841</v>
      </c>
      <c r="E127" s="120">
        <v>10027199</v>
      </c>
      <c r="F127" s="120">
        <v>18351198</v>
      </c>
      <c r="G127" s="120"/>
      <c r="H127" s="120">
        <v>5562055</v>
      </c>
      <c r="I127" s="120">
        <v>6248216</v>
      </c>
      <c r="J127" s="120">
        <v>10390652</v>
      </c>
      <c r="K127" s="120">
        <v>7853921</v>
      </c>
      <c r="L127" s="120">
        <v>4810310</v>
      </c>
      <c r="M127" s="120">
        <v>7033989</v>
      </c>
      <c r="N127" s="120"/>
      <c r="O127" s="120">
        <v>31438542</v>
      </c>
      <c r="P127" s="120">
        <v>6914891</v>
      </c>
      <c r="Q127" s="120">
        <v>15988809</v>
      </c>
      <c r="R127" s="120">
        <v>9361830</v>
      </c>
      <c r="S127" s="120">
        <v>14825792</v>
      </c>
    </row>
    <row r="128" spans="1:19" x14ac:dyDescent="0.3">
      <c r="A128" s="98">
        <v>505</v>
      </c>
      <c r="B128" s="120" t="s">
        <v>91</v>
      </c>
      <c r="C128" s="120"/>
      <c r="D128" s="120">
        <v>0</v>
      </c>
      <c r="E128" s="120">
        <v>0</v>
      </c>
      <c r="F128" s="120">
        <v>0</v>
      </c>
      <c r="G128" s="120"/>
      <c r="H128" s="120">
        <v>0</v>
      </c>
      <c r="I128" s="120">
        <v>0</v>
      </c>
      <c r="J128" s="120">
        <v>0</v>
      </c>
      <c r="K128" s="120">
        <v>0</v>
      </c>
      <c r="L128" s="120">
        <v>0</v>
      </c>
      <c r="M128" s="120">
        <v>0</v>
      </c>
      <c r="N128" s="120"/>
      <c r="O128" s="120">
        <v>0</v>
      </c>
      <c r="P128" s="120">
        <v>0</v>
      </c>
      <c r="Q128" s="120">
        <v>0</v>
      </c>
      <c r="R128" s="120">
        <v>0</v>
      </c>
      <c r="S128" s="120">
        <v>0</v>
      </c>
    </row>
    <row r="129" spans="1:19" x14ac:dyDescent="0.3">
      <c r="A129" s="98">
        <v>506</v>
      </c>
      <c r="B129" s="120" t="s">
        <v>97</v>
      </c>
      <c r="C129" s="120"/>
      <c r="D129" s="120">
        <v>785828</v>
      </c>
      <c r="E129" s="120">
        <v>667744</v>
      </c>
      <c r="F129" s="120">
        <v>822707</v>
      </c>
      <c r="G129" s="120"/>
      <c r="H129" s="120">
        <v>1104148</v>
      </c>
      <c r="I129" s="120">
        <v>538429</v>
      </c>
      <c r="J129" s="120">
        <v>3247764</v>
      </c>
      <c r="K129" s="120">
        <v>478120</v>
      </c>
      <c r="L129" s="120">
        <v>272299</v>
      </c>
      <c r="M129" s="120">
        <v>0</v>
      </c>
      <c r="N129" s="120"/>
      <c r="O129" s="120">
        <v>3251469</v>
      </c>
      <c r="P129" s="120">
        <v>234861</v>
      </c>
      <c r="Q129" s="120">
        <v>1786624</v>
      </c>
      <c r="R129" s="120">
        <v>190272</v>
      </c>
      <c r="S129" s="120">
        <v>591675</v>
      </c>
    </row>
    <row r="130" spans="1:19" x14ac:dyDescent="0.3">
      <c r="A130" s="98">
        <v>507</v>
      </c>
      <c r="B130" s="120" t="s">
        <v>459</v>
      </c>
      <c r="C130" s="120"/>
      <c r="D130" s="120">
        <v>0</v>
      </c>
      <c r="E130" s="120">
        <v>0</v>
      </c>
      <c r="F130" s="120">
        <v>0</v>
      </c>
      <c r="G130" s="120"/>
      <c r="H130" s="120">
        <v>0</v>
      </c>
      <c r="I130" s="120">
        <v>0</v>
      </c>
      <c r="J130" s="120">
        <v>0</v>
      </c>
      <c r="K130" s="120">
        <v>0</v>
      </c>
      <c r="L130" s="120">
        <v>0</v>
      </c>
      <c r="M130" s="120">
        <v>0</v>
      </c>
      <c r="N130" s="120"/>
      <c r="O130" s="120">
        <v>0</v>
      </c>
      <c r="P130" s="120">
        <v>0</v>
      </c>
      <c r="Q130" s="120">
        <v>0</v>
      </c>
      <c r="R130" s="120">
        <v>0</v>
      </c>
      <c r="S130" s="120">
        <v>0</v>
      </c>
    </row>
    <row r="131" spans="1:19" x14ac:dyDescent="0.3">
      <c r="A131" s="98">
        <v>508</v>
      </c>
      <c r="B131" s="120" t="s">
        <v>110</v>
      </c>
      <c r="C131" s="120"/>
      <c r="D131" s="120">
        <v>0</v>
      </c>
      <c r="E131" s="120">
        <v>0</v>
      </c>
      <c r="F131" s="120">
        <v>0</v>
      </c>
      <c r="G131" s="120"/>
      <c r="H131" s="120">
        <v>0</v>
      </c>
      <c r="I131" s="120">
        <v>0</v>
      </c>
      <c r="J131" s="120">
        <v>0</v>
      </c>
      <c r="K131" s="120">
        <v>0</v>
      </c>
      <c r="L131" s="120">
        <v>0</v>
      </c>
      <c r="M131" s="120">
        <v>0</v>
      </c>
      <c r="N131" s="120"/>
      <c r="O131" s="120">
        <v>0</v>
      </c>
      <c r="P131" s="120">
        <v>0</v>
      </c>
      <c r="Q131" s="120">
        <v>0</v>
      </c>
      <c r="R131" s="120">
        <v>0</v>
      </c>
      <c r="S131" s="120">
        <v>0</v>
      </c>
    </row>
    <row r="132" spans="1:19" x14ac:dyDescent="0.3">
      <c r="A132" s="98">
        <v>509</v>
      </c>
      <c r="B132" s="120" t="s">
        <v>111</v>
      </c>
      <c r="C132" s="120"/>
      <c r="D132" s="120">
        <v>0</v>
      </c>
      <c r="E132" s="120">
        <v>0</v>
      </c>
      <c r="F132" s="120">
        <v>0</v>
      </c>
      <c r="G132" s="120"/>
      <c r="H132" s="120">
        <v>0</v>
      </c>
      <c r="I132" s="120">
        <v>0</v>
      </c>
      <c r="J132" s="120">
        <v>0</v>
      </c>
      <c r="K132" s="120">
        <v>0</v>
      </c>
      <c r="L132" s="120">
        <v>0</v>
      </c>
      <c r="M132" s="120">
        <v>0</v>
      </c>
      <c r="N132" s="120"/>
      <c r="O132" s="120">
        <v>0</v>
      </c>
      <c r="P132" s="120">
        <v>0</v>
      </c>
      <c r="Q132" s="120">
        <v>0</v>
      </c>
      <c r="R132" s="120">
        <v>0</v>
      </c>
      <c r="S132" s="120">
        <v>0</v>
      </c>
    </row>
    <row r="133" spans="1:19" x14ac:dyDescent="0.3">
      <c r="A133" s="98">
        <v>510</v>
      </c>
      <c r="B133" s="120" t="s">
        <v>116</v>
      </c>
      <c r="C133" s="120"/>
      <c r="D133" s="120">
        <v>0</v>
      </c>
      <c r="E133" s="120">
        <v>0</v>
      </c>
      <c r="F133" s="120">
        <v>0</v>
      </c>
      <c r="G133" s="120"/>
      <c r="H133" s="120">
        <v>0</v>
      </c>
      <c r="I133" s="120">
        <v>0</v>
      </c>
      <c r="J133" s="120">
        <v>0</v>
      </c>
      <c r="K133" s="120">
        <v>0</v>
      </c>
      <c r="L133" s="120">
        <v>0</v>
      </c>
      <c r="M133" s="120">
        <v>0</v>
      </c>
      <c r="N133" s="120"/>
      <c r="O133" s="120">
        <v>0</v>
      </c>
      <c r="P133" s="120">
        <v>0</v>
      </c>
      <c r="Q133" s="120">
        <v>0</v>
      </c>
      <c r="R133" s="120">
        <v>0</v>
      </c>
      <c r="S133" s="120">
        <v>0</v>
      </c>
    </row>
    <row r="134" spans="1:19" x14ac:dyDescent="0.3">
      <c r="A134" s="98">
        <v>511</v>
      </c>
      <c r="B134" s="120" t="s">
        <v>121</v>
      </c>
      <c r="C134" s="120"/>
      <c r="D134" s="120">
        <v>0</v>
      </c>
      <c r="E134" s="120">
        <v>0</v>
      </c>
      <c r="F134" s="120">
        <v>0</v>
      </c>
      <c r="G134" s="120"/>
      <c r="H134" s="120">
        <v>0</v>
      </c>
      <c r="I134" s="120">
        <v>0</v>
      </c>
      <c r="J134" s="120">
        <v>0</v>
      </c>
      <c r="K134" s="120">
        <v>0</v>
      </c>
      <c r="L134" s="120">
        <v>0</v>
      </c>
      <c r="M134" s="120">
        <v>0</v>
      </c>
      <c r="N134" s="120"/>
      <c r="O134" s="120">
        <v>0</v>
      </c>
      <c r="P134" s="120">
        <v>0</v>
      </c>
      <c r="Q134" s="120">
        <v>0</v>
      </c>
      <c r="R134" s="120">
        <v>0</v>
      </c>
      <c r="S134" s="120">
        <v>0</v>
      </c>
    </row>
    <row r="135" spans="1:19" x14ac:dyDescent="0.3">
      <c r="A135" s="98">
        <v>512</v>
      </c>
      <c r="B135" s="120" t="s">
        <v>147</v>
      </c>
      <c r="C135" s="120"/>
      <c r="D135" s="120">
        <v>0</v>
      </c>
      <c r="E135" s="120">
        <v>0</v>
      </c>
      <c r="F135" s="120">
        <v>0</v>
      </c>
      <c r="G135" s="120"/>
      <c r="H135" s="120">
        <v>0</v>
      </c>
      <c r="I135" s="120">
        <v>10479</v>
      </c>
      <c r="J135" s="120">
        <v>45999</v>
      </c>
      <c r="K135" s="120">
        <v>0</v>
      </c>
      <c r="L135" s="120">
        <v>0</v>
      </c>
      <c r="M135" s="120">
        <v>0</v>
      </c>
      <c r="N135" s="120"/>
      <c r="O135" s="120">
        <v>0</v>
      </c>
      <c r="P135" s="120">
        <v>0</v>
      </c>
      <c r="Q135" s="120">
        <v>264356</v>
      </c>
      <c r="R135" s="120">
        <v>0</v>
      </c>
      <c r="S135" s="120">
        <v>230393</v>
      </c>
    </row>
    <row r="136" spans="1:19" x14ac:dyDescent="0.3">
      <c r="A136" s="98">
        <v>513</v>
      </c>
      <c r="B136" s="120" t="s">
        <v>153</v>
      </c>
      <c r="C136" s="120"/>
      <c r="D136" s="120">
        <v>0</v>
      </c>
      <c r="E136" s="120">
        <v>0</v>
      </c>
      <c r="F136" s="120">
        <v>0</v>
      </c>
      <c r="G136" s="120"/>
      <c r="H136" s="120">
        <v>0</v>
      </c>
      <c r="I136" s="120">
        <v>0</v>
      </c>
      <c r="J136" s="120">
        <v>0</v>
      </c>
      <c r="K136" s="120">
        <v>0</v>
      </c>
      <c r="L136" s="120">
        <v>0</v>
      </c>
      <c r="M136" s="120">
        <v>0</v>
      </c>
      <c r="N136" s="120"/>
      <c r="O136" s="120">
        <v>0</v>
      </c>
      <c r="P136" s="120">
        <v>0</v>
      </c>
      <c r="Q136" s="120">
        <v>0</v>
      </c>
      <c r="R136" s="120">
        <v>0</v>
      </c>
      <c r="S136" s="120">
        <v>0</v>
      </c>
    </row>
    <row r="137" spans="1:19" x14ac:dyDescent="0.3">
      <c r="A137" s="98">
        <v>514</v>
      </c>
      <c r="B137" s="120" t="s">
        <v>154</v>
      </c>
      <c r="C137" s="120"/>
      <c r="D137" s="120">
        <v>0</v>
      </c>
      <c r="E137" s="120">
        <v>0</v>
      </c>
      <c r="F137" s="120">
        <v>0</v>
      </c>
      <c r="G137" s="120"/>
      <c r="H137" s="120">
        <v>0</v>
      </c>
      <c r="I137" s="120">
        <v>0</v>
      </c>
      <c r="J137" s="120">
        <v>0</v>
      </c>
      <c r="K137" s="120">
        <v>0</v>
      </c>
      <c r="L137" s="120">
        <v>0</v>
      </c>
      <c r="M137" s="120">
        <v>0</v>
      </c>
      <c r="N137" s="120"/>
      <c r="O137" s="120">
        <v>0</v>
      </c>
      <c r="P137" s="120">
        <v>0</v>
      </c>
      <c r="Q137" s="120">
        <v>0</v>
      </c>
      <c r="R137" s="120">
        <v>0</v>
      </c>
      <c r="S137" s="120">
        <v>0</v>
      </c>
    </row>
    <row r="138" spans="1:19" x14ac:dyDescent="0.3">
      <c r="A138" s="98">
        <v>515</v>
      </c>
      <c r="B138" s="120" t="s">
        <v>165</v>
      </c>
      <c r="C138" s="120"/>
      <c r="D138" s="120">
        <v>0</v>
      </c>
      <c r="E138" s="120">
        <v>0</v>
      </c>
      <c r="F138" s="120">
        <v>0</v>
      </c>
      <c r="G138" s="120"/>
      <c r="H138" s="120">
        <v>0</v>
      </c>
      <c r="I138" s="120">
        <v>0</v>
      </c>
      <c r="J138" s="120">
        <v>0</v>
      </c>
      <c r="K138" s="120">
        <v>0</v>
      </c>
      <c r="L138" s="120">
        <v>0</v>
      </c>
      <c r="M138" s="120">
        <v>0</v>
      </c>
      <c r="N138" s="120"/>
      <c r="O138" s="120">
        <v>0</v>
      </c>
      <c r="P138" s="120">
        <v>0</v>
      </c>
      <c r="Q138" s="120">
        <v>0</v>
      </c>
      <c r="R138" s="120">
        <v>0</v>
      </c>
      <c r="S138" s="120">
        <v>0</v>
      </c>
    </row>
    <row r="139" spans="1:19" x14ac:dyDescent="0.3">
      <c r="A139" s="98">
        <v>516</v>
      </c>
      <c r="B139" s="120" t="s">
        <v>166</v>
      </c>
      <c r="C139" s="120"/>
      <c r="D139" s="120">
        <v>0</v>
      </c>
      <c r="E139" s="120">
        <v>0</v>
      </c>
      <c r="F139" s="120">
        <v>0</v>
      </c>
      <c r="G139" s="120"/>
      <c r="H139" s="120">
        <v>0</v>
      </c>
      <c r="I139" s="120">
        <v>0</v>
      </c>
      <c r="J139" s="120">
        <v>0</v>
      </c>
      <c r="K139" s="120">
        <v>0</v>
      </c>
      <c r="L139" s="120">
        <v>0</v>
      </c>
      <c r="M139" s="120">
        <v>0</v>
      </c>
      <c r="N139" s="120"/>
      <c r="O139" s="120">
        <v>0</v>
      </c>
      <c r="P139" s="120">
        <v>0</v>
      </c>
      <c r="Q139" s="120">
        <v>0</v>
      </c>
      <c r="R139" s="120">
        <v>0</v>
      </c>
      <c r="S139" s="120">
        <v>0</v>
      </c>
    </row>
    <row r="140" spans="1:19" x14ac:dyDescent="0.3">
      <c r="A140" s="98">
        <v>517</v>
      </c>
      <c r="B140" s="120" t="s">
        <v>167</v>
      </c>
      <c r="C140" s="120"/>
      <c r="D140" s="120">
        <v>0</v>
      </c>
      <c r="E140" s="120">
        <v>0</v>
      </c>
      <c r="F140" s="120">
        <v>0</v>
      </c>
      <c r="G140" s="120"/>
      <c r="H140" s="120">
        <v>0</v>
      </c>
      <c r="I140" s="120">
        <v>0</v>
      </c>
      <c r="J140" s="120">
        <v>0</v>
      </c>
      <c r="K140" s="120">
        <v>0</v>
      </c>
      <c r="L140" s="120">
        <v>0</v>
      </c>
      <c r="M140" s="120">
        <v>0</v>
      </c>
      <c r="N140" s="120"/>
      <c r="O140" s="120">
        <v>0</v>
      </c>
      <c r="P140" s="120">
        <v>0</v>
      </c>
      <c r="Q140" s="120">
        <v>0</v>
      </c>
      <c r="R140" s="120">
        <v>0</v>
      </c>
      <c r="S140" s="120">
        <v>0</v>
      </c>
    </row>
    <row r="141" spans="1:19" x14ac:dyDescent="0.3">
      <c r="A141" s="98">
        <v>518</v>
      </c>
      <c r="B141" s="120" t="s">
        <v>168</v>
      </c>
      <c r="C141" s="120"/>
      <c r="D141" s="120">
        <v>0</v>
      </c>
      <c r="E141" s="120">
        <v>0</v>
      </c>
      <c r="F141" s="120">
        <v>0</v>
      </c>
      <c r="G141" s="120"/>
      <c r="H141" s="120">
        <v>0</v>
      </c>
      <c r="I141" s="120">
        <v>0</v>
      </c>
      <c r="J141" s="120">
        <v>0</v>
      </c>
      <c r="K141" s="120">
        <v>0</v>
      </c>
      <c r="L141" s="120">
        <v>0</v>
      </c>
      <c r="M141" s="120">
        <v>0</v>
      </c>
      <c r="N141" s="120"/>
      <c r="O141" s="120">
        <v>0</v>
      </c>
      <c r="P141" s="120">
        <v>0</v>
      </c>
      <c r="Q141" s="120">
        <v>0</v>
      </c>
      <c r="R141" s="120">
        <v>0</v>
      </c>
      <c r="S141" s="120">
        <v>0</v>
      </c>
    </row>
    <row r="142" spans="1:19" x14ac:dyDescent="0.3">
      <c r="A142" s="98">
        <v>519</v>
      </c>
      <c r="B142" s="120" t="s">
        <v>169</v>
      </c>
      <c r="C142" s="120"/>
      <c r="D142" s="120">
        <v>0</v>
      </c>
      <c r="E142" s="120">
        <v>0</v>
      </c>
      <c r="F142" s="120">
        <v>0</v>
      </c>
      <c r="G142" s="120"/>
      <c r="H142" s="120">
        <v>0</v>
      </c>
      <c r="I142" s="120">
        <v>0</v>
      </c>
      <c r="J142" s="120">
        <v>0</v>
      </c>
      <c r="K142" s="120">
        <v>0</v>
      </c>
      <c r="L142" s="120">
        <v>0</v>
      </c>
      <c r="M142" s="120">
        <v>0</v>
      </c>
      <c r="N142" s="120"/>
      <c r="O142" s="120">
        <v>0</v>
      </c>
      <c r="P142" s="120">
        <v>0</v>
      </c>
      <c r="Q142" s="120">
        <v>0</v>
      </c>
      <c r="R142" s="120">
        <v>0</v>
      </c>
      <c r="S142" s="120">
        <v>0</v>
      </c>
    </row>
    <row r="143" spans="1:19" x14ac:dyDescent="0.3">
      <c r="A143" s="98">
        <v>520</v>
      </c>
      <c r="B143" s="120" t="s">
        <v>170</v>
      </c>
      <c r="C143" s="120"/>
      <c r="D143" s="120">
        <v>0</v>
      </c>
      <c r="E143" s="120">
        <v>0</v>
      </c>
      <c r="F143" s="120">
        <v>0</v>
      </c>
      <c r="G143" s="120"/>
      <c r="H143" s="120">
        <v>0</v>
      </c>
      <c r="I143" s="120">
        <v>0</v>
      </c>
      <c r="J143" s="120">
        <v>0</v>
      </c>
      <c r="K143" s="120">
        <v>0</v>
      </c>
      <c r="L143" s="120">
        <v>0</v>
      </c>
      <c r="M143" s="120">
        <v>0</v>
      </c>
      <c r="N143" s="120"/>
      <c r="O143" s="120">
        <v>0</v>
      </c>
      <c r="P143" s="120">
        <v>0</v>
      </c>
      <c r="Q143" s="120">
        <v>0</v>
      </c>
      <c r="R143" s="120">
        <v>0</v>
      </c>
      <c r="S143" s="120">
        <v>0</v>
      </c>
    </row>
    <row r="144" spans="1:19" x14ac:dyDescent="0.3">
      <c r="A144" s="98">
        <v>521</v>
      </c>
      <c r="B144" s="120" t="s">
        <v>171</v>
      </c>
      <c r="C144" s="120"/>
      <c r="D144" s="120">
        <v>0</v>
      </c>
      <c r="E144" s="120">
        <v>0</v>
      </c>
      <c r="F144" s="120">
        <v>0</v>
      </c>
      <c r="G144" s="120"/>
      <c r="H144" s="120">
        <v>0</v>
      </c>
      <c r="I144" s="120">
        <v>0</v>
      </c>
      <c r="J144" s="120">
        <v>0</v>
      </c>
      <c r="K144" s="120">
        <v>0</v>
      </c>
      <c r="L144" s="120">
        <v>0</v>
      </c>
      <c r="M144" s="120">
        <v>0</v>
      </c>
      <c r="N144" s="120"/>
      <c r="O144" s="120">
        <v>0</v>
      </c>
      <c r="P144" s="120">
        <v>0</v>
      </c>
      <c r="Q144" s="120">
        <v>0</v>
      </c>
      <c r="R144" s="120">
        <v>0</v>
      </c>
      <c r="S144" s="120">
        <v>0</v>
      </c>
    </row>
    <row r="145" spans="1:19" x14ac:dyDescent="0.3">
      <c r="A145" s="98">
        <v>522</v>
      </c>
      <c r="B145" s="120" t="s">
        <v>172</v>
      </c>
      <c r="C145" s="120"/>
      <c r="D145" s="120">
        <v>0</v>
      </c>
      <c r="E145" s="120">
        <v>0</v>
      </c>
      <c r="F145" s="120">
        <v>0</v>
      </c>
      <c r="G145" s="120"/>
      <c r="H145" s="120">
        <v>0</v>
      </c>
      <c r="I145" s="120">
        <v>0</v>
      </c>
      <c r="J145" s="120">
        <v>0</v>
      </c>
      <c r="K145" s="120">
        <v>0</v>
      </c>
      <c r="L145" s="120">
        <v>0</v>
      </c>
      <c r="M145" s="120">
        <v>0</v>
      </c>
      <c r="N145" s="120"/>
      <c r="O145" s="120">
        <v>0</v>
      </c>
      <c r="P145" s="120">
        <v>0</v>
      </c>
      <c r="Q145" s="120">
        <v>0</v>
      </c>
      <c r="R145" s="120">
        <v>0</v>
      </c>
      <c r="S145" s="120">
        <v>0</v>
      </c>
    </row>
    <row r="146" spans="1:19" x14ac:dyDescent="0.3">
      <c r="A146" s="98">
        <v>523</v>
      </c>
      <c r="B146" s="120" t="s">
        <v>173</v>
      </c>
      <c r="C146" s="120"/>
      <c r="D146" s="120">
        <v>0</v>
      </c>
      <c r="E146" s="120">
        <v>0</v>
      </c>
      <c r="F146" s="120">
        <v>0</v>
      </c>
      <c r="G146" s="120"/>
      <c r="H146" s="120">
        <v>0</v>
      </c>
      <c r="I146" s="120">
        <v>0</v>
      </c>
      <c r="J146" s="120">
        <v>0</v>
      </c>
      <c r="K146" s="120">
        <v>0</v>
      </c>
      <c r="L146" s="120">
        <v>0</v>
      </c>
      <c r="M146" s="120">
        <v>0</v>
      </c>
      <c r="N146" s="120"/>
      <c r="O146" s="120">
        <v>0</v>
      </c>
      <c r="P146" s="120">
        <v>0</v>
      </c>
      <c r="Q146" s="120">
        <v>0</v>
      </c>
      <c r="R146" s="120">
        <v>0</v>
      </c>
      <c r="S146" s="120">
        <v>0</v>
      </c>
    </row>
    <row r="147" spans="1:19" x14ac:dyDescent="0.3">
      <c r="A147" s="98">
        <v>524</v>
      </c>
      <c r="B147" s="120" t="s">
        <v>174</v>
      </c>
      <c r="C147" s="120"/>
      <c r="D147" s="120">
        <v>0</v>
      </c>
      <c r="E147" s="120">
        <v>0</v>
      </c>
      <c r="F147" s="120">
        <v>0</v>
      </c>
      <c r="G147" s="120"/>
      <c r="H147" s="120">
        <v>0</v>
      </c>
      <c r="I147" s="120">
        <v>0</v>
      </c>
      <c r="J147" s="120">
        <v>0</v>
      </c>
      <c r="K147" s="120">
        <v>0</v>
      </c>
      <c r="L147" s="120">
        <v>0</v>
      </c>
      <c r="M147" s="120">
        <v>0</v>
      </c>
      <c r="N147" s="120"/>
      <c r="O147" s="120">
        <v>0</v>
      </c>
      <c r="P147" s="120">
        <v>0</v>
      </c>
      <c r="Q147" s="120">
        <v>0</v>
      </c>
      <c r="R147" s="120">
        <v>0</v>
      </c>
      <c r="S147" s="120">
        <v>0</v>
      </c>
    </row>
    <row r="148" spans="1:19" x14ac:dyDescent="0.3">
      <c r="A148" s="98">
        <v>525</v>
      </c>
      <c r="B148" s="120" t="s">
        <v>175</v>
      </c>
      <c r="C148" s="120"/>
      <c r="D148" s="120">
        <v>0</v>
      </c>
      <c r="E148" s="120">
        <v>0</v>
      </c>
      <c r="F148" s="120">
        <v>0</v>
      </c>
      <c r="G148" s="120"/>
      <c r="H148" s="120">
        <v>0</v>
      </c>
      <c r="I148" s="120">
        <v>0</v>
      </c>
      <c r="J148" s="120">
        <v>0</v>
      </c>
      <c r="K148" s="120">
        <v>0</v>
      </c>
      <c r="L148" s="120">
        <v>0</v>
      </c>
      <c r="M148" s="120">
        <v>0</v>
      </c>
      <c r="N148" s="120"/>
      <c r="O148" s="120">
        <v>0</v>
      </c>
      <c r="P148" s="120">
        <v>0</v>
      </c>
      <c r="Q148" s="120">
        <v>0</v>
      </c>
      <c r="R148" s="120">
        <v>0</v>
      </c>
      <c r="S148" s="120">
        <v>0</v>
      </c>
    </row>
    <row r="149" spans="1:19" x14ac:dyDescent="0.3">
      <c r="A149" s="98">
        <v>526</v>
      </c>
      <c r="B149" s="120" t="s">
        <v>176</v>
      </c>
      <c r="C149" s="120"/>
      <c r="D149" s="120">
        <v>0</v>
      </c>
      <c r="E149" s="120">
        <v>0</v>
      </c>
      <c r="F149" s="120">
        <v>0</v>
      </c>
      <c r="G149" s="120"/>
      <c r="H149" s="120">
        <v>0</v>
      </c>
      <c r="I149" s="120">
        <v>0</v>
      </c>
      <c r="J149" s="120">
        <v>0</v>
      </c>
      <c r="K149" s="120">
        <v>0</v>
      </c>
      <c r="L149" s="120">
        <v>0</v>
      </c>
      <c r="M149" s="120">
        <v>0</v>
      </c>
      <c r="N149" s="120"/>
      <c r="O149" s="120">
        <v>0</v>
      </c>
      <c r="P149" s="120">
        <v>0</v>
      </c>
      <c r="Q149" s="120">
        <v>0</v>
      </c>
      <c r="R149" s="120">
        <v>0</v>
      </c>
      <c r="S149" s="120">
        <v>0</v>
      </c>
    </row>
    <row r="150" spans="1:19" x14ac:dyDescent="0.3">
      <c r="A150" s="98">
        <v>527</v>
      </c>
      <c r="B150" s="120" t="s">
        <v>177</v>
      </c>
      <c r="C150" s="120"/>
      <c r="D150" s="120">
        <v>0</v>
      </c>
      <c r="E150" s="120">
        <v>0</v>
      </c>
      <c r="F150" s="120">
        <v>0</v>
      </c>
      <c r="G150" s="120"/>
      <c r="H150" s="120">
        <v>0</v>
      </c>
      <c r="I150" s="120">
        <v>0</v>
      </c>
      <c r="J150" s="120">
        <v>0</v>
      </c>
      <c r="K150" s="120">
        <v>0</v>
      </c>
      <c r="L150" s="120">
        <v>0</v>
      </c>
      <c r="M150" s="120">
        <v>0</v>
      </c>
      <c r="N150" s="120"/>
      <c r="O150" s="120">
        <v>0</v>
      </c>
      <c r="P150" s="120">
        <v>0</v>
      </c>
      <c r="Q150" s="120">
        <v>0</v>
      </c>
      <c r="R150" s="120">
        <v>0</v>
      </c>
      <c r="S150" s="120">
        <v>0</v>
      </c>
    </row>
    <row r="151" spans="1:19" x14ac:dyDescent="0.3">
      <c r="A151" s="98">
        <v>528</v>
      </c>
      <c r="B151" s="120" t="s">
        <v>160</v>
      </c>
      <c r="C151" s="120"/>
      <c r="D151" s="120">
        <v>0</v>
      </c>
      <c r="E151" s="120">
        <v>0</v>
      </c>
      <c r="F151" s="120">
        <v>0</v>
      </c>
      <c r="G151" s="120"/>
      <c r="H151" s="120">
        <v>0</v>
      </c>
      <c r="I151" s="120">
        <v>0</v>
      </c>
      <c r="J151" s="120">
        <v>0</v>
      </c>
      <c r="K151" s="120">
        <v>0</v>
      </c>
      <c r="L151" s="120">
        <v>0</v>
      </c>
      <c r="M151" s="120">
        <v>0</v>
      </c>
      <c r="N151" s="120"/>
      <c r="O151" s="120">
        <v>0</v>
      </c>
      <c r="P151" s="120">
        <v>0</v>
      </c>
      <c r="Q151" s="120">
        <v>0</v>
      </c>
      <c r="R151" s="120">
        <v>0</v>
      </c>
      <c r="S151" s="120">
        <v>0</v>
      </c>
    </row>
    <row r="152" spans="1:19" x14ac:dyDescent="0.3">
      <c r="A152" s="98">
        <v>529</v>
      </c>
      <c r="B152" s="120" t="s">
        <v>161</v>
      </c>
      <c r="C152" s="120"/>
      <c r="D152" s="120">
        <v>0</v>
      </c>
      <c r="E152" s="120">
        <v>0</v>
      </c>
      <c r="F152" s="120">
        <v>0</v>
      </c>
      <c r="G152" s="120"/>
      <c r="H152" s="120">
        <v>0</v>
      </c>
      <c r="I152" s="120">
        <v>0</v>
      </c>
      <c r="J152" s="120">
        <v>0</v>
      </c>
      <c r="K152" s="120">
        <v>0</v>
      </c>
      <c r="L152" s="120">
        <v>0</v>
      </c>
      <c r="M152" s="120">
        <v>0</v>
      </c>
      <c r="N152" s="120"/>
      <c r="O152" s="120">
        <v>0</v>
      </c>
      <c r="P152" s="120">
        <v>0</v>
      </c>
      <c r="Q152" s="120">
        <v>0</v>
      </c>
      <c r="R152" s="120">
        <v>0</v>
      </c>
      <c r="S152" s="120">
        <v>0</v>
      </c>
    </row>
    <row r="153" spans="1:19" x14ac:dyDescent="0.3">
      <c r="A153" s="98">
        <v>530</v>
      </c>
      <c r="B153" s="120" t="s">
        <v>162</v>
      </c>
      <c r="C153" s="120"/>
      <c r="D153" s="120">
        <v>0</v>
      </c>
      <c r="E153" s="120">
        <v>0</v>
      </c>
      <c r="F153" s="120">
        <v>0</v>
      </c>
      <c r="G153" s="120"/>
      <c r="H153" s="120">
        <v>0</v>
      </c>
      <c r="I153" s="120">
        <v>0</v>
      </c>
      <c r="J153" s="120">
        <v>0</v>
      </c>
      <c r="K153" s="120">
        <v>0</v>
      </c>
      <c r="L153" s="120">
        <v>0</v>
      </c>
      <c r="M153" s="120">
        <v>0</v>
      </c>
      <c r="N153" s="120"/>
      <c r="O153" s="120">
        <v>0</v>
      </c>
      <c r="P153" s="120">
        <v>0</v>
      </c>
      <c r="Q153" s="120">
        <v>0</v>
      </c>
      <c r="R153" s="120">
        <v>0</v>
      </c>
      <c r="S153" s="120">
        <v>0</v>
      </c>
    </row>
    <row r="154" spans="1:19" x14ac:dyDescent="0.3">
      <c r="A154" s="98">
        <v>531</v>
      </c>
      <c r="B154" s="120" t="s">
        <v>163</v>
      </c>
      <c r="C154" s="120"/>
      <c r="D154" s="120">
        <v>0</v>
      </c>
      <c r="E154" s="120">
        <v>0</v>
      </c>
      <c r="F154" s="120">
        <v>0</v>
      </c>
      <c r="G154" s="120"/>
      <c r="H154" s="120">
        <v>0</v>
      </c>
      <c r="I154" s="120">
        <v>0</v>
      </c>
      <c r="J154" s="120">
        <v>0</v>
      </c>
      <c r="K154" s="120">
        <v>0</v>
      </c>
      <c r="L154" s="120">
        <v>0</v>
      </c>
      <c r="M154" s="120">
        <v>0</v>
      </c>
      <c r="N154" s="120"/>
      <c r="O154" s="120">
        <v>0</v>
      </c>
      <c r="P154" s="120">
        <v>0</v>
      </c>
      <c r="Q154" s="120">
        <v>0</v>
      </c>
      <c r="R154" s="120">
        <v>0</v>
      </c>
      <c r="S154" s="120">
        <v>0</v>
      </c>
    </row>
    <row r="155" spans="1:19" x14ac:dyDescent="0.3">
      <c r="A155" s="98">
        <v>532</v>
      </c>
      <c r="B155" s="120" t="s">
        <v>460</v>
      </c>
      <c r="C155" s="120"/>
      <c r="D155" s="120">
        <v>481293</v>
      </c>
      <c r="E155" s="120">
        <v>3852</v>
      </c>
      <c r="F155" s="120">
        <v>7665001</v>
      </c>
      <c r="G155" s="120"/>
      <c r="H155" s="120">
        <v>145564</v>
      </c>
      <c r="I155" s="120">
        <v>2722565</v>
      </c>
      <c r="J155" s="120">
        <v>11075757</v>
      </c>
      <c r="K155" s="120">
        <v>8443904</v>
      </c>
      <c r="L155" s="120">
        <v>5482655</v>
      </c>
      <c r="M155" s="120">
        <v>62997</v>
      </c>
      <c r="N155" s="120"/>
      <c r="O155" s="120">
        <v>200338</v>
      </c>
      <c r="P155" s="120">
        <v>6128228</v>
      </c>
      <c r="Q155" s="120">
        <v>18586610</v>
      </c>
      <c r="R155" s="120">
        <v>960</v>
      </c>
      <c r="S155" s="120">
        <v>6186579</v>
      </c>
    </row>
    <row r="156" spans="1:19" x14ac:dyDescent="0.3">
      <c r="A156" s="98">
        <v>533</v>
      </c>
      <c r="B156" s="120" t="s">
        <v>461</v>
      </c>
      <c r="C156" s="120"/>
      <c r="D156" s="120">
        <v>0</v>
      </c>
      <c r="E156" s="120">
        <v>0</v>
      </c>
      <c r="F156" s="120">
        <v>0</v>
      </c>
      <c r="G156" s="120"/>
      <c r="H156" s="120">
        <v>0</v>
      </c>
      <c r="I156" s="120">
        <v>0</v>
      </c>
      <c r="J156" s="120">
        <v>0</v>
      </c>
      <c r="K156" s="120">
        <v>0</v>
      </c>
      <c r="L156" s="120">
        <v>0</v>
      </c>
      <c r="M156" s="120">
        <v>0</v>
      </c>
      <c r="N156" s="120"/>
      <c r="O156" s="120">
        <v>0</v>
      </c>
      <c r="P156" s="120">
        <v>0</v>
      </c>
      <c r="Q156" s="120">
        <v>0</v>
      </c>
      <c r="R156" s="120">
        <v>0</v>
      </c>
      <c r="S156" s="120">
        <v>0</v>
      </c>
    </row>
    <row r="157" spans="1:19" x14ac:dyDescent="0.3">
      <c r="A157" s="98">
        <v>534</v>
      </c>
      <c r="B157" s="120" t="s">
        <v>462</v>
      </c>
      <c r="C157" s="120"/>
      <c r="D157" s="120">
        <v>0</v>
      </c>
      <c r="E157" s="120">
        <v>0</v>
      </c>
      <c r="F157" s="120">
        <v>0</v>
      </c>
      <c r="G157" s="120"/>
      <c r="H157" s="120">
        <v>0</v>
      </c>
      <c r="I157" s="120">
        <v>0</v>
      </c>
      <c r="J157" s="120">
        <v>0</v>
      </c>
      <c r="K157" s="120">
        <v>1455</v>
      </c>
      <c r="L157" s="120">
        <v>0</v>
      </c>
      <c r="M157" s="120">
        <v>2670</v>
      </c>
      <c r="N157" s="120"/>
      <c r="O157" s="120">
        <v>0</v>
      </c>
      <c r="P157" s="120">
        <v>0</v>
      </c>
      <c r="Q157" s="120">
        <v>0</v>
      </c>
      <c r="R157" s="120">
        <v>0</v>
      </c>
      <c r="S157" s="120">
        <v>0</v>
      </c>
    </row>
    <row r="158" spans="1:19" x14ac:dyDescent="0.3">
      <c r="A158" s="98">
        <v>535</v>
      </c>
      <c r="B158" s="120" t="s">
        <v>148</v>
      </c>
      <c r="C158" s="120"/>
      <c r="D158" s="120">
        <v>0</v>
      </c>
      <c r="E158" s="120">
        <v>0</v>
      </c>
      <c r="F158" s="120">
        <v>0</v>
      </c>
      <c r="G158" s="120"/>
      <c r="H158" s="120">
        <v>0</v>
      </c>
      <c r="I158" s="120">
        <v>0</v>
      </c>
      <c r="J158" s="120">
        <v>0</v>
      </c>
      <c r="K158" s="120">
        <v>0</v>
      </c>
      <c r="L158" s="120">
        <v>0</v>
      </c>
      <c r="M158" s="120">
        <v>0</v>
      </c>
      <c r="N158" s="120"/>
      <c r="O158" s="120">
        <v>0</v>
      </c>
      <c r="P158" s="120">
        <v>0</v>
      </c>
      <c r="Q158" s="120">
        <v>0</v>
      </c>
      <c r="R158" s="120">
        <v>0</v>
      </c>
      <c r="S158" s="120">
        <v>0</v>
      </c>
    </row>
    <row r="159" spans="1:19" x14ac:dyDescent="0.3">
      <c r="A159" s="98">
        <v>536</v>
      </c>
      <c r="B159" s="120" t="s">
        <v>98</v>
      </c>
      <c r="C159" s="120"/>
      <c r="D159" s="120">
        <v>0</v>
      </c>
      <c r="E159" s="120">
        <v>0</v>
      </c>
      <c r="F159" s="120">
        <v>0</v>
      </c>
      <c r="G159" s="120"/>
      <c r="H159" s="120">
        <v>0</v>
      </c>
      <c r="I159" s="120">
        <v>0</v>
      </c>
      <c r="J159" s="120">
        <v>0</v>
      </c>
      <c r="K159" s="120">
        <v>0</v>
      </c>
      <c r="L159" s="120">
        <v>0</v>
      </c>
      <c r="M159" s="120">
        <v>0</v>
      </c>
      <c r="N159" s="120"/>
      <c r="O159" s="120">
        <v>0</v>
      </c>
      <c r="P159" s="120">
        <v>0</v>
      </c>
      <c r="Q159" s="120">
        <v>0</v>
      </c>
      <c r="R159" s="120">
        <v>0</v>
      </c>
      <c r="S159" s="120">
        <v>203775</v>
      </c>
    </row>
    <row r="160" spans="1:19" x14ac:dyDescent="0.3">
      <c r="A160" s="98">
        <v>537</v>
      </c>
      <c r="B160" s="120" t="s">
        <v>183</v>
      </c>
      <c r="C160" s="120"/>
      <c r="D160" s="120">
        <v>0</v>
      </c>
      <c r="E160" s="120">
        <v>0</v>
      </c>
      <c r="F160" s="120">
        <v>0</v>
      </c>
      <c r="G160" s="120"/>
      <c r="H160" s="120">
        <v>0</v>
      </c>
      <c r="I160" s="120">
        <v>0</v>
      </c>
      <c r="J160" s="120">
        <v>0</v>
      </c>
      <c r="K160" s="120">
        <v>0</v>
      </c>
      <c r="L160" s="120">
        <v>0</v>
      </c>
      <c r="M160" s="120">
        <v>0</v>
      </c>
      <c r="N160" s="120"/>
      <c r="O160" s="120">
        <v>0</v>
      </c>
      <c r="P160" s="120">
        <v>0</v>
      </c>
      <c r="Q160" s="120">
        <v>0</v>
      </c>
      <c r="R160" s="120">
        <v>0</v>
      </c>
      <c r="S160" s="120">
        <v>0</v>
      </c>
    </row>
    <row r="161" spans="1:19" x14ac:dyDescent="0.3">
      <c r="A161" s="98">
        <v>538</v>
      </c>
      <c r="B161" s="120" t="s">
        <v>182</v>
      </c>
      <c r="C161" s="120"/>
      <c r="D161" s="120">
        <v>0</v>
      </c>
      <c r="E161" s="120">
        <v>0</v>
      </c>
      <c r="F161" s="120">
        <v>0</v>
      </c>
      <c r="G161" s="120"/>
      <c r="H161" s="120">
        <v>0</v>
      </c>
      <c r="I161" s="120">
        <v>0</v>
      </c>
      <c r="J161" s="120">
        <v>0</v>
      </c>
      <c r="K161" s="120">
        <v>0</v>
      </c>
      <c r="L161" s="120">
        <v>0</v>
      </c>
      <c r="M161" s="120">
        <v>0</v>
      </c>
      <c r="N161" s="120"/>
      <c r="O161" s="120">
        <v>0</v>
      </c>
      <c r="P161" s="120">
        <v>0</v>
      </c>
      <c r="Q161" s="120">
        <v>0</v>
      </c>
      <c r="R161" s="120">
        <v>0</v>
      </c>
      <c r="S161" s="120">
        <v>0</v>
      </c>
    </row>
    <row r="162" spans="1:19" x14ac:dyDescent="0.3">
      <c r="A162" s="98">
        <v>540</v>
      </c>
      <c r="B162" s="120" t="s">
        <v>156</v>
      </c>
      <c r="C162" s="120"/>
      <c r="D162" s="120">
        <v>0</v>
      </c>
      <c r="E162" s="120">
        <v>0</v>
      </c>
      <c r="F162" s="120">
        <v>0</v>
      </c>
      <c r="G162" s="120"/>
      <c r="H162" s="120">
        <v>0</v>
      </c>
      <c r="I162" s="120">
        <v>0</v>
      </c>
      <c r="J162" s="120">
        <v>0</v>
      </c>
      <c r="K162" s="120">
        <v>0</v>
      </c>
      <c r="L162" s="120">
        <v>0</v>
      </c>
      <c r="M162" s="120">
        <v>0</v>
      </c>
      <c r="N162" s="120"/>
      <c r="O162" s="120">
        <v>0</v>
      </c>
      <c r="P162" s="120">
        <v>0</v>
      </c>
      <c r="Q162" s="120">
        <v>0</v>
      </c>
      <c r="R162" s="120">
        <v>0</v>
      </c>
      <c r="S162" s="120">
        <v>0</v>
      </c>
    </row>
    <row r="163" spans="1:19" x14ac:dyDescent="0.3">
      <c r="A163" s="98">
        <v>541</v>
      </c>
      <c r="B163" s="120" t="s">
        <v>203</v>
      </c>
      <c r="C163" s="120"/>
      <c r="D163" s="120">
        <v>0</v>
      </c>
      <c r="E163" s="120">
        <v>0</v>
      </c>
      <c r="F163" s="120">
        <v>0</v>
      </c>
      <c r="G163" s="120"/>
      <c r="H163" s="120">
        <v>0</v>
      </c>
      <c r="I163" s="120">
        <v>0</v>
      </c>
      <c r="J163" s="120">
        <v>0</v>
      </c>
      <c r="K163" s="120">
        <v>0</v>
      </c>
      <c r="L163" s="120">
        <v>0</v>
      </c>
      <c r="M163" s="120">
        <v>0</v>
      </c>
      <c r="N163" s="120"/>
      <c r="O163" s="120">
        <v>0</v>
      </c>
      <c r="P163" s="120">
        <v>0</v>
      </c>
      <c r="Q163" s="120">
        <v>0</v>
      </c>
      <c r="R163" s="120">
        <v>0</v>
      </c>
      <c r="S163" s="120">
        <v>0</v>
      </c>
    </row>
    <row r="164" spans="1:19" x14ac:dyDescent="0.3">
      <c r="A164" s="98">
        <v>542</v>
      </c>
      <c r="B164" s="120" t="s">
        <v>463</v>
      </c>
      <c r="C164" s="120"/>
      <c r="D164" s="120">
        <v>0</v>
      </c>
      <c r="E164" s="120">
        <v>0</v>
      </c>
      <c r="F164" s="120">
        <v>0</v>
      </c>
      <c r="G164" s="120"/>
      <c r="H164" s="120">
        <v>0</v>
      </c>
      <c r="I164" s="120">
        <v>0</v>
      </c>
      <c r="J164" s="120">
        <v>0</v>
      </c>
      <c r="K164" s="120">
        <v>0</v>
      </c>
      <c r="L164" s="120">
        <v>0</v>
      </c>
      <c r="M164" s="120">
        <v>0</v>
      </c>
      <c r="N164" s="120"/>
      <c r="O164" s="120">
        <v>0</v>
      </c>
      <c r="P164" s="120">
        <v>0</v>
      </c>
      <c r="Q164" s="120">
        <v>0</v>
      </c>
      <c r="R164" s="120">
        <v>0</v>
      </c>
      <c r="S164" s="120">
        <v>0</v>
      </c>
    </row>
    <row r="165" spans="1:19" x14ac:dyDescent="0.3">
      <c r="A165" s="98">
        <v>544</v>
      </c>
      <c r="B165" s="120" t="s">
        <v>19</v>
      </c>
      <c r="C165" s="120"/>
      <c r="D165" s="120">
        <v>0</v>
      </c>
      <c r="E165" s="120">
        <v>0</v>
      </c>
      <c r="F165" s="120">
        <v>0</v>
      </c>
      <c r="G165" s="120"/>
      <c r="H165" s="120">
        <v>0</v>
      </c>
      <c r="I165" s="120">
        <v>0</v>
      </c>
      <c r="J165" s="120">
        <v>0</v>
      </c>
      <c r="K165" s="120">
        <v>0</v>
      </c>
      <c r="L165" s="120">
        <v>0</v>
      </c>
      <c r="M165" s="120">
        <v>0</v>
      </c>
      <c r="N165" s="120"/>
      <c r="O165" s="120">
        <v>0</v>
      </c>
      <c r="P165" s="120">
        <v>0</v>
      </c>
      <c r="Q165" s="120">
        <v>0</v>
      </c>
      <c r="R165" s="120">
        <v>0</v>
      </c>
      <c r="S165" s="120">
        <v>0</v>
      </c>
    </row>
    <row r="166" spans="1:19" x14ac:dyDescent="0.3">
      <c r="A166" s="399">
        <v>545</v>
      </c>
      <c r="B166" s="400" t="s">
        <v>20</v>
      </c>
      <c r="C166" s="400"/>
      <c r="D166" s="400">
        <v>0</v>
      </c>
      <c r="E166" s="400">
        <v>0</v>
      </c>
      <c r="F166" s="400">
        <v>0</v>
      </c>
      <c r="G166" s="400"/>
      <c r="H166" s="400">
        <v>0</v>
      </c>
      <c r="I166" s="400">
        <v>0</v>
      </c>
      <c r="J166" s="400">
        <v>0</v>
      </c>
      <c r="K166" s="400">
        <v>0</v>
      </c>
      <c r="L166" s="400">
        <v>0</v>
      </c>
      <c r="M166" s="400">
        <v>0</v>
      </c>
      <c r="N166" s="400"/>
      <c r="O166" s="400">
        <v>0</v>
      </c>
      <c r="P166" s="400">
        <v>0</v>
      </c>
      <c r="Q166" s="400">
        <v>0</v>
      </c>
      <c r="R166" s="400">
        <v>0</v>
      </c>
      <c r="S166" s="400">
        <v>0</v>
      </c>
    </row>
    <row r="167" spans="1:19" x14ac:dyDescent="0.3">
      <c r="A167" s="98">
        <v>546</v>
      </c>
      <c r="B167" s="120" t="s">
        <v>464</v>
      </c>
      <c r="C167" s="120"/>
      <c r="D167" s="120">
        <v>0</v>
      </c>
      <c r="E167" s="120">
        <v>0</v>
      </c>
      <c r="F167" s="120">
        <v>0</v>
      </c>
      <c r="G167" s="120"/>
      <c r="H167" s="120">
        <v>0</v>
      </c>
      <c r="I167" s="120">
        <v>0</v>
      </c>
      <c r="J167" s="120">
        <v>0</v>
      </c>
      <c r="K167" s="120">
        <v>0</v>
      </c>
      <c r="L167" s="120">
        <v>0</v>
      </c>
      <c r="M167" s="120">
        <v>0</v>
      </c>
      <c r="N167" s="120"/>
      <c r="O167" s="120">
        <v>0</v>
      </c>
      <c r="P167" s="120">
        <v>0</v>
      </c>
      <c r="Q167" s="120">
        <v>0</v>
      </c>
      <c r="R167" s="120">
        <v>0</v>
      </c>
      <c r="S167" s="120">
        <v>0</v>
      </c>
    </row>
    <row r="168" spans="1:19" x14ac:dyDescent="0.3">
      <c r="A168" s="98">
        <v>547</v>
      </c>
      <c r="B168" s="120" t="s">
        <v>465</v>
      </c>
      <c r="C168" s="120"/>
      <c r="D168" s="120">
        <v>1</v>
      </c>
      <c r="E168" s="120">
        <v>2</v>
      </c>
      <c r="F168" s="120">
        <v>3</v>
      </c>
      <c r="G168" s="120"/>
      <c r="H168" s="120">
        <v>3</v>
      </c>
      <c r="I168" s="120">
        <v>1</v>
      </c>
      <c r="J168" s="120">
        <v>4</v>
      </c>
      <c r="K168" s="120">
        <v>2</v>
      </c>
      <c r="L168" s="120">
        <v>1</v>
      </c>
      <c r="M168" s="120">
        <v>3</v>
      </c>
      <c r="N168" s="120"/>
      <c r="O168" s="120">
        <v>2</v>
      </c>
      <c r="P168" s="120">
        <v>2</v>
      </c>
      <c r="Q168" s="120">
        <v>3</v>
      </c>
      <c r="R168" s="120">
        <v>2</v>
      </c>
      <c r="S168" s="120">
        <v>3</v>
      </c>
    </row>
    <row r="169" spans="1:19" x14ac:dyDescent="0.3">
      <c r="A169" s="391">
        <v>554</v>
      </c>
      <c r="B169" s="388" t="s">
        <v>208</v>
      </c>
      <c r="C169" s="388"/>
      <c r="D169" s="388">
        <v>4296287</v>
      </c>
      <c r="E169" s="388">
        <v>7628435</v>
      </c>
      <c r="F169" s="388">
        <v>16310213</v>
      </c>
      <c r="G169" s="388"/>
      <c r="H169" s="388">
        <v>4050617</v>
      </c>
      <c r="I169" s="388">
        <v>5612847</v>
      </c>
      <c r="J169" s="388">
        <v>7025365</v>
      </c>
      <c r="K169" s="388">
        <v>5899977</v>
      </c>
      <c r="L169" s="388">
        <v>3099865</v>
      </c>
      <c r="M169" s="388">
        <v>5847624</v>
      </c>
      <c r="N169" s="388"/>
      <c r="O169" s="388"/>
      <c r="P169" s="388">
        <v>6740021</v>
      </c>
      <c r="Q169" s="388">
        <v>11315501</v>
      </c>
      <c r="R169" s="388">
        <v>8071341</v>
      </c>
      <c r="S169" s="388">
        <v>12577690</v>
      </c>
    </row>
    <row r="170" spans="1:19" x14ac:dyDescent="0.3">
      <c r="A170" s="391">
        <v>555</v>
      </c>
      <c r="B170" s="388" t="s">
        <v>209</v>
      </c>
      <c r="C170" s="388"/>
      <c r="D170" s="388">
        <v>1554392</v>
      </c>
      <c r="E170" s="388">
        <v>3321863</v>
      </c>
      <c r="F170" s="388">
        <v>9538262</v>
      </c>
      <c r="G170" s="388"/>
      <c r="H170" s="388">
        <v>1813319</v>
      </c>
      <c r="I170" s="388">
        <v>1750773</v>
      </c>
      <c r="J170" s="388">
        <v>4112295</v>
      </c>
      <c r="K170" s="388">
        <v>5106277</v>
      </c>
      <c r="L170" s="388">
        <v>1750773</v>
      </c>
      <c r="M170" s="388">
        <v>5270116</v>
      </c>
      <c r="N170" s="388"/>
      <c r="O170" s="388"/>
      <c r="P170" s="388">
        <v>4305460</v>
      </c>
      <c r="Q170" s="388">
        <v>7628743</v>
      </c>
      <c r="R170" s="388">
        <v>2872574</v>
      </c>
      <c r="S170" s="388">
        <v>11065532</v>
      </c>
    </row>
    <row r="171" spans="1:19" x14ac:dyDescent="0.3">
      <c r="A171" s="391">
        <v>556</v>
      </c>
      <c r="B171" s="388" t="s">
        <v>210</v>
      </c>
      <c r="C171" s="388"/>
      <c r="D171" s="388">
        <v>905669</v>
      </c>
      <c r="E171" s="388">
        <v>2398763</v>
      </c>
      <c r="F171" s="388">
        <v>5012052</v>
      </c>
      <c r="G171" s="388"/>
      <c r="H171" s="388">
        <v>1096849</v>
      </c>
      <c r="I171" s="388">
        <v>1750077</v>
      </c>
      <c r="J171" s="388">
        <v>2042005</v>
      </c>
      <c r="K171" s="388">
        <v>1844623</v>
      </c>
      <c r="L171" s="388">
        <v>1650863</v>
      </c>
      <c r="M171" s="388">
        <v>1534394</v>
      </c>
      <c r="N171" s="388"/>
      <c r="O171" s="388"/>
      <c r="P171" s="388">
        <v>1713984</v>
      </c>
      <c r="Q171" s="388">
        <v>3963406</v>
      </c>
      <c r="R171" s="388">
        <v>1815117</v>
      </c>
      <c r="S171" s="388">
        <v>2002520</v>
      </c>
    </row>
    <row r="172" spans="1:19" x14ac:dyDescent="0.3">
      <c r="A172" s="391">
        <v>557</v>
      </c>
      <c r="B172" s="388" t="s">
        <v>211</v>
      </c>
      <c r="C172" s="388"/>
      <c r="D172" s="388">
        <v>781777</v>
      </c>
      <c r="E172" s="388">
        <v>2103820</v>
      </c>
      <c r="F172" s="388">
        <v>4643246</v>
      </c>
      <c r="G172" s="388"/>
      <c r="H172" s="388">
        <v>989809</v>
      </c>
      <c r="I172" s="388">
        <v>1176209</v>
      </c>
      <c r="J172" s="388">
        <v>1803626</v>
      </c>
      <c r="K172" s="388">
        <v>1209577</v>
      </c>
      <c r="L172" s="388">
        <v>1468571</v>
      </c>
      <c r="M172" s="388">
        <v>875013</v>
      </c>
      <c r="N172" s="388"/>
      <c r="O172" s="388"/>
      <c r="P172" s="388">
        <v>1117837</v>
      </c>
      <c r="Q172" s="388">
        <v>3727553</v>
      </c>
      <c r="R172" s="388">
        <v>1697787</v>
      </c>
      <c r="S172" s="388">
        <v>1153529</v>
      </c>
    </row>
    <row r="173" spans="1:19" x14ac:dyDescent="0.3">
      <c r="A173" s="98">
        <v>558</v>
      </c>
      <c r="B173" s="120" t="s">
        <v>466</v>
      </c>
      <c r="C173" s="120"/>
      <c r="D173" s="120">
        <v>0</v>
      </c>
      <c r="E173" s="120">
        <v>0</v>
      </c>
      <c r="F173" s="120">
        <v>0</v>
      </c>
      <c r="G173" s="120"/>
      <c r="H173" s="120">
        <v>0</v>
      </c>
      <c r="I173" s="120">
        <v>0</v>
      </c>
      <c r="J173" s="120">
        <v>0</v>
      </c>
      <c r="K173" s="120">
        <v>0</v>
      </c>
      <c r="L173" s="120">
        <v>0</v>
      </c>
      <c r="M173" s="120">
        <v>0</v>
      </c>
      <c r="N173" s="120"/>
      <c r="O173" s="120">
        <v>0</v>
      </c>
      <c r="P173" s="120">
        <v>0</v>
      </c>
      <c r="Q173" s="120">
        <v>0</v>
      </c>
      <c r="R173" s="120">
        <v>0</v>
      </c>
      <c r="S173" s="120">
        <v>0</v>
      </c>
    </row>
    <row r="174" spans="1:19" x14ac:dyDescent="0.3">
      <c r="A174" s="98">
        <v>559</v>
      </c>
      <c r="B174" s="120" t="s">
        <v>467</v>
      </c>
      <c r="C174" s="120"/>
      <c r="D174" s="120">
        <v>0</v>
      </c>
      <c r="E174" s="120">
        <v>0</v>
      </c>
      <c r="F174" s="120">
        <v>0</v>
      </c>
      <c r="G174" s="120"/>
      <c r="H174" s="120">
        <v>0</v>
      </c>
      <c r="I174" s="120">
        <v>0</v>
      </c>
      <c r="J174" s="120">
        <v>0</v>
      </c>
      <c r="K174" s="120">
        <v>0</v>
      </c>
      <c r="L174" s="120">
        <v>0</v>
      </c>
      <c r="M174" s="120">
        <v>0</v>
      </c>
      <c r="N174" s="120"/>
      <c r="O174" s="120">
        <v>0</v>
      </c>
      <c r="P174" s="120">
        <v>0</v>
      </c>
      <c r="Q174" s="120">
        <v>0</v>
      </c>
      <c r="R174" s="120">
        <v>0</v>
      </c>
      <c r="S174" s="120">
        <v>0</v>
      </c>
    </row>
    <row r="175" spans="1:19" x14ac:dyDescent="0.3">
      <c r="A175" s="98">
        <v>560</v>
      </c>
      <c r="B175" s="120" t="s">
        <v>468</v>
      </c>
      <c r="C175" s="120"/>
      <c r="D175" s="120">
        <v>0</v>
      </c>
      <c r="E175" s="120">
        <v>0</v>
      </c>
      <c r="F175" s="120">
        <v>0</v>
      </c>
      <c r="G175" s="120"/>
      <c r="H175" s="120">
        <v>0</v>
      </c>
      <c r="I175" s="120">
        <v>0</v>
      </c>
      <c r="J175" s="120">
        <v>0</v>
      </c>
      <c r="K175" s="120">
        <v>0</v>
      </c>
      <c r="L175" s="120">
        <v>0</v>
      </c>
      <c r="M175" s="120">
        <v>0</v>
      </c>
      <c r="N175" s="120"/>
      <c r="O175" s="120">
        <v>0</v>
      </c>
      <c r="P175" s="120">
        <v>0</v>
      </c>
      <c r="Q175" s="120">
        <v>0</v>
      </c>
      <c r="R175" s="120">
        <v>0</v>
      </c>
      <c r="S175" s="120">
        <v>0</v>
      </c>
    </row>
    <row r="176" spans="1:19" x14ac:dyDescent="0.3">
      <c r="A176" s="98">
        <v>561</v>
      </c>
      <c r="B176" s="120" t="s">
        <v>469</v>
      </c>
      <c r="C176" s="120"/>
      <c r="D176" s="120">
        <v>0</v>
      </c>
      <c r="E176" s="120">
        <v>0</v>
      </c>
      <c r="F176" s="120">
        <v>0</v>
      </c>
      <c r="G176" s="120"/>
      <c r="H176" s="120">
        <v>0</v>
      </c>
      <c r="I176" s="120">
        <v>0</v>
      </c>
      <c r="J176" s="120">
        <v>0</v>
      </c>
      <c r="K176" s="120">
        <v>0</v>
      </c>
      <c r="L176" s="120">
        <v>0</v>
      </c>
      <c r="M176" s="120">
        <v>0</v>
      </c>
      <c r="N176" s="120"/>
      <c r="O176" s="120">
        <v>0</v>
      </c>
      <c r="P176" s="120">
        <v>0</v>
      </c>
      <c r="Q176" s="120">
        <v>0</v>
      </c>
      <c r="R176" s="120">
        <v>0</v>
      </c>
      <c r="S176" s="120">
        <v>0</v>
      </c>
    </row>
    <row r="177" spans="1:19" x14ac:dyDescent="0.3">
      <c r="A177" s="98">
        <v>562</v>
      </c>
      <c r="B177" s="120" t="s">
        <v>470</v>
      </c>
      <c r="C177" s="120"/>
      <c r="D177" s="120">
        <v>0</v>
      </c>
      <c r="E177" s="120">
        <v>0</v>
      </c>
      <c r="F177" s="120">
        <v>0</v>
      </c>
      <c r="G177" s="120"/>
      <c r="H177" s="120">
        <v>0</v>
      </c>
      <c r="I177" s="120">
        <v>0</v>
      </c>
      <c r="J177" s="120">
        <v>0</v>
      </c>
      <c r="K177" s="120">
        <v>0</v>
      </c>
      <c r="L177" s="120">
        <v>0</v>
      </c>
      <c r="M177" s="120">
        <v>0</v>
      </c>
      <c r="N177" s="120"/>
      <c r="O177" s="120">
        <v>0</v>
      </c>
      <c r="P177" s="120">
        <v>0</v>
      </c>
      <c r="Q177" s="120">
        <v>0</v>
      </c>
      <c r="R177" s="120">
        <v>0</v>
      </c>
      <c r="S177" s="120">
        <v>0</v>
      </c>
    </row>
    <row r="178" spans="1:19" x14ac:dyDescent="0.3">
      <c r="A178" s="98">
        <v>563</v>
      </c>
      <c r="B178" s="120" t="s">
        <v>471</v>
      </c>
      <c r="C178" s="120"/>
      <c r="D178" s="120">
        <v>0</v>
      </c>
      <c r="E178" s="120">
        <v>0</v>
      </c>
      <c r="F178" s="120">
        <v>0</v>
      </c>
      <c r="G178" s="120"/>
      <c r="H178" s="120">
        <v>0</v>
      </c>
      <c r="I178" s="120">
        <v>0</v>
      </c>
      <c r="J178" s="120">
        <v>0</v>
      </c>
      <c r="K178" s="120">
        <v>0</v>
      </c>
      <c r="L178" s="120">
        <v>0</v>
      </c>
      <c r="M178" s="120">
        <v>0</v>
      </c>
      <c r="N178" s="120"/>
      <c r="O178" s="120">
        <v>0</v>
      </c>
      <c r="P178" s="120">
        <v>0</v>
      </c>
      <c r="Q178" s="120">
        <v>0</v>
      </c>
      <c r="R178" s="120">
        <v>0</v>
      </c>
      <c r="S178" s="120">
        <v>0</v>
      </c>
    </row>
    <row r="179" spans="1:19" x14ac:dyDescent="0.3">
      <c r="A179" s="98">
        <v>564</v>
      </c>
      <c r="B179" s="120" t="s">
        <v>472</v>
      </c>
      <c r="C179" s="120"/>
      <c r="D179" s="120">
        <v>0</v>
      </c>
      <c r="E179" s="120">
        <v>0</v>
      </c>
      <c r="F179" s="120">
        <v>0</v>
      </c>
      <c r="G179" s="120"/>
      <c r="H179" s="120">
        <v>0</v>
      </c>
      <c r="I179" s="120">
        <v>0</v>
      </c>
      <c r="J179" s="120">
        <v>0</v>
      </c>
      <c r="K179" s="120">
        <v>0</v>
      </c>
      <c r="L179" s="120">
        <v>0</v>
      </c>
      <c r="M179" s="120">
        <v>0</v>
      </c>
      <c r="N179" s="120"/>
      <c r="O179" s="120">
        <v>0</v>
      </c>
      <c r="P179" s="120">
        <v>0</v>
      </c>
      <c r="Q179" s="120">
        <v>0</v>
      </c>
      <c r="R179" s="120">
        <v>0</v>
      </c>
      <c r="S179" s="120">
        <v>0</v>
      </c>
    </row>
    <row r="180" spans="1:19" x14ac:dyDescent="0.3">
      <c r="A180" s="98">
        <v>565</v>
      </c>
      <c r="B180" s="120" t="s">
        <v>473</v>
      </c>
      <c r="C180" s="120"/>
      <c r="D180" s="120">
        <v>0</v>
      </c>
      <c r="E180" s="120">
        <v>0</v>
      </c>
      <c r="F180" s="120">
        <v>0</v>
      </c>
      <c r="G180" s="120"/>
      <c r="H180" s="120">
        <v>0</v>
      </c>
      <c r="I180" s="120">
        <v>0</v>
      </c>
      <c r="J180" s="120">
        <v>0</v>
      </c>
      <c r="K180" s="120">
        <v>0</v>
      </c>
      <c r="L180" s="120">
        <v>0</v>
      </c>
      <c r="M180" s="120">
        <v>0</v>
      </c>
      <c r="N180" s="120"/>
      <c r="O180" s="120">
        <v>0</v>
      </c>
      <c r="P180" s="120">
        <v>0</v>
      </c>
      <c r="Q180" s="120">
        <v>0</v>
      </c>
      <c r="R180" s="120">
        <v>0</v>
      </c>
      <c r="S180" s="120">
        <v>0</v>
      </c>
    </row>
    <row r="181" spans="1:19" x14ac:dyDescent="0.3">
      <c r="A181" s="98">
        <v>566</v>
      </c>
      <c r="B181" s="120" t="s">
        <v>474</v>
      </c>
      <c r="C181" s="120"/>
      <c r="D181" s="120">
        <v>0</v>
      </c>
      <c r="E181" s="120">
        <v>0</v>
      </c>
      <c r="F181" s="120">
        <v>0</v>
      </c>
      <c r="G181" s="120"/>
      <c r="H181" s="120">
        <v>0</v>
      </c>
      <c r="I181" s="120">
        <v>0</v>
      </c>
      <c r="J181" s="120">
        <v>0</v>
      </c>
      <c r="K181" s="120">
        <v>0</v>
      </c>
      <c r="L181" s="120">
        <v>0</v>
      </c>
      <c r="M181" s="120">
        <v>0</v>
      </c>
      <c r="N181" s="120"/>
      <c r="O181" s="120">
        <v>0</v>
      </c>
      <c r="P181" s="120">
        <v>0</v>
      </c>
      <c r="Q181" s="120">
        <v>0</v>
      </c>
      <c r="R181" s="120">
        <v>0</v>
      </c>
      <c r="S181" s="120">
        <v>0</v>
      </c>
    </row>
    <row r="182" spans="1:19" x14ac:dyDescent="0.3">
      <c r="A182" s="98">
        <v>567</v>
      </c>
      <c r="B182" s="120" t="s">
        <v>475</v>
      </c>
      <c r="C182" s="120"/>
      <c r="D182" s="120">
        <v>0</v>
      </c>
      <c r="E182" s="120">
        <v>0</v>
      </c>
      <c r="F182" s="120">
        <v>0</v>
      </c>
      <c r="G182" s="120"/>
      <c r="H182" s="120">
        <v>0</v>
      </c>
      <c r="I182" s="120">
        <v>0</v>
      </c>
      <c r="J182" s="120">
        <v>0</v>
      </c>
      <c r="K182" s="120">
        <v>0</v>
      </c>
      <c r="L182" s="120">
        <v>0</v>
      </c>
      <c r="M182" s="120">
        <v>0</v>
      </c>
      <c r="N182" s="120"/>
      <c r="O182" s="120">
        <v>0</v>
      </c>
      <c r="P182" s="120">
        <v>0</v>
      </c>
      <c r="Q182" s="120">
        <v>0</v>
      </c>
      <c r="R182" s="120">
        <v>0</v>
      </c>
      <c r="S182" s="120">
        <v>0</v>
      </c>
    </row>
    <row r="183" spans="1:19" x14ac:dyDescent="0.3">
      <c r="A183" s="98">
        <v>568</v>
      </c>
      <c r="B183" s="120" t="s">
        <v>476</v>
      </c>
      <c r="C183" s="120"/>
      <c r="D183" s="120">
        <v>0</v>
      </c>
      <c r="E183" s="120">
        <v>0</v>
      </c>
      <c r="F183" s="120">
        <v>0</v>
      </c>
      <c r="G183" s="120"/>
      <c r="H183" s="120">
        <v>0</v>
      </c>
      <c r="I183" s="120">
        <v>0</v>
      </c>
      <c r="J183" s="120">
        <v>0</v>
      </c>
      <c r="K183" s="120">
        <v>0</v>
      </c>
      <c r="L183" s="120">
        <v>0</v>
      </c>
      <c r="M183" s="120">
        <v>0</v>
      </c>
      <c r="N183" s="120"/>
      <c r="O183" s="120">
        <v>0</v>
      </c>
      <c r="P183" s="120">
        <v>0</v>
      </c>
      <c r="Q183" s="120">
        <v>0</v>
      </c>
      <c r="R183" s="120">
        <v>0</v>
      </c>
      <c r="S183" s="120">
        <v>0</v>
      </c>
    </row>
    <row r="184" spans="1:19" x14ac:dyDescent="0.3">
      <c r="A184" s="98">
        <v>569</v>
      </c>
      <c r="B184" s="120" t="s">
        <v>477</v>
      </c>
      <c r="C184" s="120"/>
      <c r="D184" s="120">
        <v>0</v>
      </c>
      <c r="E184" s="120">
        <v>0</v>
      </c>
      <c r="F184" s="120">
        <v>0</v>
      </c>
      <c r="G184" s="120"/>
      <c r="H184" s="120">
        <v>0</v>
      </c>
      <c r="I184" s="120">
        <v>0</v>
      </c>
      <c r="J184" s="120">
        <v>0</v>
      </c>
      <c r="K184" s="120">
        <v>0</v>
      </c>
      <c r="L184" s="120">
        <v>0</v>
      </c>
      <c r="M184" s="120">
        <v>0</v>
      </c>
      <c r="N184" s="120"/>
      <c r="O184" s="120">
        <v>0</v>
      </c>
      <c r="P184" s="120">
        <v>0</v>
      </c>
      <c r="Q184" s="120">
        <v>0</v>
      </c>
      <c r="R184" s="120">
        <v>0</v>
      </c>
      <c r="S184" s="120">
        <v>0</v>
      </c>
    </row>
    <row r="185" spans="1:19" x14ac:dyDescent="0.3">
      <c r="A185" s="98">
        <v>571</v>
      </c>
      <c r="B185" s="120" t="s">
        <v>353</v>
      </c>
      <c r="C185" s="120"/>
      <c r="D185" s="120">
        <v>0</v>
      </c>
      <c r="E185" s="120">
        <v>0</v>
      </c>
      <c r="F185" s="120">
        <v>0</v>
      </c>
      <c r="G185" s="120"/>
      <c r="H185" s="120">
        <v>0</v>
      </c>
      <c r="I185" s="120">
        <v>0</v>
      </c>
      <c r="J185" s="120">
        <v>0</v>
      </c>
      <c r="K185" s="120">
        <v>0</v>
      </c>
      <c r="L185" s="120">
        <v>0</v>
      </c>
      <c r="M185" s="120">
        <v>0</v>
      </c>
      <c r="N185" s="120"/>
      <c r="O185" s="120">
        <v>0</v>
      </c>
      <c r="P185" s="120">
        <v>0</v>
      </c>
      <c r="Q185" s="120">
        <v>0</v>
      </c>
      <c r="R185" s="120">
        <v>0</v>
      </c>
      <c r="S185" s="120">
        <v>0</v>
      </c>
    </row>
    <row r="186" spans="1:19" x14ac:dyDescent="0.3">
      <c r="A186" s="98">
        <v>572</v>
      </c>
      <c r="B186" s="120" t="s">
        <v>354</v>
      </c>
      <c r="C186" s="120"/>
      <c r="D186" s="120">
        <v>0</v>
      </c>
      <c r="E186" s="120">
        <v>0</v>
      </c>
      <c r="F186" s="120">
        <v>0</v>
      </c>
      <c r="G186" s="120"/>
      <c r="H186" s="120">
        <v>0</v>
      </c>
      <c r="I186" s="120">
        <v>0</v>
      </c>
      <c r="J186" s="120">
        <v>0</v>
      </c>
      <c r="K186" s="120">
        <v>0</v>
      </c>
      <c r="L186" s="120">
        <v>0</v>
      </c>
      <c r="M186" s="120">
        <v>0</v>
      </c>
      <c r="N186" s="120"/>
      <c r="O186" s="120">
        <v>0</v>
      </c>
      <c r="P186" s="120">
        <v>0</v>
      </c>
      <c r="Q186" s="120">
        <v>0</v>
      </c>
      <c r="R186" s="120">
        <v>0</v>
      </c>
      <c r="S186" s="120">
        <v>0</v>
      </c>
    </row>
    <row r="187" spans="1:19" x14ac:dyDescent="0.3">
      <c r="A187" s="98">
        <v>573</v>
      </c>
      <c r="B187" s="120" t="s">
        <v>393</v>
      </c>
      <c r="C187" s="120"/>
      <c r="D187" s="120">
        <v>0</v>
      </c>
      <c r="E187" s="120">
        <v>0</v>
      </c>
      <c r="F187" s="120">
        <v>0</v>
      </c>
      <c r="G187" s="120"/>
      <c r="H187" s="120">
        <v>0</v>
      </c>
      <c r="I187" s="120">
        <v>0</v>
      </c>
      <c r="J187" s="120">
        <v>0</v>
      </c>
      <c r="K187" s="120">
        <v>0</v>
      </c>
      <c r="L187" s="120">
        <v>0</v>
      </c>
      <c r="M187" s="120">
        <v>0</v>
      </c>
      <c r="N187" s="120"/>
      <c r="O187" s="120">
        <v>0</v>
      </c>
      <c r="P187" s="120">
        <v>0</v>
      </c>
      <c r="Q187" s="120">
        <v>0</v>
      </c>
      <c r="R187" s="120">
        <v>0</v>
      </c>
      <c r="S187" s="120">
        <v>0</v>
      </c>
    </row>
    <row r="188" spans="1:19" x14ac:dyDescent="0.3">
      <c r="A188" s="98">
        <v>575</v>
      </c>
      <c r="B188" s="120" t="s">
        <v>196</v>
      </c>
      <c r="C188" s="120"/>
      <c r="D188" s="120">
        <v>0</v>
      </c>
      <c r="E188" s="120">
        <v>0</v>
      </c>
      <c r="F188" s="120">
        <v>0</v>
      </c>
      <c r="G188" s="120"/>
      <c r="H188" s="120">
        <v>0</v>
      </c>
      <c r="I188" s="120">
        <v>0</v>
      </c>
      <c r="J188" s="120">
        <v>0</v>
      </c>
      <c r="K188" s="120">
        <v>0</v>
      </c>
      <c r="L188" s="120">
        <v>0</v>
      </c>
      <c r="M188" s="120">
        <v>0</v>
      </c>
      <c r="N188" s="120"/>
      <c r="O188" s="120">
        <v>0</v>
      </c>
      <c r="P188" s="120">
        <v>0</v>
      </c>
      <c r="Q188" s="120">
        <v>0</v>
      </c>
      <c r="R188" s="120">
        <v>0</v>
      </c>
      <c r="S188" s="120">
        <v>0</v>
      </c>
    </row>
    <row r="189" spans="1:19" x14ac:dyDescent="0.3">
      <c r="A189" s="394">
        <v>576</v>
      </c>
      <c r="B189" s="395" t="s">
        <v>197</v>
      </c>
      <c r="C189" s="395"/>
      <c r="D189" s="395">
        <v>0</v>
      </c>
      <c r="E189" s="395">
        <v>0</v>
      </c>
      <c r="F189" s="395">
        <v>0</v>
      </c>
      <c r="G189" s="395"/>
      <c r="H189" s="395">
        <v>0</v>
      </c>
      <c r="I189" s="395">
        <v>0</v>
      </c>
      <c r="J189" s="395">
        <v>0</v>
      </c>
      <c r="K189" s="395">
        <v>0</v>
      </c>
      <c r="L189" s="395">
        <v>0</v>
      </c>
      <c r="M189" s="395">
        <v>0</v>
      </c>
      <c r="N189" s="395"/>
      <c r="O189" s="395">
        <v>0</v>
      </c>
      <c r="P189" s="395">
        <v>0</v>
      </c>
      <c r="Q189" s="395">
        <v>0</v>
      </c>
      <c r="R189" s="395">
        <v>0</v>
      </c>
      <c r="S189" s="395">
        <v>0</v>
      </c>
    </row>
    <row r="190" spans="1:19" x14ac:dyDescent="0.3">
      <c r="A190" s="399">
        <v>577</v>
      </c>
      <c r="B190" s="400" t="s">
        <v>478</v>
      </c>
      <c r="C190" s="400"/>
      <c r="D190" s="400">
        <v>2</v>
      </c>
      <c r="E190" s="400">
        <v>2</v>
      </c>
      <c r="F190" s="400">
        <v>2</v>
      </c>
      <c r="G190" s="400"/>
      <c r="H190" s="400">
        <v>2</v>
      </c>
      <c r="I190" s="400">
        <v>2</v>
      </c>
      <c r="J190" s="400">
        <v>2</v>
      </c>
      <c r="K190" s="400">
        <v>2</v>
      </c>
      <c r="L190" s="400"/>
      <c r="M190" s="400">
        <v>2</v>
      </c>
      <c r="N190" s="400"/>
      <c r="O190" s="400">
        <v>2</v>
      </c>
      <c r="P190" s="400">
        <v>2</v>
      </c>
      <c r="Q190" s="400">
        <v>2</v>
      </c>
      <c r="R190" s="400">
        <v>2</v>
      </c>
      <c r="S190" s="400">
        <v>2</v>
      </c>
    </row>
    <row r="191" spans="1:19" x14ac:dyDescent="0.3">
      <c r="A191" s="98">
        <v>578</v>
      </c>
      <c r="B191" s="120" t="s">
        <v>479</v>
      </c>
      <c r="C191" s="120"/>
      <c r="D191" s="120">
        <v>0</v>
      </c>
      <c r="E191" s="120">
        <v>0</v>
      </c>
      <c r="F191" s="120">
        <v>0</v>
      </c>
      <c r="G191" s="120"/>
      <c r="H191" s="120">
        <v>0</v>
      </c>
      <c r="I191" s="120">
        <v>0</v>
      </c>
      <c r="J191" s="120">
        <v>0</v>
      </c>
      <c r="K191" s="120">
        <v>0</v>
      </c>
      <c r="L191" s="120">
        <v>0</v>
      </c>
      <c r="M191" s="120">
        <v>0</v>
      </c>
      <c r="N191" s="120"/>
      <c r="O191" s="120">
        <v>0</v>
      </c>
      <c r="P191" s="120">
        <v>0</v>
      </c>
      <c r="Q191" s="120">
        <v>0</v>
      </c>
      <c r="R191" s="120">
        <v>0</v>
      </c>
      <c r="S191" s="120">
        <v>0</v>
      </c>
    </row>
    <row r="192" spans="1:19" x14ac:dyDescent="0.3">
      <c r="A192" s="98">
        <v>579</v>
      </c>
      <c r="B192" s="120" t="s">
        <v>480</v>
      </c>
      <c r="C192" s="120"/>
      <c r="D192" s="120">
        <v>0</v>
      </c>
      <c r="E192" s="120">
        <v>0</v>
      </c>
      <c r="F192" s="120">
        <v>0</v>
      </c>
      <c r="G192" s="120"/>
      <c r="H192" s="120">
        <v>0</v>
      </c>
      <c r="I192" s="120">
        <v>0</v>
      </c>
      <c r="J192" s="120">
        <v>0</v>
      </c>
      <c r="K192" s="120">
        <v>0</v>
      </c>
      <c r="L192" s="120">
        <v>0</v>
      </c>
      <c r="M192" s="120">
        <v>0</v>
      </c>
      <c r="N192" s="120"/>
      <c r="O192" s="120">
        <v>0</v>
      </c>
      <c r="P192" s="120">
        <v>0</v>
      </c>
      <c r="Q192" s="120">
        <v>0</v>
      </c>
      <c r="R192" s="120">
        <v>0</v>
      </c>
      <c r="S192" s="120">
        <v>0</v>
      </c>
    </row>
    <row r="193" spans="1:19" x14ac:dyDescent="0.3">
      <c r="A193" s="98">
        <v>580</v>
      </c>
      <c r="B193" s="120" t="s">
        <v>481</v>
      </c>
      <c r="C193" s="120"/>
      <c r="D193" s="120">
        <v>0</v>
      </c>
      <c r="E193" s="120">
        <v>0</v>
      </c>
      <c r="F193" s="120">
        <v>0</v>
      </c>
      <c r="G193" s="120"/>
      <c r="H193" s="120">
        <v>0</v>
      </c>
      <c r="I193" s="120">
        <v>0</v>
      </c>
      <c r="J193" s="120">
        <v>0</v>
      </c>
      <c r="K193" s="120">
        <v>0</v>
      </c>
      <c r="L193" s="120">
        <v>0</v>
      </c>
      <c r="M193" s="120">
        <v>0</v>
      </c>
      <c r="N193" s="120"/>
      <c r="O193" s="120">
        <v>0</v>
      </c>
      <c r="P193" s="120">
        <v>0</v>
      </c>
      <c r="Q193" s="120">
        <v>0</v>
      </c>
      <c r="R193" s="120">
        <v>0</v>
      </c>
      <c r="S193" s="120">
        <v>0</v>
      </c>
    </row>
    <row r="194" spans="1:19" x14ac:dyDescent="0.3">
      <c r="A194" s="98">
        <v>581</v>
      </c>
      <c r="B194" s="120" t="s">
        <v>482</v>
      </c>
      <c r="C194" s="120"/>
      <c r="D194" s="120">
        <v>0</v>
      </c>
      <c r="E194" s="120">
        <v>0</v>
      </c>
      <c r="F194" s="120">
        <v>0</v>
      </c>
      <c r="G194" s="120"/>
      <c r="H194" s="120">
        <v>0</v>
      </c>
      <c r="I194" s="120">
        <v>0</v>
      </c>
      <c r="J194" s="120">
        <v>0</v>
      </c>
      <c r="K194" s="120">
        <v>0</v>
      </c>
      <c r="L194" s="120">
        <v>0</v>
      </c>
      <c r="M194" s="120">
        <v>0</v>
      </c>
      <c r="N194" s="120"/>
      <c r="O194" s="120">
        <v>0</v>
      </c>
      <c r="P194" s="120">
        <v>0</v>
      </c>
      <c r="Q194" s="120">
        <v>0</v>
      </c>
      <c r="R194" s="120">
        <v>0</v>
      </c>
      <c r="S194" s="120">
        <v>0</v>
      </c>
    </row>
    <row r="195" spans="1:19" x14ac:dyDescent="0.3">
      <c r="A195" s="98">
        <v>585</v>
      </c>
      <c r="B195" s="120" t="s">
        <v>483</v>
      </c>
      <c r="C195" s="120"/>
      <c r="D195" s="120">
        <v>0</v>
      </c>
      <c r="E195" s="120">
        <v>0</v>
      </c>
      <c r="F195" s="120">
        <v>0</v>
      </c>
      <c r="G195" s="120"/>
      <c r="H195" s="120">
        <v>0</v>
      </c>
      <c r="I195" s="120">
        <v>0</v>
      </c>
      <c r="J195" s="120">
        <v>0</v>
      </c>
      <c r="K195" s="120">
        <v>0</v>
      </c>
      <c r="L195" s="120">
        <v>0</v>
      </c>
      <c r="M195" s="120">
        <v>0</v>
      </c>
      <c r="N195" s="120"/>
      <c r="O195" s="120">
        <v>0</v>
      </c>
      <c r="P195" s="120">
        <v>0</v>
      </c>
      <c r="Q195" s="120">
        <v>0</v>
      </c>
      <c r="R195" s="120">
        <v>0</v>
      </c>
      <c r="S195" s="120">
        <v>0</v>
      </c>
    </row>
    <row r="196" spans="1:19" x14ac:dyDescent="0.3">
      <c r="A196" s="98">
        <v>586</v>
      </c>
      <c r="B196" s="120" t="s">
        <v>484</v>
      </c>
      <c r="C196" s="120"/>
      <c r="D196" s="120">
        <v>0</v>
      </c>
      <c r="E196" s="120">
        <v>0</v>
      </c>
      <c r="F196" s="120">
        <v>0</v>
      </c>
      <c r="G196" s="120"/>
      <c r="H196" s="120">
        <v>0</v>
      </c>
      <c r="I196" s="120">
        <v>0</v>
      </c>
      <c r="J196" s="120">
        <v>0</v>
      </c>
      <c r="K196" s="120">
        <v>0</v>
      </c>
      <c r="L196" s="120">
        <v>0</v>
      </c>
      <c r="M196" s="120">
        <v>0</v>
      </c>
      <c r="N196" s="120"/>
      <c r="O196" s="120">
        <v>0</v>
      </c>
      <c r="P196" s="120">
        <v>0</v>
      </c>
      <c r="Q196" s="120">
        <v>0</v>
      </c>
      <c r="R196" s="120">
        <v>0</v>
      </c>
      <c r="S196" s="120">
        <v>0</v>
      </c>
    </row>
    <row r="197" spans="1:19" x14ac:dyDescent="0.3">
      <c r="A197" s="98">
        <v>587</v>
      </c>
      <c r="B197" s="120" t="s">
        <v>485</v>
      </c>
      <c r="C197" s="120"/>
      <c r="D197" s="120">
        <v>0</v>
      </c>
      <c r="E197" s="120">
        <v>0</v>
      </c>
      <c r="F197" s="120">
        <v>0</v>
      </c>
      <c r="G197" s="120"/>
      <c r="H197" s="120">
        <v>0</v>
      </c>
      <c r="I197" s="120">
        <v>0</v>
      </c>
      <c r="J197" s="120">
        <v>0</v>
      </c>
      <c r="K197" s="120">
        <v>0</v>
      </c>
      <c r="L197" s="120">
        <v>0</v>
      </c>
      <c r="M197" s="120">
        <v>0</v>
      </c>
      <c r="N197" s="120"/>
      <c r="O197" s="120">
        <v>0</v>
      </c>
      <c r="P197" s="120">
        <v>0</v>
      </c>
      <c r="Q197" s="120">
        <v>0</v>
      </c>
      <c r="R197" s="120">
        <v>0</v>
      </c>
      <c r="S197" s="120">
        <v>0</v>
      </c>
    </row>
    <row r="198" spans="1:19" x14ac:dyDescent="0.3">
      <c r="A198" s="98">
        <v>588</v>
      </c>
      <c r="B198" s="120" t="s">
        <v>486</v>
      </c>
      <c r="C198" s="120"/>
      <c r="D198" s="120">
        <v>0</v>
      </c>
      <c r="E198" s="120">
        <v>0</v>
      </c>
      <c r="F198" s="120">
        <v>0</v>
      </c>
      <c r="G198" s="120"/>
      <c r="H198" s="120">
        <v>0</v>
      </c>
      <c r="I198" s="120">
        <v>0</v>
      </c>
      <c r="J198" s="120">
        <v>0</v>
      </c>
      <c r="K198" s="120">
        <v>0</v>
      </c>
      <c r="L198" s="120">
        <v>0</v>
      </c>
      <c r="M198" s="120">
        <v>0</v>
      </c>
      <c r="N198" s="120"/>
      <c r="O198" s="120">
        <v>0</v>
      </c>
      <c r="P198" s="120">
        <v>0</v>
      </c>
      <c r="Q198" s="120">
        <v>0</v>
      </c>
      <c r="R198" s="120">
        <v>0</v>
      </c>
      <c r="S198" s="120">
        <v>0</v>
      </c>
    </row>
    <row r="199" spans="1:19" x14ac:dyDescent="0.3">
      <c r="A199" s="98">
        <v>589</v>
      </c>
      <c r="B199" s="120" t="s">
        <v>487</v>
      </c>
      <c r="C199" s="120"/>
      <c r="D199" s="120">
        <v>0</v>
      </c>
      <c r="E199" s="120">
        <v>0</v>
      </c>
      <c r="F199" s="120">
        <v>0</v>
      </c>
      <c r="G199" s="120"/>
      <c r="H199" s="120">
        <v>0</v>
      </c>
      <c r="I199" s="120">
        <v>0</v>
      </c>
      <c r="J199" s="120">
        <v>0</v>
      </c>
      <c r="K199" s="120">
        <v>0</v>
      </c>
      <c r="L199" s="120">
        <v>0</v>
      </c>
      <c r="M199" s="120">
        <v>0</v>
      </c>
      <c r="N199" s="120"/>
      <c r="O199" s="120">
        <v>0</v>
      </c>
      <c r="P199" s="120">
        <v>0</v>
      </c>
      <c r="Q199" s="120">
        <v>0</v>
      </c>
      <c r="R199" s="120">
        <v>0</v>
      </c>
      <c r="S199" s="120">
        <v>0</v>
      </c>
    </row>
    <row r="200" spans="1:19" x14ac:dyDescent="0.3">
      <c r="A200" s="401">
        <v>591</v>
      </c>
      <c r="B200" s="402" t="s">
        <v>218</v>
      </c>
      <c r="C200" s="402"/>
      <c r="D200" s="402">
        <v>0</v>
      </c>
      <c r="E200" s="402">
        <v>0</v>
      </c>
      <c r="F200" s="402">
        <v>0</v>
      </c>
      <c r="G200" s="402"/>
      <c r="H200" s="402">
        <v>0</v>
      </c>
      <c r="I200" s="402">
        <v>0</v>
      </c>
      <c r="J200" s="402">
        <v>0</v>
      </c>
      <c r="K200" s="402">
        <v>157063</v>
      </c>
      <c r="L200" s="402">
        <v>0</v>
      </c>
      <c r="M200" s="402">
        <v>320783</v>
      </c>
      <c r="N200" s="402"/>
      <c r="O200" s="402">
        <v>0</v>
      </c>
      <c r="P200" s="402">
        <v>0</v>
      </c>
      <c r="Q200" s="402">
        <v>0</v>
      </c>
      <c r="R200" s="402">
        <v>0</v>
      </c>
      <c r="S200" s="402">
        <v>0</v>
      </c>
    </row>
    <row r="201" spans="1:19" x14ac:dyDescent="0.3">
      <c r="A201" s="401">
        <v>592</v>
      </c>
      <c r="B201" s="402" t="s">
        <v>219</v>
      </c>
      <c r="C201" s="402"/>
      <c r="D201" s="402">
        <v>0</v>
      </c>
      <c r="E201" s="402">
        <v>0</v>
      </c>
      <c r="F201" s="402">
        <v>0</v>
      </c>
      <c r="G201" s="402"/>
      <c r="H201" s="402">
        <v>0</v>
      </c>
      <c r="I201" s="402">
        <v>0</v>
      </c>
      <c r="J201" s="402">
        <v>0</v>
      </c>
      <c r="K201" s="402">
        <v>-20850</v>
      </c>
      <c r="L201" s="402">
        <v>0</v>
      </c>
      <c r="M201" s="402">
        <v>-3906</v>
      </c>
      <c r="N201" s="402"/>
      <c r="O201" s="402">
        <v>0</v>
      </c>
      <c r="P201" s="402">
        <v>0</v>
      </c>
      <c r="Q201" s="402">
        <v>0</v>
      </c>
      <c r="R201" s="402">
        <v>0</v>
      </c>
      <c r="S201" s="402">
        <v>0</v>
      </c>
    </row>
    <row r="202" spans="1:19" x14ac:dyDescent="0.3">
      <c r="A202" s="98">
        <v>593</v>
      </c>
      <c r="B202" s="120" t="s">
        <v>488</v>
      </c>
      <c r="C202" s="120"/>
      <c r="D202" s="120">
        <v>0</v>
      </c>
      <c r="E202" s="120">
        <v>0</v>
      </c>
      <c r="F202" s="120">
        <v>0</v>
      </c>
      <c r="G202" s="120"/>
      <c r="H202" s="120">
        <v>0</v>
      </c>
      <c r="I202" s="120">
        <v>0</v>
      </c>
      <c r="J202" s="120">
        <v>0</v>
      </c>
      <c r="K202" s="120">
        <v>0</v>
      </c>
      <c r="L202" s="120">
        <v>0</v>
      </c>
      <c r="M202" s="120">
        <v>0</v>
      </c>
      <c r="N202" s="120"/>
      <c r="O202" s="120">
        <v>0</v>
      </c>
      <c r="P202" s="120">
        <v>0</v>
      </c>
      <c r="Q202" s="120">
        <v>0</v>
      </c>
      <c r="R202" s="120">
        <v>0</v>
      </c>
      <c r="S202" s="120">
        <v>0</v>
      </c>
    </row>
    <row r="203" spans="1:19" x14ac:dyDescent="0.3">
      <c r="A203" s="98">
        <v>594</v>
      </c>
      <c r="B203" s="120" t="s">
        <v>489</v>
      </c>
      <c r="C203" s="120"/>
      <c r="D203" s="120">
        <v>0</v>
      </c>
      <c r="E203" s="120">
        <v>0</v>
      </c>
      <c r="F203" s="120">
        <v>0</v>
      </c>
      <c r="G203" s="120"/>
      <c r="H203" s="120">
        <v>0</v>
      </c>
      <c r="I203" s="120">
        <v>0</v>
      </c>
      <c r="J203" s="120">
        <v>0</v>
      </c>
      <c r="K203" s="120">
        <v>0</v>
      </c>
      <c r="L203" s="120">
        <v>0</v>
      </c>
      <c r="M203" s="120">
        <v>0</v>
      </c>
      <c r="N203" s="120"/>
      <c r="O203" s="120">
        <v>0</v>
      </c>
      <c r="P203" s="120">
        <v>0</v>
      </c>
      <c r="Q203" s="120">
        <v>0</v>
      </c>
      <c r="R203" s="120">
        <v>0</v>
      </c>
      <c r="S203" s="120">
        <v>0</v>
      </c>
    </row>
    <row r="204" spans="1:19" x14ac:dyDescent="0.3">
      <c r="A204" s="98">
        <v>596</v>
      </c>
      <c r="B204" s="120" t="s">
        <v>224</v>
      </c>
      <c r="C204" s="120"/>
      <c r="D204" s="120">
        <v>0</v>
      </c>
      <c r="E204" s="120">
        <v>0</v>
      </c>
      <c r="F204" s="120">
        <v>0</v>
      </c>
      <c r="G204" s="120"/>
      <c r="H204" s="120">
        <v>0</v>
      </c>
      <c r="I204" s="120">
        <v>0</v>
      </c>
      <c r="J204" s="120">
        <v>0</v>
      </c>
      <c r="K204" s="120">
        <v>0</v>
      </c>
      <c r="L204" s="120">
        <v>0</v>
      </c>
      <c r="M204" s="120">
        <v>0</v>
      </c>
      <c r="N204" s="120"/>
      <c r="O204" s="120">
        <v>0</v>
      </c>
      <c r="P204" s="120">
        <v>0</v>
      </c>
      <c r="Q204" s="120">
        <v>0</v>
      </c>
      <c r="R204" s="120">
        <v>0</v>
      </c>
      <c r="S204" s="120">
        <v>0</v>
      </c>
    </row>
    <row r="205" spans="1:19" x14ac:dyDescent="0.3">
      <c r="A205" s="98">
        <v>597</v>
      </c>
      <c r="B205" s="120" t="s">
        <v>226</v>
      </c>
      <c r="C205" s="120"/>
      <c r="D205" s="120">
        <v>0</v>
      </c>
      <c r="E205" s="120">
        <v>0</v>
      </c>
      <c r="F205" s="120">
        <v>0</v>
      </c>
      <c r="G205" s="120"/>
      <c r="H205" s="120">
        <v>0</v>
      </c>
      <c r="I205" s="120">
        <v>0</v>
      </c>
      <c r="J205" s="120">
        <v>0</v>
      </c>
      <c r="K205" s="120">
        <v>0</v>
      </c>
      <c r="L205" s="120">
        <v>0</v>
      </c>
      <c r="M205" s="120">
        <v>0</v>
      </c>
      <c r="N205" s="120"/>
      <c r="O205" s="120">
        <v>0</v>
      </c>
      <c r="P205" s="120">
        <v>0</v>
      </c>
      <c r="Q205" s="120">
        <v>0</v>
      </c>
      <c r="R205" s="120">
        <v>0</v>
      </c>
      <c r="S205" s="120">
        <v>0</v>
      </c>
    </row>
    <row r="206" spans="1:19" x14ac:dyDescent="0.3">
      <c r="A206" s="98">
        <v>598</v>
      </c>
      <c r="B206" s="120" t="s">
        <v>228</v>
      </c>
      <c r="C206" s="120"/>
      <c r="D206" s="120">
        <v>0</v>
      </c>
      <c r="E206" s="120">
        <v>0</v>
      </c>
      <c r="F206" s="120">
        <v>0</v>
      </c>
      <c r="G206" s="120"/>
      <c r="H206" s="120">
        <v>0</v>
      </c>
      <c r="I206" s="120">
        <v>0</v>
      </c>
      <c r="J206" s="120">
        <v>0</v>
      </c>
      <c r="K206" s="120">
        <v>0</v>
      </c>
      <c r="L206" s="120">
        <v>0</v>
      </c>
      <c r="M206" s="120">
        <v>0</v>
      </c>
      <c r="N206" s="120"/>
      <c r="O206" s="120">
        <v>0</v>
      </c>
      <c r="P206" s="120">
        <v>0</v>
      </c>
      <c r="Q206" s="120">
        <v>0</v>
      </c>
      <c r="R206" s="120">
        <v>0</v>
      </c>
      <c r="S206" s="120">
        <v>0</v>
      </c>
    </row>
    <row r="207" spans="1:19" x14ac:dyDescent="0.3">
      <c r="A207" s="98">
        <v>599</v>
      </c>
      <c r="B207" s="120" t="s">
        <v>227</v>
      </c>
      <c r="C207" s="120"/>
      <c r="D207" s="120">
        <v>0</v>
      </c>
      <c r="E207" s="120">
        <v>0</v>
      </c>
      <c r="F207" s="120">
        <v>0</v>
      </c>
      <c r="G207" s="120"/>
      <c r="H207" s="120">
        <v>0</v>
      </c>
      <c r="I207" s="120">
        <v>0</v>
      </c>
      <c r="J207" s="120">
        <v>0</v>
      </c>
      <c r="K207" s="120">
        <v>0</v>
      </c>
      <c r="L207" s="120">
        <v>0</v>
      </c>
      <c r="M207" s="120">
        <v>0</v>
      </c>
      <c r="N207" s="120"/>
      <c r="O207" s="120">
        <v>0</v>
      </c>
      <c r="P207" s="120">
        <v>0</v>
      </c>
      <c r="Q207" s="120">
        <v>0</v>
      </c>
      <c r="R207" s="120">
        <v>0</v>
      </c>
      <c r="S207" s="120">
        <v>0</v>
      </c>
    </row>
    <row r="208" spans="1:19" x14ac:dyDescent="0.3">
      <c r="A208" s="98">
        <v>602</v>
      </c>
      <c r="B208" s="120" t="s">
        <v>229</v>
      </c>
      <c r="C208" s="120"/>
      <c r="D208" s="120">
        <v>0</v>
      </c>
      <c r="E208" s="120">
        <v>0</v>
      </c>
      <c r="F208" s="120">
        <v>0</v>
      </c>
      <c r="G208" s="120"/>
      <c r="H208" s="120">
        <v>0</v>
      </c>
      <c r="I208" s="120">
        <v>0</v>
      </c>
      <c r="J208" s="120">
        <v>0</v>
      </c>
      <c r="K208" s="120">
        <v>0</v>
      </c>
      <c r="L208" s="120">
        <v>0</v>
      </c>
      <c r="M208" s="120">
        <v>0</v>
      </c>
      <c r="N208" s="120"/>
      <c r="O208" s="120">
        <v>0</v>
      </c>
      <c r="P208" s="120">
        <v>0</v>
      </c>
      <c r="Q208" s="120">
        <v>0</v>
      </c>
      <c r="R208" s="120">
        <v>0</v>
      </c>
      <c r="S208" s="120">
        <v>0</v>
      </c>
    </row>
    <row r="209" spans="1:19" x14ac:dyDescent="0.3">
      <c r="A209" s="391">
        <v>606</v>
      </c>
      <c r="B209" s="388" t="s">
        <v>490</v>
      </c>
      <c r="C209" s="388"/>
      <c r="D209" s="388">
        <v>1</v>
      </c>
      <c r="E209" s="388">
        <v>1</v>
      </c>
      <c r="F209" s="388">
        <v>1</v>
      </c>
      <c r="G209" s="388"/>
      <c r="H209" s="388">
        <v>1</v>
      </c>
      <c r="I209" s="388">
        <v>1</v>
      </c>
      <c r="J209" s="388">
        <v>1</v>
      </c>
      <c r="K209" s="388">
        <v>1</v>
      </c>
      <c r="L209" s="388">
        <v>1</v>
      </c>
      <c r="M209" s="388">
        <v>1</v>
      </c>
      <c r="N209" s="388"/>
      <c r="O209" s="388"/>
      <c r="P209" s="388">
        <v>1</v>
      </c>
      <c r="Q209" s="388">
        <v>1</v>
      </c>
      <c r="R209" s="388">
        <v>1</v>
      </c>
      <c r="S209" s="388">
        <v>1</v>
      </c>
    </row>
    <row r="210" spans="1:19" x14ac:dyDescent="0.3">
      <c r="A210" s="98">
        <v>619</v>
      </c>
      <c r="B210" s="120" t="s">
        <v>491</v>
      </c>
      <c r="C210" s="120"/>
      <c r="D210" s="120">
        <v>0</v>
      </c>
      <c r="E210" s="120">
        <v>0</v>
      </c>
      <c r="F210" s="120">
        <v>0</v>
      </c>
      <c r="G210" s="120"/>
      <c r="H210" s="120">
        <v>0</v>
      </c>
      <c r="I210" s="120">
        <v>0</v>
      </c>
      <c r="J210" s="120">
        <v>0</v>
      </c>
      <c r="K210" s="120">
        <v>0</v>
      </c>
      <c r="L210" s="120">
        <v>0</v>
      </c>
      <c r="M210" s="120">
        <v>0</v>
      </c>
      <c r="N210" s="120"/>
      <c r="O210" s="120">
        <v>0</v>
      </c>
      <c r="P210" s="120">
        <v>0</v>
      </c>
      <c r="Q210" s="120">
        <v>0</v>
      </c>
      <c r="R210" s="120">
        <v>0</v>
      </c>
      <c r="S210" s="120">
        <v>0</v>
      </c>
    </row>
    <row r="211" spans="1:19" x14ac:dyDescent="0.3">
      <c r="A211" s="399">
        <v>620</v>
      </c>
      <c r="B211" s="400" t="s">
        <v>492</v>
      </c>
      <c r="C211" s="400"/>
      <c r="D211" s="400">
        <v>0</v>
      </c>
      <c r="E211" s="400">
        <v>0</v>
      </c>
      <c r="F211" s="400">
        <v>0</v>
      </c>
      <c r="G211" s="400"/>
      <c r="H211" s="400">
        <v>0</v>
      </c>
      <c r="I211" s="400">
        <v>0</v>
      </c>
      <c r="J211" s="400">
        <v>0</v>
      </c>
      <c r="K211" s="400">
        <v>0</v>
      </c>
      <c r="L211" s="400">
        <v>0</v>
      </c>
      <c r="M211" s="400">
        <v>0</v>
      </c>
      <c r="N211" s="400"/>
      <c r="O211" s="400">
        <v>0</v>
      </c>
      <c r="P211" s="400">
        <v>0</v>
      </c>
      <c r="Q211" s="400">
        <v>0</v>
      </c>
      <c r="R211" s="400">
        <v>0</v>
      </c>
      <c r="S211" s="400">
        <v>0</v>
      </c>
    </row>
    <row r="212" spans="1:19" x14ac:dyDescent="0.3">
      <c r="A212" s="98">
        <v>621</v>
      </c>
      <c r="B212" s="120" t="s">
        <v>493</v>
      </c>
      <c r="C212" s="120"/>
      <c r="D212" s="120">
        <v>0</v>
      </c>
      <c r="E212" s="120">
        <v>0</v>
      </c>
      <c r="F212" s="120">
        <v>0</v>
      </c>
      <c r="G212" s="120"/>
      <c r="H212" s="120">
        <v>0</v>
      </c>
      <c r="I212" s="120">
        <v>0</v>
      </c>
      <c r="J212" s="120">
        <v>0</v>
      </c>
      <c r="K212" s="120">
        <v>0</v>
      </c>
      <c r="L212" s="120">
        <v>0</v>
      </c>
      <c r="M212" s="120">
        <v>0</v>
      </c>
      <c r="N212" s="120"/>
      <c r="O212" s="120">
        <v>0</v>
      </c>
      <c r="P212" s="120">
        <v>0</v>
      </c>
      <c r="Q212" s="120">
        <v>0</v>
      </c>
      <c r="R212" s="120">
        <v>0</v>
      </c>
      <c r="S212" s="120">
        <v>0</v>
      </c>
    </row>
    <row r="213" spans="1:19" x14ac:dyDescent="0.3">
      <c r="A213" s="98">
        <v>622</v>
      </c>
      <c r="B213" s="120" t="s">
        <v>494</v>
      </c>
      <c r="C213" s="120"/>
      <c r="D213" s="120">
        <v>656081</v>
      </c>
      <c r="E213" s="120">
        <v>551380</v>
      </c>
      <c r="F213" s="120">
        <v>1362905</v>
      </c>
      <c r="G213" s="120"/>
      <c r="H213" s="120">
        <v>539945</v>
      </c>
      <c r="I213" s="120">
        <v>407013</v>
      </c>
      <c r="J213" s="120">
        <v>1007349</v>
      </c>
      <c r="K213" s="120">
        <v>567460</v>
      </c>
      <c r="L213" s="120">
        <v>252999</v>
      </c>
      <c r="M213" s="120">
        <v>508141</v>
      </c>
      <c r="N213" s="120"/>
      <c r="O213" s="120">
        <v>1785284</v>
      </c>
      <c r="P213" s="120">
        <v>437745</v>
      </c>
      <c r="Q213" s="120">
        <v>921587</v>
      </c>
      <c r="R213" s="120">
        <v>595690</v>
      </c>
      <c r="S213" s="120">
        <v>1509415</v>
      </c>
    </row>
    <row r="214" spans="1:19" x14ac:dyDescent="0.3">
      <c r="A214" s="399">
        <v>624</v>
      </c>
      <c r="B214" s="400" t="s">
        <v>236</v>
      </c>
      <c r="C214" s="400"/>
      <c r="D214" s="400">
        <v>0</v>
      </c>
      <c r="E214" s="400">
        <v>0</v>
      </c>
      <c r="F214" s="400">
        <v>0</v>
      </c>
      <c r="G214" s="400"/>
      <c r="H214" s="400">
        <v>0</v>
      </c>
      <c r="I214" s="400">
        <v>0</v>
      </c>
      <c r="J214" s="400">
        <v>0</v>
      </c>
      <c r="K214" s="400">
        <v>0</v>
      </c>
      <c r="L214" s="400">
        <v>0</v>
      </c>
      <c r="M214" s="400">
        <v>0</v>
      </c>
      <c r="N214" s="400"/>
      <c r="O214" s="400">
        <v>0</v>
      </c>
      <c r="P214" s="400">
        <v>0</v>
      </c>
      <c r="Q214" s="400">
        <v>0</v>
      </c>
      <c r="R214" s="400">
        <v>0</v>
      </c>
      <c r="S214" s="400">
        <v>0</v>
      </c>
    </row>
    <row r="215" spans="1:19" x14ac:dyDescent="0.3">
      <c r="A215" s="396">
        <v>626</v>
      </c>
      <c r="B215" s="397" t="s">
        <v>495</v>
      </c>
      <c r="C215" s="397"/>
      <c r="D215" s="397">
        <v>405766</v>
      </c>
      <c r="E215" s="397">
        <v>1995940</v>
      </c>
      <c r="F215" s="397">
        <v>4320736</v>
      </c>
      <c r="G215" s="397"/>
      <c r="H215" s="397">
        <v>755423</v>
      </c>
      <c r="I215" s="397">
        <v>1421411</v>
      </c>
      <c r="J215" s="397">
        <v>2371525</v>
      </c>
      <c r="K215" s="397">
        <v>1316005</v>
      </c>
      <c r="L215" s="397">
        <v>1147609</v>
      </c>
      <c r="M215" s="397">
        <v>2236450</v>
      </c>
      <c r="N215" s="397"/>
      <c r="O215" s="397">
        <v>5603754</v>
      </c>
      <c r="P215" s="397">
        <v>810738</v>
      </c>
      <c r="Q215" s="397">
        <v>4096252</v>
      </c>
      <c r="R215" s="397">
        <v>862973</v>
      </c>
      <c r="S215" s="397">
        <v>1700511</v>
      </c>
    </row>
    <row r="216" spans="1:19" x14ac:dyDescent="0.3">
      <c r="A216" s="98">
        <v>627</v>
      </c>
      <c r="B216" s="120" t="s">
        <v>496</v>
      </c>
      <c r="C216" s="120"/>
      <c r="D216" s="120">
        <v>0</v>
      </c>
      <c r="E216" s="120">
        <v>0</v>
      </c>
      <c r="F216" s="120">
        <v>0</v>
      </c>
      <c r="G216" s="120"/>
      <c r="H216" s="120">
        <v>0</v>
      </c>
      <c r="I216" s="120">
        <v>0</v>
      </c>
      <c r="J216" s="120">
        <v>0</v>
      </c>
      <c r="K216" s="120">
        <v>0</v>
      </c>
      <c r="L216" s="120">
        <v>0</v>
      </c>
      <c r="M216" s="120">
        <v>0</v>
      </c>
      <c r="N216" s="120"/>
      <c r="O216" s="120">
        <v>0</v>
      </c>
      <c r="P216" s="120">
        <v>0</v>
      </c>
      <c r="Q216" s="120">
        <v>0</v>
      </c>
      <c r="R216" s="120">
        <v>0</v>
      </c>
      <c r="S216" s="120">
        <v>0</v>
      </c>
    </row>
    <row r="217" spans="1:19" x14ac:dyDescent="0.3">
      <c r="A217" s="98">
        <v>628</v>
      </c>
      <c r="B217" s="120" t="s">
        <v>497</v>
      </c>
      <c r="C217" s="120"/>
      <c r="D217" s="120">
        <v>0</v>
      </c>
      <c r="E217" s="120">
        <v>0</v>
      </c>
      <c r="F217" s="120">
        <v>276249</v>
      </c>
      <c r="G217" s="120"/>
      <c r="H217" s="120">
        <v>41491</v>
      </c>
      <c r="I217" s="120">
        <v>44158</v>
      </c>
      <c r="J217" s="120">
        <v>107684</v>
      </c>
      <c r="K217" s="120">
        <v>0</v>
      </c>
      <c r="L217" s="120">
        <v>0</v>
      </c>
      <c r="M217" s="120">
        <v>0</v>
      </c>
      <c r="N217" s="120"/>
      <c r="O217" s="120">
        <v>46322</v>
      </c>
      <c r="P217" s="120">
        <v>30402</v>
      </c>
      <c r="Q217" s="120">
        <v>0</v>
      </c>
      <c r="R217" s="120">
        <v>0</v>
      </c>
      <c r="S217" s="120">
        <v>275852</v>
      </c>
    </row>
    <row r="218" spans="1:19" x14ac:dyDescent="0.3">
      <c r="A218" s="98">
        <v>629</v>
      </c>
      <c r="B218" s="120" t="s">
        <v>498</v>
      </c>
      <c r="C218" s="120"/>
      <c r="D218" s="120">
        <v>0</v>
      </c>
      <c r="E218" s="120">
        <v>0</v>
      </c>
      <c r="F218" s="120">
        <v>0</v>
      </c>
      <c r="G218" s="120"/>
      <c r="H218" s="120">
        <v>0</v>
      </c>
      <c r="I218" s="120">
        <v>0</v>
      </c>
      <c r="J218" s="120">
        <v>0</v>
      </c>
      <c r="K218" s="120">
        <v>0</v>
      </c>
      <c r="L218" s="120">
        <v>0</v>
      </c>
      <c r="M218" s="120">
        <v>0</v>
      </c>
      <c r="N218" s="120"/>
      <c r="O218" s="120">
        <v>0</v>
      </c>
      <c r="P218" s="120">
        <v>0</v>
      </c>
      <c r="Q218" s="120">
        <v>0</v>
      </c>
      <c r="R218" s="120">
        <v>0</v>
      </c>
      <c r="S218" s="120">
        <v>0</v>
      </c>
    </row>
    <row r="219" spans="1:19" x14ac:dyDescent="0.3">
      <c r="A219" s="98">
        <v>630</v>
      </c>
      <c r="B219" s="120" t="s">
        <v>499</v>
      </c>
      <c r="C219" s="120"/>
      <c r="D219" s="120">
        <v>0</v>
      </c>
      <c r="E219" s="120">
        <v>0</v>
      </c>
      <c r="F219" s="120">
        <v>0</v>
      </c>
      <c r="G219" s="120"/>
      <c r="H219" s="120">
        <v>0</v>
      </c>
      <c r="I219" s="120">
        <v>0</v>
      </c>
      <c r="J219" s="120">
        <v>0</v>
      </c>
      <c r="K219" s="120">
        <v>0</v>
      </c>
      <c r="L219" s="120">
        <v>0</v>
      </c>
      <c r="M219" s="120">
        <v>0</v>
      </c>
      <c r="N219" s="120"/>
      <c r="O219" s="120">
        <v>0</v>
      </c>
      <c r="P219" s="120">
        <v>0</v>
      </c>
      <c r="Q219" s="120">
        <v>0</v>
      </c>
      <c r="R219" s="120">
        <v>0</v>
      </c>
      <c r="S219" s="120">
        <v>91192</v>
      </c>
    </row>
    <row r="220" spans="1:19" x14ac:dyDescent="0.3">
      <c r="A220" s="98">
        <v>631</v>
      </c>
      <c r="B220" s="120" t="s">
        <v>500</v>
      </c>
      <c r="C220" s="120"/>
      <c r="D220" s="120">
        <v>0</v>
      </c>
      <c r="E220" s="120">
        <v>0</v>
      </c>
      <c r="F220" s="120">
        <v>0</v>
      </c>
      <c r="G220" s="120"/>
      <c r="H220" s="120">
        <v>0</v>
      </c>
      <c r="I220" s="120">
        <v>0</v>
      </c>
      <c r="J220" s="120">
        <v>0</v>
      </c>
      <c r="K220" s="120">
        <v>0</v>
      </c>
      <c r="L220" s="120">
        <v>0</v>
      </c>
      <c r="M220" s="120">
        <v>0</v>
      </c>
      <c r="N220" s="120"/>
      <c r="O220" s="120">
        <v>0</v>
      </c>
      <c r="P220" s="120">
        <v>0</v>
      </c>
      <c r="Q220" s="120">
        <v>0</v>
      </c>
      <c r="R220" s="120">
        <v>0</v>
      </c>
      <c r="S220" s="120">
        <v>0</v>
      </c>
    </row>
    <row r="221" spans="1:19" x14ac:dyDescent="0.3">
      <c r="A221" s="98">
        <v>632</v>
      </c>
      <c r="B221" s="120" t="s">
        <v>501</v>
      </c>
      <c r="C221" s="120"/>
      <c r="D221" s="120">
        <v>0</v>
      </c>
      <c r="E221" s="120">
        <v>0</v>
      </c>
      <c r="F221" s="120">
        <v>0</v>
      </c>
      <c r="G221" s="120"/>
      <c r="H221" s="120">
        <v>0</v>
      </c>
      <c r="I221" s="120">
        <v>0</v>
      </c>
      <c r="J221" s="120">
        <v>0</v>
      </c>
      <c r="K221" s="120">
        <v>0</v>
      </c>
      <c r="L221" s="120">
        <v>0</v>
      </c>
      <c r="M221" s="120">
        <v>0</v>
      </c>
      <c r="N221" s="120"/>
      <c r="O221" s="120">
        <v>0</v>
      </c>
      <c r="P221" s="120">
        <v>0</v>
      </c>
      <c r="Q221" s="120">
        <v>0</v>
      </c>
      <c r="R221" s="120">
        <v>0</v>
      </c>
      <c r="S221" s="120">
        <v>0</v>
      </c>
    </row>
    <row r="222" spans="1:19" x14ac:dyDescent="0.3">
      <c r="A222" s="98">
        <v>633</v>
      </c>
      <c r="B222" s="120" t="s">
        <v>248</v>
      </c>
      <c r="C222" s="120"/>
      <c r="D222" s="120">
        <v>0</v>
      </c>
      <c r="E222" s="120">
        <v>0</v>
      </c>
      <c r="F222" s="120">
        <v>0</v>
      </c>
      <c r="G222" s="120"/>
      <c r="H222" s="120">
        <v>0</v>
      </c>
      <c r="I222" s="120">
        <v>0</v>
      </c>
      <c r="J222" s="120">
        <v>0</v>
      </c>
      <c r="K222" s="120">
        <v>0</v>
      </c>
      <c r="L222" s="120">
        <v>0</v>
      </c>
      <c r="M222" s="120">
        <v>0</v>
      </c>
      <c r="N222" s="120"/>
      <c r="O222" s="120">
        <v>0</v>
      </c>
      <c r="P222" s="120">
        <v>0</v>
      </c>
      <c r="Q222" s="120">
        <v>0</v>
      </c>
      <c r="R222" s="120">
        <v>0</v>
      </c>
      <c r="S222" s="120">
        <v>0</v>
      </c>
    </row>
    <row r="223" spans="1:19" x14ac:dyDescent="0.3">
      <c r="A223" s="98">
        <v>634</v>
      </c>
      <c r="B223" s="120" t="s">
        <v>249</v>
      </c>
      <c r="C223" s="120"/>
      <c r="D223" s="120">
        <v>0</v>
      </c>
      <c r="E223" s="120">
        <v>0</v>
      </c>
      <c r="F223" s="120">
        <v>0</v>
      </c>
      <c r="G223" s="120"/>
      <c r="H223" s="120">
        <v>0</v>
      </c>
      <c r="I223" s="120">
        <v>0</v>
      </c>
      <c r="J223" s="120">
        <v>0</v>
      </c>
      <c r="K223" s="120">
        <v>0</v>
      </c>
      <c r="L223" s="120">
        <v>0</v>
      </c>
      <c r="M223" s="120">
        <v>0</v>
      </c>
      <c r="N223" s="120"/>
      <c r="O223" s="120">
        <v>0</v>
      </c>
      <c r="P223" s="120">
        <v>0</v>
      </c>
      <c r="Q223" s="120">
        <v>0</v>
      </c>
      <c r="R223" s="120">
        <v>0</v>
      </c>
      <c r="S223" s="120">
        <v>0</v>
      </c>
    </row>
    <row r="224" spans="1:19" x14ac:dyDescent="0.3">
      <c r="A224" s="98">
        <v>635</v>
      </c>
      <c r="B224" s="120" t="s">
        <v>250</v>
      </c>
      <c r="C224" s="120"/>
      <c r="D224" s="120">
        <v>0</v>
      </c>
      <c r="E224" s="120">
        <v>0</v>
      </c>
      <c r="F224" s="120">
        <v>0</v>
      </c>
      <c r="G224" s="120"/>
      <c r="H224" s="120">
        <v>0</v>
      </c>
      <c r="I224" s="120">
        <v>0</v>
      </c>
      <c r="J224" s="120">
        <v>0</v>
      </c>
      <c r="K224" s="120">
        <v>0</v>
      </c>
      <c r="L224" s="120">
        <v>0</v>
      </c>
      <c r="M224" s="120">
        <v>0</v>
      </c>
      <c r="N224" s="120"/>
      <c r="O224" s="120">
        <v>0</v>
      </c>
      <c r="P224" s="120">
        <v>0</v>
      </c>
      <c r="Q224" s="120">
        <v>0</v>
      </c>
      <c r="R224" s="120">
        <v>0</v>
      </c>
      <c r="S224" s="120">
        <v>0</v>
      </c>
    </row>
    <row r="225" spans="1:19" x14ac:dyDescent="0.3">
      <c r="A225" s="98">
        <v>636</v>
      </c>
      <c r="B225" s="120" t="s">
        <v>502</v>
      </c>
      <c r="C225" s="120"/>
      <c r="D225" s="120">
        <v>0</v>
      </c>
      <c r="E225" s="120">
        <v>0</v>
      </c>
      <c r="F225" s="120">
        <v>0</v>
      </c>
      <c r="G225" s="120"/>
      <c r="H225" s="120">
        <v>0</v>
      </c>
      <c r="I225" s="120">
        <v>0</v>
      </c>
      <c r="J225" s="120">
        <v>0</v>
      </c>
      <c r="K225" s="120">
        <v>0</v>
      </c>
      <c r="L225" s="120">
        <v>0</v>
      </c>
      <c r="M225" s="120">
        <v>0</v>
      </c>
      <c r="N225" s="120"/>
      <c r="O225" s="120">
        <v>0</v>
      </c>
      <c r="P225" s="120">
        <v>0</v>
      </c>
      <c r="Q225" s="120">
        <v>0</v>
      </c>
      <c r="R225" s="120">
        <v>0</v>
      </c>
      <c r="S225" s="120">
        <v>0</v>
      </c>
    </row>
    <row r="226" spans="1:19" x14ac:dyDescent="0.3">
      <c r="A226" s="98">
        <v>637</v>
      </c>
      <c r="B226" s="120" t="s">
        <v>503</v>
      </c>
      <c r="C226" s="120"/>
      <c r="D226" s="120">
        <v>0</v>
      </c>
      <c r="E226" s="120">
        <v>0</v>
      </c>
      <c r="F226" s="120">
        <v>0</v>
      </c>
      <c r="G226" s="120"/>
      <c r="H226" s="120">
        <v>0</v>
      </c>
      <c r="I226" s="120">
        <v>0</v>
      </c>
      <c r="J226" s="120">
        <v>0</v>
      </c>
      <c r="K226" s="120">
        <v>0</v>
      </c>
      <c r="L226" s="120">
        <v>0</v>
      </c>
      <c r="M226" s="120">
        <v>0</v>
      </c>
      <c r="N226" s="120"/>
      <c r="O226" s="120">
        <v>0</v>
      </c>
      <c r="P226" s="120">
        <v>0</v>
      </c>
      <c r="Q226" s="120">
        <v>0</v>
      </c>
      <c r="R226" s="120">
        <v>0</v>
      </c>
      <c r="S226" s="120">
        <v>0</v>
      </c>
    </row>
    <row r="227" spans="1:19" x14ac:dyDescent="0.3">
      <c r="A227" s="98">
        <v>638</v>
      </c>
      <c r="B227" s="120" t="s">
        <v>504</v>
      </c>
      <c r="C227" s="120"/>
      <c r="D227" s="120">
        <v>0</v>
      </c>
      <c r="E227" s="120">
        <v>0</v>
      </c>
      <c r="F227" s="120">
        <v>0</v>
      </c>
      <c r="G227" s="120"/>
      <c r="H227" s="120">
        <v>0</v>
      </c>
      <c r="I227" s="120">
        <v>0</v>
      </c>
      <c r="J227" s="120">
        <v>0</v>
      </c>
      <c r="K227" s="120">
        <v>0</v>
      </c>
      <c r="L227" s="120">
        <v>0</v>
      </c>
      <c r="M227" s="120">
        <v>0</v>
      </c>
      <c r="N227" s="120"/>
      <c r="O227" s="120">
        <v>0</v>
      </c>
      <c r="P227" s="120">
        <v>0</v>
      </c>
      <c r="Q227" s="120">
        <v>0</v>
      </c>
      <c r="R227" s="120">
        <v>0</v>
      </c>
      <c r="S227" s="120">
        <v>0</v>
      </c>
    </row>
    <row r="228" spans="1:19" x14ac:dyDescent="0.3">
      <c r="A228" s="98">
        <v>639</v>
      </c>
      <c r="B228" s="120" t="s">
        <v>505</v>
      </c>
      <c r="C228" s="120"/>
      <c r="D228" s="120">
        <v>0</v>
      </c>
      <c r="E228" s="120">
        <v>0</v>
      </c>
      <c r="F228" s="120">
        <v>0</v>
      </c>
      <c r="G228" s="120"/>
      <c r="H228" s="120">
        <v>0</v>
      </c>
      <c r="I228" s="120">
        <v>0</v>
      </c>
      <c r="J228" s="120">
        <v>0</v>
      </c>
      <c r="K228" s="120">
        <v>0</v>
      </c>
      <c r="L228" s="120">
        <v>0</v>
      </c>
      <c r="M228" s="120">
        <v>0</v>
      </c>
      <c r="N228" s="120"/>
      <c r="O228" s="120">
        <v>0</v>
      </c>
      <c r="P228" s="120">
        <v>0</v>
      </c>
      <c r="Q228" s="120">
        <v>0</v>
      </c>
      <c r="R228" s="120">
        <v>0</v>
      </c>
      <c r="S228" s="120">
        <v>0</v>
      </c>
    </row>
    <row r="229" spans="1:19" x14ac:dyDescent="0.3">
      <c r="A229" s="98">
        <v>640</v>
      </c>
      <c r="B229" s="120" t="s">
        <v>506</v>
      </c>
      <c r="C229" s="120"/>
      <c r="D229" s="120">
        <v>0</v>
      </c>
      <c r="E229" s="120">
        <v>0</v>
      </c>
      <c r="F229" s="120">
        <v>0</v>
      </c>
      <c r="G229" s="120"/>
      <c r="H229" s="120">
        <v>0</v>
      </c>
      <c r="I229" s="120">
        <v>0</v>
      </c>
      <c r="J229" s="120">
        <v>0</v>
      </c>
      <c r="K229" s="120">
        <v>0</v>
      </c>
      <c r="L229" s="120">
        <v>0</v>
      </c>
      <c r="M229" s="120">
        <v>0</v>
      </c>
      <c r="N229" s="120"/>
      <c r="O229" s="120">
        <v>0</v>
      </c>
      <c r="P229" s="120">
        <v>0</v>
      </c>
      <c r="Q229" s="120">
        <v>0</v>
      </c>
      <c r="R229" s="120">
        <v>0</v>
      </c>
      <c r="S229" s="120">
        <v>0</v>
      </c>
    </row>
    <row r="230" spans="1:19" x14ac:dyDescent="0.3">
      <c r="A230" s="98">
        <v>641</v>
      </c>
      <c r="B230" s="120" t="s">
        <v>507</v>
      </c>
      <c r="C230" s="120"/>
      <c r="D230" s="120">
        <v>0</v>
      </c>
      <c r="E230" s="120">
        <v>0</v>
      </c>
      <c r="F230" s="120">
        <v>0</v>
      </c>
      <c r="G230" s="120"/>
      <c r="H230" s="120">
        <v>0</v>
      </c>
      <c r="I230" s="120">
        <v>0</v>
      </c>
      <c r="J230" s="120">
        <v>0</v>
      </c>
      <c r="K230" s="120">
        <v>0</v>
      </c>
      <c r="L230" s="120">
        <v>0</v>
      </c>
      <c r="M230" s="120">
        <v>0</v>
      </c>
      <c r="N230" s="120"/>
      <c r="O230" s="120">
        <v>0</v>
      </c>
      <c r="P230" s="120">
        <v>0</v>
      </c>
      <c r="Q230" s="120">
        <v>0</v>
      </c>
      <c r="R230" s="120">
        <v>0</v>
      </c>
      <c r="S230" s="120">
        <v>0</v>
      </c>
    </row>
    <row r="231" spans="1:19" x14ac:dyDescent="0.3">
      <c r="A231" s="98">
        <v>642</v>
      </c>
      <c r="B231" s="120" t="s">
        <v>508</v>
      </c>
      <c r="C231" s="120"/>
      <c r="D231" s="120">
        <v>0</v>
      </c>
      <c r="E231" s="120">
        <v>0</v>
      </c>
      <c r="F231" s="120">
        <v>0</v>
      </c>
      <c r="G231" s="120"/>
      <c r="H231" s="120">
        <v>0</v>
      </c>
      <c r="I231" s="120">
        <v>0</v>
      </c>
      <c r="J231" s="120">
        <v>0</v>
      </c>
      <c r="K231" s="120">
        <v>0</v>
      </c>
      <c r="L231" s="120">
        <v>0</v>
      </c>
      <c r="M231" s="120">
        <v>0</v>
      </c>
      <c r="N231" s="120"/>
      <c r="O231" s="120">
        <v>0</v>
      </c>
      <c r="P231" s="120">
        <v>0</v>
      </c>
      <c r="Q231" s="120">
        <v>0</v>
      </c>
      <c r="R231" s="120">
        <v>0</v>
      </c>
      <c r="S231" s="120">
        <v>0</v>
      </c>
    </row>
    <row r="232" spans="1:19" x14ac:dyDescent="0.3">
      <c r="A232" s="98">
        <v>643</v>
      </c>
      <c r="B232" s="120" t="s">
        <v>509</v>
      </c>
      <c r="C232" s="120"/>
      <c r="D232" s="120">
        <v>0</v>
      </c>
      <c r="E232" s="120">
        <v>0</v>
      </c>
      <c r="F232" s="120">
        <v>0</v>
      </c>
      <c r="G232" s="120"/>
      <c r="H232" s="120">
        <v>0</v>
      </c>
      <c r="I232" s="120">
        <v>0</v>
      </c>
      <c r="J232" s="120">
        <v>0</v>
      </c>
      <c r="K232" s="120">
        <v>0</v>
      </c>
      <c r="L232" s="120">
        <v>0</v>
      </c>
      <c r="M232" s="120">
        <v>0</v>
      </c>
      <c r="N232" s="120"/>
      <c r="O232" s="120">
        <v>0</v>
      </c>
      <c r="P232" s="120">
        <v>0</v>
      </c>
      <c r="Q232" s="120">
        <v>0</v>
      </c>
      <c r="R232" s="120">
        <v>0</v>
      </c>
      <c r="S232" s="120">
        <v>0</v>
      </c>
    </row>
    <row r="233" spans="1:19" x14ac:dyDescent="0.3">
      <c r="A233" s="98">
        <v>644</v>
      </c>
      <c r="B233" s="120" t="s">
        <v>510</v>
      </c>
      <c r="C233" s="120"/>
      <c r="D233" s="120">
        <v>0</v>
      </c>
      <c r="E233" s="120">
        <v>0</v>
      </c>
      <c r="F233" s="120">
        <v>0</v>
      </c>
      <c r="G233" s="120"/>
      <c r="H233" s="120">
        <v>0</v>
      </c>
      <c r="I233" s="120">
        <v>0</v>
      </c>
      <c r="J233" s="120">
        <v>0</v>
      </c>
      <c r="K233" s="120">
        <v>0</v>
      </c>
      <c r="L233" s="120">
        <v>0</v>
      </c>
      <c r="M233" s="120">
        <v>0</v>
      </c>
      <c r="N233" s="120"/>
      <c r="O233" s="120">
        <v>0</v>
      </c>
      <c r="P233" s="120">
        <v>0</v>
      </c>
      <c r="Q233" s="120">
        <v>0</v>
      </c>
      <c r="R233" s="120">
        <v>0</v>
      </c>
      <c r="S233" s="120">
        <v>0</v>
      </c>
    </row>
    <row r="234" spans="1:19" x14ac:dyDescent="0.3">
      <c r="A234" s="98">
        <v>645</v>
      </c>
      <c r="B234" s="120" t="s">
        <v>254</v>
      </c>
      <c r="C234" s="120"/>
      <c r="D234" s="120">
        <v>49636</v>
      </c>
      <c r="E234" s="120">
        <v>0</v>
      </c>
      <c r="F234" s="120">
        <v>0</v>
      </c>
      <c r="G234" s="120"/>
      <c r="H234" s="120">
        <v>0</v>
      </c>
      <c r="I234" s="120">
        <v>0</v>
      </c>
      <c r="J234" s="120">
        <v>247492</v>
      </c>
      <c r="K234" s="120">
        <v>0</v>
      </c>
      <c r="L234" s="120">
        <v>0</v>
      </c>
      <c r="M234" s="120">
        <v>0</v>
      </c>
      <c r="N234" s="120"/>
      <c r="O234" s="120">
        <v>0</v>
      </c>
      <c r="P234" s="120">
        <v>0</v>
      </c>
      <c r="Q234" s="120">
        <v>780922</v>
      </c>
      <c r="R234" s="120">
        <v>0</v>
      </c>
      <c r="S234" s="120">
        <v>58485</v>
      </c>
    </row>
    <row r="235" spans="1:19" x14ac:dyDescent="0.3">
      <c r="A235" s="98">
        <v>646</v>
      </c>
      <c r="B235" s="120" t="s">
        <v>239</v>
      </c>
      <c r="C235" s="120"/>
      <c r="D235" s="120">
        <v>568497</v>
      </c>
      <c r="E235" s="120">
        <v>621146</v>
      </c>
      <c r="F235" s="120">
        <v>-203782</v>
      </c>
      <c r="G235" s="120"/>
      <c r="H235" s="120">
        <v>1022259</v>
      </c>
      <c r="I235" s="120">
        <v>144363</v>
      </c>
      <c r="J235" s="120">
        <v>628747</v>
      </c>
      <c r="K235" s="120">
        <v>-804272</v>
      </c>
      <c r="L235" s="120">
        <v>-875310</v>
      </c>
      <c r="M235" s="120">
        <v>-2325</v>
      </c>
      <c r="N235" s="120"/>
      <c r="O235" s="120">
        <v>3241662</v>
      </c>
      <c r="P235" s="120">
        <v>-552026</v>
      </c>
      <c r="Q235" s="120">
        <v>-3243122</v>
      </c>
      <c r="R235" s="120">
        <v>174749</v>
      </c>
      <c r="S235" s="120">
        <v>3350</v>
      </c>
    </row>
    <row r="236" spans="1:19" x14ac:dyDescent="0.3">
      <c r="A236" s="98">
        <v>647</v>
      </c>
      <c r="B236" s="120" t="s">
        <v>511</v>
      </c>
      <c r="C236" s="120"/>
      <c r="D236" s="120">
        <v>0</v>
      </c>
      <c r="E236" s="120">
        <v>0</v>
      </c>
      <c r="F236" s="120">
        <v>0</v>
      </c>
      <c r="G236" s="120"/>
      <c r="H236" s="120">
        <v>0</v>
      </c>
      <c r="I236" s="120">
        <v>0</v>
      </c>
      <c r="J236" s="120">
        <v>0</v>
      </c>
      <c r="K236" s="120">
        <v>0</v>
      </c>
      <c r="L236" s="120">
        <v>0</v>
      </c>
      <c r="M236" s="120">
        <v>0</v>
      </c>
      <c r="N236" s="120"/>
      <c r="O236" s="120">
        <v>0</v>
      </c>
      <c r="P236" s="120">
        <v>0</v>
      </c>
      <c r="Q236" s="120">
        <v>0</v>
      </c>
      <c r="R236" s="120">
        <v>0</v>
      </c>
      <c r="S236" s="120">
        <v>0</v>
      </c>
    </row>
    <row r="237" spans="1:19" x14ac:dyDescent="0.3">
      <c r="A237" s="98">
        <v>648</v>
      </c>
      <c r="B237" s="120" t="s">
        <v>329</v>
      </c>
      <c r="C237" s="120"/>
      <c r="D237" s="120">
        <v>0</v>
      </c>
      <c r="E237" s="120">
        <v>0</v>
      </c>
      <c r="F237" s="120">
        <v>0</v>
      </c>
      <c r="G237" s="120"/>
      <c r="H237" s="120">
        <v>0</v>
      </c>
      <c r="I237" s="120">
        <v>0</v>
      </c>
      <c r="J237" s="120">
        <v>0</v>
      </c>
      <c r="K237" s="120">
        <v>0</v>
      </c>
      <c r="L237" s="120">
        <v>0</v>
      </c>
      <c r="M237" s="120">
        <v>0</v>
      </c>
      <c r="N237" s="120"/>
      <c r="O237" s="120">
        <v>0</v>
      </c>
      <c r="P237" s="120">
        <v>0</v>
      </c>
      <c r="Q237" s="120">
        <v>0</v>
      </c>
      <c r="R237" s="120">
        <v>0</v>
      </c>
      <c r="S237" s="120">
        <v>0</v>
      </c>
    </row>
    <row r="238" spans="1:19" x14ac:dyDescent="0.3">
      <c r="A238" s="98">
        <v>654</v>
      </c>
      <c r="B238" s="120" t="s">
        <v>271</v>
      </c>
      <c r="C238" s="120"/>
      <c r="D238" s="120">
        <v>0</v>
      </c>
      <c r="E238" s="120">
        <v>0</v>
      </c>
      <c r="F238" s="120">
        <v>0</v>
      </c>
      <c r="G238" s="120"/>
      <c r="H238" s="120">
        <v>0</v>
      </c>
      <c r="I238" s="120">
        <v>0</v>
      </c>
      <c r="J238" s="120">
        <v>0</v>
      </c>
      <c r="K238" s="120">
        <v>0</v>
      </c>
      <c r="L238" s="120">
        <v>0</v>
      </c>
      <c r="M238" s="120">
        <v>0</v>
      </c>
      <c r="N238" s="120"/>
      <c r="O238" s="120">
        <v>0</v>
      </c>
      <c r="P238" s="120">
        <v>0</v>
      </c>
      <c r="Q238" s="120">
        <v>0</v>
      </c>
      <c r="R238" s="120">
        <v>0</v>
      </c>
      <c r="S238" s="120">
        <v>0</v>
      </c>
    </row>
    <row r="239" spans="1:19" x14ac:dyDescent="0.3">
      <c r="A239" s="98">
        <v>655</v>
      </c>
      <c r="B239" s="120" t="s">
        <v>512</v>
      </c>
      <c r="C239" s="120"/>
      <c r="D239" s="120">
        <v>0</v>
      </c>
      <c r="E239" s="120">
        <v>0</v>
      </c>
      <c r="F239" s="120">
        <v>0</v>
      </c>
      <c r="G239" s="120"/>
      <c r="H239" s="120">
        <v>0</v>
      </c>
      <c r="I239" s="120">
        <v>0</v>
      </c>
      <c r="J239" s="120">
        <v>0</v>
      </c>
      <c r="K239" s="120">
        <v>0</v>
      </c>
      <c r="L239" s="120">
        <v>0</v>
      </c>
      <c r="M239" s="120">
        <v>0</v>
      </c>
      <c r="N239" s="120"/>
      <c r="O239" s="120">
        <v>0</v>
      </c>
      <c r="P239" s="120">
        <v>0</v>
      </c>
      <c r="Q239" s="120">
        <v>0</v>
      </c>
      <c r="R239" s="120">
        <v>0</v>
      </c>
      <c r="S239" s="120">
        <v>0</v>
      </c>
    </row>
    <row r="240" spans="1:19" x14ac:dyDescent="0.3">
      <c r="A240" s="98">
        <v>656</v>
      </c>
      <c r="B240" s="120" t="s">
        <v>275</v>
      </c>
      <c r="C240" s="120"/>
      <c r="D240" s="120">
        <v>0</v>
      </c>
      <c r="E240" s="120">
        <v>0</v>
      </c>
      <c r="F240" s="120">
        <v>0</v>
      </c>
      <c r="G240" s="120"/>
      <c r="H240" s="120">
        <v>0</v>
      </c>
      <c r="I240" s="120">
        <v>0</v>
      </c>
      <c r="J240" s="120">
        <v>0</v>
      </c>
      <c r="K240" s="120">
        <v>0</v>
      </c>
      <c r="L240" s="120">
        <v>0</v>
      </c>
      <c r="M240" s="120">
        <v>0</v>
      </c>
      <c r="N240" s="120"/>
      <c r="O240" s="120">
        <v>0</v>
      </c>
      <c r="P240" s="120">
        <v>0</v>
      </c>
      <c r="Q240" s="120">
        <v>0</v>
      </c>
      <c r="R240" s="120">
        <v>0</v>
      </c>
      <c r="S240" s="120">
        <v>0</v>
      </c>
    </row>
    <row r="241" spans="1:19" x14ac:dyDescent="0.3">
      <c r="A241" s="98">
        <v>657</v>
      </c>
      <c r="B241" s="120" t="s">
        <v>513</v>
      </c>
      <c r="C241" s="120"/>
      <c r="D241" s="120">
        <v>0</v>
      </c>
      <c r="E241" s="120">
        <v>0</v>
      </c>
      <c r="F241" s="120">
        <v>0</v>
      </c>
      <c r="G241" s="120"/>
      <c r="H241" s="120">
        <v>0</v>
      </c>
      <c r="I241" s="120">
        <v>0</v>
      </c>
      <c r="J241" s="120">
        <v>0</v>
      </c>
      <c r="K241" s="120">
        <v>0</v>
      </c>
      <c r="L241" s="120">
        <v>0</v>
      </c>
      <c r="M241" s="120">
        <v>0</v>
      </c>
      <c r="N241" s="120"/>
      <c r="O241" s="120">
        <v>0</v>
      </c>
      <c r="P241" s="120">
        <v>0</v>
      </c>
      <c r="Q241" s="120">
        <v>0</v>
      </c>
      <c r="R241" s="120">
        <v>0</v>
      </c>
      <c r="S241" s="120">
        <v>0</v>
      </c>
    </row>
    <row r="242" spans="1:19" x14ac:dyDescent="0.3">
      <c r="A242" s="98">
        <v>658</v>
      </c>
      <c r="B242" s="120" t="s">
        <v>514</v>
      </c>
      <c r="C242" s="120"/>
      <c r="D242" s="120">
        <v>0</v>
      </c>
      <c r="E242" s="120">
        <v>0</v>
      </c>
      <c r="F242" s="120">
        <v>0</v>
      </c>
      <c r="G242" s="120"/>
      <c r="H242" s="120">
        <v>0</v>
      </c>
      <c r="I242" s="120">
        <v>0</v>
      </c>
      <c r="J242" s="120">
        <v>0</v>
      </c>
      <c r="K242" s="120">
        <v>0</v>
      </c>
      <c r="L242" s="120">
        <v>0</v>
      </c>
      <c r="M242" s="120">
        <v>0</v>
      </c>
      <c r="N242" s="120"/>
      <c r="O242" s="120">
        <v>0</v>
      </c>
      <c r="P242" s="120">
        <v>0</v>
      </c>
      <c r="Q242" s="120">
        <v>0</v>
      </c>
      <c r="R242" s="120">
        <v>0</v>
      </c>
      <c r="S242" s="120">
        <v>0</v>
      </c>
    </row>
    <row r="243" spans="1:19" x14ac:dyDescent="0.3">
      <c r="A243" s="98">
        <v>659</v>
      </c>
      <c r="B243" s="120" t="s">
        <v>515</v>
      </c>
      <c r="C243" s="120"/>
      <c r="D243" s="120">
        <v>0</v>
      </c>
      <c r="E243" s="120">
        <v>0</v>
      </c>
      <c r="F243" s="120">
        <v>334215</v>
      </c>
      <c r="G243" s="120"/>
      <c r="H243" s="120">
        <v>250202</v>
      </c>
      <c r="I243" s="120">
        <v>1745998</v>
      </c>
      <c r="J243" s="120">
        <v>0</v>
      </c>
      <c r="K243" s="120">
        <v>0</v>
      </c>
      <c r="L243" s="120">
        <v>0</v>
      </c>
      <c r="M243" s="120">
        <v>345988</v>
      </c>
      <c r="N243" s="120"/>
      <c r="O243" s="120">
        <v>0</v>
      </c>
      <c r="P243" s="120">
        <v>0</v>
      </c>
      <c r="Q243" s="120">
        <v>2560170</v>
      </c>
      <c r="R243" s="120">
        <v>0</v>
      </c>
      <c r="S243" s="120">
        <v>379056</v>
      </c>
    </row>
    <row r="244" spans="1:19" x14ac:dyDescent="0.3">
      <c r="A244" s="98">
        <v>660</v>
      </c>
      <c r="B244" s="120" t="s">
        <v>516</v>
      </c>
      <c r="C244" s="120"/>
      <c r="D244" s="120">
        <v>0</v>
      </c>
      <c r="E244" s="120">
        <v>0</v>
      </c>
      <c r="F244" s="120">
        <v>0</v>
      </c>
      <c r="G244" s="120"/>
      <c r="H244" s="120">
        <v>0</v>
      </c>
      <c r="I244" s="120">
        <v>10479</v>
      </c>
      <c r="J244" s="120">
        <v>0</v>
      </c>
      <c r="K244" s="120">
        <v>0</v>
      </c>
      <c r="L244" s="120">
        <v>0</v>
      </c>
      <c r="M244" s="120">
        <v>0</v>
      </c>
      <c r="N244" s="120"/>
      <c r="O244" s="120">
        <v>0</v>
      </c>
      <c r="P244" s="120">
        <v>0</v>
      </c>
      <c r="Q244" s="120">
        <v>264356</v>
      </c>
      <c r="R244" s="120">
        <v>0</v>
      </c>
      <c r="S244" s="120">
        <v>172921</v>
      </c>
    </row>
    <row r="245" spans="1:19" x14ac:dyDescent="0.3">
      <c r="A245" s="98">
        <v>661</v>
      </c>
      <c r="B245" s="120" t="s">
        <v>274</v>
      </c>
      <c r="C245" s="120"/>
      <c r="D245" s="120">
        <v>0</v>
      </c>
      <c r="E245" s="120">
        <v>0</v>
      </c>
      <c r="F245" s="120">
        <v>0</v>
      </c>
      <c r="G245" s="120"/>
      <c r="H245" s="120">
        <v>0</v>
      </c>
      <c r="I245" s="120">
        <v>0.6</v>
      </c>
      <c r="J245" s="120">
        <v>0</v>
      </c>
      <c r="K245" s="120">
        <v>0</v>
      </c>
      <c r="L245" s="120">
        <v>0</v>
      </c>
      <c r="M245" s="120">
        <v>0</v>
      </c>
      <c r="N245" s="120"/>
      <c r="O245" s="120">
        <v>0</v>
      </c>
      <c r="P245" s="120">
        <v>0</v>
      </c>
      <c r="Q245" s="120">
        <v>10.3</v>
      </c>
      <c r="R245" s="120">
        <v>0</v>
      </c>
      <c r="S245" s="120">
        <v>45.6</v>
      </c>
    </row>
    <row r="246" spans="1:19" x14ac:dyDescent="0.3">
      <c r="A246" s="391">
        <v>662</v>
      </c>
      <c r="B246" s="388" t="s">
        <v>293</v>
      </c>
      <c r="C246" s="388"/>
      <c r="D246" s="388">
        <v>0</v>
      </c>
      <c r="E246" s="388">
        <v>0</v>
      </c>
      <c r="F246" s="388">
        <v>0</v>
      </c>
      <c r="G246" s="388"/>
      <c r="H246" s="388">
        <v>0</v>
      </c>
      <c r="I246" s="388">
        <v>0</v>
      </c>
      <c r="J246" s="388">
        <v>0</v>
      </c>
      <c r="K246" s="388">
        <v>0</v>
      </c>
      <c r="L246" s="388">
        <v>0</v>
      </c>
      <c r="M246" s="388">
        <v>0</v>
      </c>
      <c r="N246" s="388"/>
      <c r="O246" s="388"/>
      <c r="P246" s="388">
        <v>0</v>
      </c>
      <c r="Q246" s="388">
        <v>0</v>
      </c>
      <c r="R246" s="388">
        <v>0</v>
      </c>
      <c r="S246" s="388">
        <v>0</v>
      </c>
    </row>
    <row r="247" spans="1:19" x14ac:dyDescent="0.3">
      <c r="A247" s="391">
        <v>663</v>
      </c>
      <c r="B247" s="388" t="s">
        <v>517</v>
      </c>
      <c r="C247" s="388"/>
      <c r="D247" s="388">
        <v>44005</v>
      </c>
      <c r="E247" s="388">
        <v>935238</v>
      </c>
      <c r="F247" s="388">
        <v>3723329</v>
      </c>
      <c r="G247" s="388"/>
      <c r="H247" s="388">
        <v>712920</v>
      </c>
      <c r="I247" s="388">
        <v>555111</v>
      </c>
      <c r="J247" s="388">
        <v>0</v>
      </c>
      <c r="K247" s="388">
        <v>402933</v>
      </c>
      <c r="L247" s="388">
        <v>695796</v>
      </c>
      <c r="M247" s="388">
        <v>999872</v>
      </c>
      <c r="N247" s="388"/>
      <c r="O247" s="388"/>
      <c r="P247" s="388">
        <v>1753983</v>
      </c>
      <c r="Q247" s="388">
        <v>2996405</v>
      </c>
      <c r="R247" s="388">
        <v>239877</v>
      </c>
      <c r="S247" s="388">
        <v>1411632</v>
      </c>
    </row>
    <row r="248" spans="1:19" x14ac:dyDescent="0.3">
      <c r="A248" s="389">
        <v>906</v>
      </c>
      <c r="B248" s="390" t="s">
        <v>518</v>
      </c>
      <c r="C248" s="390"/>
      <c r="D248" s="390">
        <v>1</v>
      </c>
      <c r="E248" s="390">
        <v>1</v>
      </c>
      <c r="F248" s="390">
        <v>1</v>
      </c>
      <c r="G248" s="390"/>
      <c r="H248" s="390">
        <v>1</v>
      </c>
      <c r="I248" s="390">
        <v>1</v>
      </c>
      <c r="J248" s="390">
        <v>1</v>
      </c>
      <c r="K248" s="390">
        <v>1</v>
      </c>
      <c r="L248" s="390">
        <v>1</v>
      </c>
      <c r="M248" s="390">
        <v>1</v>
      </c>
      <c r="N248" s="390"/>
      <c r="O248" s="390">
        <v>1</v>
      </c>
      <c r="P248" s="390">
        <v>1</v>
      </c>
      <c r="Q248" s="390">
        <v>1</v>
      </c>
      <c r="R248" s="390">
        <v>1</v>
      </c>
      <c r="S248" s="390">
        <v>1</v>
      </c>
    </row>
    <row r="249" spans="1:19" x14ac:dyDescent="0.3">
      <c r="A249" s="389">
        <v>907</v>
      </c>
      <c r="B249" s="390" t="s">
        <v>519</v>
      </c>
      <c r="C249" s="390"/>
      <c r="D249" s="390">
        <v>2</v>
      </c>
      <c r="E249" s="390">
        <v>1</v>
      </c>
      <c r="F249" s="390">
        <v>2</v>
      </c>
      <c r="G249" s="390"/>
      <c r="H249" s="390">
        <v>2</v>
      </c>
      <c r="I249" s="390">
        <v>2</v>
      </c>
      <c r="J249" s="390">
        <v>2</v>
      </c>
      <c r="K249" s="390">
        <v>2</v>
      </c>
      <c r="L249" s="390">
        <v>2</v>
      </c>
      <c r="M249" s="390">
        <v>2</v>
      </c>
      <c r="N249" s="390"/>
      <c r="O249" s="390">
        <v>2</v>
      </c>
      <c r="P249" s="390">
        <v>2</v>
      </c>
      <c r="Q249" s="390">
        <v>2</v>
      </c>
      <c r="R249" s="390">
        <v>2</v>
      </c>
      <c r="S249" s="390">
        <v>2</v>
      </c>
    </row>
    <row r="250" spans="1:19" x14ac:dyDescent="0.3">
      <c r="A250" s="394">
        <v>947</v>
      </c>
      <c r="B250" s="395" t="s">
        <v>520</v>
      </c>
      <c r="C250" s="395"/>
      <c r="D250" s="395" t="s">
        <v>743</v>
      </c>
      <c r="E250" s="395" t="s">
        <v>744</v>
      </c>
      <c r="F250" s="395" t="s">
        <v>745</v>
      </c>
      <c r="G250" s="395"/>
      <c r="H250" s="395" t="s">
        <v>746</v>
      </c>
      <c r="I250" s="395" t="s">
        <v>747</v>
      </c>
      <c r="J250" s="395" t="s">
        <v>256</v>
      </c>
      <c r="K250" s="395" t="s">
        <v>748</v>
      </c>
      <c r="L250" s="395" t="s">
        <v>749</v>
      </c>
      <c r="M250" s="395" t="s">
        <v>589</v>
      </c>
      <c r="N250" s="395"/>
      <c r="O250" s="395" t="s">
        <v>750</v>
      </c>
      <c r="P250" s="395" t="s">
        <v>751</v>
      </c>
      <c r="Q250" s="395" t="s">
        <v>752</v>
      </c>
      <c r="R250" s="395" t="s">
        <v>753</v>
      </c>
      <c r="S250" s="395" t="s">
        <v>754</v>
      </c>
    </row>
    <row r="251" spans="1:19" x14ac:dyDescent="0.3">
      <c r="A251" s="394">
        <v>948</v>
      </c>
      <c r="B251" s="395" t="s">
        <v>521</v>
      </c>
      <c r="C251" s="395"/>
      <c r="D251" s="395" t="s">
        <v>755</v>
      </c>
      <c r="E251" s="395" t="s">
        <v>756</v>
      </c>
      <c r="F251" s="395" t="s">
        <v>757</v>
      </c>
      <c r="G251" s="395"/>
      <c r="H251" s="395" t="s">
        <v>758</v>
      </c>
      <c r="I251" s="395" t="s">
        <v>759</v>
      </c>
      <c r="J251" s="395" t="s">
        <v>760</v>
      </c>
      <c r="K251" s="395" t="s">
        <v>761</v>
      </c>
      <c r="L251" s="395" t="s">
        <v>762</v>
      </c>
      <c r="M251" s="395" t="s">
        <v>763</v>
      </c>
      <c r="N251" s="395"/>
      <c r="O251" s="395" t="s">
        <v>764</v>
      </c>
      <c r="P251" s="395" t="s">
        <v>765</v>
      </c>
      <c r="Q251" s="395" t="s">
        <v>766</v>
      </c>
      <c r="R251" s="395" t="s">
        <v>767</v>
      </c>
      <c r="S251" s="395" t="s">
        <v>696</v>
      </c>
    </row>
    <row r="252" spans="1:19" x14ac:dyDescent="0.3">
      <c r="A252" s="394">
        <v>949</v>
      </c>
      <c r="B252" s="395" t="s">
        <v>522</v>
      </c>
      <c r="C252" s="395"/>
      <c r="D252" s="395" t="s">
        <v>268</v>
      </c>
      <c r="E252" s="395" t="s">
        <v>268</v>
      </c>
      <c r="F252" s="395" t="s">
        <v>268</v>
      </c>
      <c r="G252" s="395"/>
      <c r="H252" s="395" t="s">
        <v>268</v>
      </c>
      <c r="I252" s="395" t="s">
        <v>268</v>
      </c>
      <c r="J252" s="395" t="s">
        <v>268</v>
      </c>
      <c r="K252" s="395" t="s">
        <v>268</v>
      </c>
      <c r="L252" s="395" t="s">
        <v>268</v>
      </c>
      <c r="M252" s="395" t="s">
        <v>268</v>
      </c>
      <c r="N252" s="395"/>
      <c r="O252" s="395" t="s">
        <v>268</v>
      </c>
      <c r="P252" s="395" t="s">
        <v>268</v>
      </c>
      <c r="Q252" s="395" t="s">
        <v>268</v>
      </c>
      <c r="R252" s="395" t="s">
        <v>268</v>
      </c>
      <c r="S252" s="395" t="s">
        <v>268</v>
      </c>
    </row>
    <row r="253" spans="1:19" x14ac:dyDescent="0.3">
      <c r="A253" s="394">
        <v>950</v>
      </c>
      <c r="B253" s="395" t="s">
        <v>523</v>
      </c>
      <c r="C253" s="395"/>
      <c r="D253" s="395" t="s">
        <v>17</v>
      </c>
      <c r="E253" s="395" t="s">
        <v>17</v>
      </c>
      <c r="F253" s="395" t="s">
        <v>17</v>
      </c>
      <c r="G253" s="395"/>
      <c r="H253" s="395" t="s">
        <v>17</v>
      </c>
      <c r="I253" s="395" t="s">
        <v>17</v>
      </c>
      <c r="J253" s="395" t="s">
        <v>17</v>
      </c>
      <c r="K253" s="395" t="s">
        <v>17</v>
      </c>
      <c r="L253" s="395" t="s">
        <v>17</v>
      </c>
      <c r="M253" s="395" t="s">
        <v>17</v>
      </c>
      <c r="N253" s="395"/>
      <c r="O253" s="395" t="s">
        <v>17</v>
      </c>
      <c r="P253" s="395" t="s">
        <v>17</v>
      </c>
      <c r="Q253" s="395" t="s">
        <v>17</v>
      </c>
      <c r="R253" s="395" t="s">
        <v>17</v>
      </c>
      <c r="S253" s="395" t="s">
        <v>17</v>
      </c>
    </row>
    <row r="254" spans="1:19" x14ac:dyDescent="0.3">
      <c r="A254" s="389">
        <v>951</v>
      </c>
      <c r="B254" s="390" t="s">
        <v>524</v>
      </c>
      <c r="C254" s="390"/>
      <c r="D254" s="390">
        <v>2</v>
      </c>
      <c r="E254" s="390">
        <v>2</v>
      </c>
      <c r="F254" s="390">
        <v>2</v>
      </c>
      <c r="G254" s="390"/>
      <c r="H254" s="390">
        <v>2</v>
      </c>
      <c r="I254" s="390">
        <v>2</v>
      </c>
      <c r="J254" s="390">
        <v>2</v>
      </c>
      <c r="K254" s="390">
        <v>2</v>
      </c>
      <c r="L254" s="390">
        <v>2</v>
      </c>
      <c r="M254" s="390">
        <v>2</v>
      </c>
      <c r="N254" s="390"/>
      <c r="O254" s="390">
        <v>2</v>
      </c>
      <c r="P254" s="390">
        <v>2</v>
      </c>
      <c r="Q254" s="390">
        <v>2</v>
      </c>
      <c r="R254" s="390">
        <v>2</v>
      </c>
      <c r="S254" s="390">
        <v>2</v>
      </c>
    </row>
    <row r="255" spans="1:19" x14ac:dyDescent="0.3">
      <c r="A255" s="394">
        <v>952</v>
      </c>
      <c r="B255" s="395" t="s">
        <v>525</v>
      </c>
      <c r="C255" s="395"/>
      <c r="D255" s="395" t="s">
        <v>768</v>
      </c>
      <c r="E255" s="395" t="s">
        <v>769</v>
      </c>
      <c r="F255" s="395" t="s">
        <v>770</v>
      </c>
      <c r="G255" s="395"/>
      <c r="H255" s="395" t="s">
        <v>771</v>
      </c>
      <c r="I255" s="395" t="s">
        <v>772</v>
      </c>
      <c r="J255" s="395" t="s">
        <v>590</v>
      </c>
      <c r="K255" s="395" t="s">
        <v>773</v>
      </c>
      <c r="L255" s="395" t="s">
        <v>774</v>
      </c>
      <c r="M255" s="395" t="s">
        <v>775</v>
      </c>
      <c r="N255" s="395"/>
      <c r="O255" s="395" t="s">
        <v>526</v>
      </c>
      <c r="P255" s="395" t="s">
        <v>526</v>
      </c>
      <c r="Q255" s="395" t="s">
        <v>708</v>
      </c>
      <c r="R255" s="395" t="s">
        <v>776</v>
      </c>
      <c r="S255" s="395" t="s">
        <v>673</v>
      </c>
    </row>
    <row r="256" spans="1:19" x14ac:dyDescent="0.3">
      <c r="A256" s="389">
        <v>953</v>
      </c>
      <c r="B256" s="390" t="s">
        <v>527</v>
      </c>
      <c r="C256" s="390"/>
      <c r="D256" s="390">
        <v>2</v>
      </c>
      <c r="E256" s="390">
        <v>2</v>
      </c>
      <c r="F256" s="390">
        <v>2</v>
      </c>
      <c r="G256" s="390"/>
      <c r="H256" s="390">
        <v>2</v>
      </c>
      <c r="I256" s="390">
        <v>2</v>
      </c>
      <c r="J256" s="390">
        <v>2</v>
      </c>
      <c r="K256" s="390">
        <v>2</v>
      </c>
      <c r="L256" s="390">
        <v>2</v>
      </c>
      <c r="M256" s="390">
        <v>2</v>
      </c>
      <c r="N256" s="390"/>
      <c r="O256" s="390">
        <v>2</v>
      </c>
      <c r="P256" s="390">
        <v>2</v>
      </c>
      <c r="Q256" s="390">
        <v>2</v>
      </c>
      <c r="R256" s="390">
        <v>2</v>
      </c>
      <c r="S256" s="390">
        <v>2</v>
      </c>
    </row>
    <row r="257" spans="1:19" x14ac:dyDescent="0.3">
      <c r="A257" s="394">
        <v>954</v>
      </c>
      <c r="B257" s="395" t="s">
        <v>266</v>
      </c>
      <c r="C257" s="395"/>
      <c r="D257" s="395" t="s">
        <v>17</v>
      </c>
      <c r="E257" s="395" t="s">
        <v>17</v>
      </c>
      <c r="F257" s="395" t="s">
        <v>17</v>
      </c>
      <c r="G257" s="395"/>
      <c r="H257" s="395" t="s">
        <v>17</v>
      </c>
      <c r="I257" s="395" t="s">
        <v>17</v>
      </c>
      <c r="J257" s="395" t="s">
        <v>17</v>
      </c>
      <c r="K257" s="395" t="s">
        <v>17</v>
      </c>
      <c r="L257" s="395" t="s">
        <v>17</v>
      </c>
      <c r="M257" s="395" t="s">
        <v>17</v>
      </c>
      <c r="N257" s="395"/>
      <c r="O257" s="395" t="s">
        <v>17</v>
      </c>
      <c r="P257" s="395" t="s">
        <v>17</v>
      </c>
      <c r="Q257" s="395" t="s">
        <v>17</v>
      </c>
      <c r="R257" s="395" t="s">
        <v>17</v>
      </c>
      <c r="S257" s="395" t="s">
        <v>17</v>
      </c>
    </row>
    <row r="258" spans="1:19" x14ac:dyDescent="0.3">
      <c r="A258" s="389">
        <v>955</v>
      </c>
      <c r="B258" s="390" t="s">
        <v>528</v>
      </c>
      <c r="C258" s="390"/>
      <c r="D258" s="390">
        <v>0</v>
      </c>
      <c r="E258" s="390">
        <v>1</v>
      </c>
      <c r="F258" s="390">
        <v>0</v>
      </c>
      <c r="G258" s="390"/>
      <c r="H258" s="390">
        <v>0</v>
      </c>
      <c r="I258" s="390">
        <v>0</v>
      </c>
      <c r="J258" s="390">
        <v>0</v>
      </c>
      <c r="K258" s="390">
        <v>0</v>
      </c>
      <c r="L258" s="390">
        <v>0</v>
      </c>
      <c r="M258" s="390">
        <v>0</v>
      </c>
      <c r="N258" s="390"/>
      <c r="O258" s="390">
        <v>0</v>
      </c>
      <c r="P258" s="390">
        <v>0</v>
      </c>
      <c r="Q258" s="390">
        <v>0</v>
      </c>
      <c r="R258" s="390">
        <v>0</v>
      </c>
      <c r="S258" s="390">
        <v>0</v>
      </c>
    </row>
    <row r="259" spans="1:19" x14ac:dyDescent="0.3">
      <c r="A259" s="394">
        <v>956</v>
      </c>
      <c r="B259" s="395" t="s">
        <v>267</v>
      </c>
      <c r="C259" s="395"/>
      <c r="D259" s="395" t="s">
        <v>17</v>
      </c>
      <c r="E259" s="395" t="s">
        <v>17</v>
      </c>
      <c r="F259" s="395" t="s">
        <v>17</v>
      </c>
      <c r="G259" s="395"/>
      <c r="H259" s="395" t="s">
        <v>17</v>
      </c>
      <c r="I259" s="395" t="s">
        <v>17</v>
      </c>
      <c r="J259" s="395" t="s">
        <v>17</v>
      </c>
      <c r="K259" s="395" t="s">
        <v>17</v>
      </c>
      <c r="L259" s="395" t="s">
        <v>17</v>
      </c>
      <c r="M259" s="395" t="s">
        <v>17</v>
      </c>
      <c r="N259" s="395"/>
      <c r="O259" s="395" t="s">
        <v>17</v>
      </c>
      <c r="P259" s="395" t="s">
        <v>17</v>
      </c>
      <c r="Q259" s="395" t="s">
        <v>17</v>
      </c>
      <c r="R259" s="395" t="s">
        <v>17</v>
      </c>
      <c r="S259" s="395" t="s">
        <v>17</v>
      </c>
    </row>
    <row r="260" spans="1:19" x14ac:dyDescent="0.3">
      <c r="A260" s="389">
        <v>957</v>
      </c>
      <c r="B260" s="390" t="s">
        <v>529</v>
      </c>
      <c r="C260" s="390"/>
      <c r="D260" s="390">
        <v>0</v>
      </c>
      <c r="E260" s="390">
        <v>0</v>
      </c>
      <c r="F260" s="390">
        <v>0</v>
      </c>
      <c r="G260" s="390"/>
      <c r="H260" s="390">
        <v>0</v>
      </c>
      <c r="I260" s="390">
        <v>0</v>
      </c>
      <c r="J260" s="390">
        <v>0</v>
      </c>
      <c r="K260" s="390">
        <v>0</v>
      </c>
      <c r="L260" s="390">
        <v>0</v>
      </c>
      <c r="M260" s="390">
        <v>0</v>
      </c>
      <c r="N260" s="390"/>
      <c r="O260" s="390">
        <v>0</v>
      </c>
      <c r="P260" s="390">
        <v>0</v>
      </c>
      <c r="Q260" s="390">
        <v>0</v>
      </c>
      <c r="R260" s="390">
        <v>0</v>
      </c>
      <c r="S260" s="390">
        <v>0</v>
      </c>
    </row>
    <row r="261" spans="1:19" x14ac:dyDescent="0.3">
      <c r="A261" s="394">
        <v>958</v>
      </c>
      <c r="B261" s="395" t="s">
        <v>530</v>
      </c>
      <c r="C261" s="395"/>
      <c r="D261" s="395" t="s">
        <v>17</v>
      </c>
      <c r="E261" s="395" t="s">
        <v>17</v>
      </c>
      <c r="F261" s="395" t="s">
        <v>17</v>
      </c>
      <c r="G261" s="395"/>
      <c r="H261" s="395" t="s">
        <v>17</v>
      </c>
      <c r="I261" s="395" t="s">
        <v>17</v>
      </c>
      <c r="J261" s="395" t="s">
        <v>17</v>
      </c>
      <c r="K261" s="395" t="s">
        <v>17</v>
      </c>
      <c r="L261" s="395" t="s">
        <v>17</v>
      </c>
      <c r="M261" s="395" t="s">
        <v>17</v>
      </c>
      <c r="N261" s="395"/>
      <c r="O261" s="395" t="s">
        <v>17</v>
      </c>
      <c r="P261" s="395" t="s">
        <v>17</v>
      </c>
      <c r="Q261" s="395" t="s">
        <v>17</v>
      </c>
      <c r="R261" s="395" t="s">
        <v>17</v>
      </c>
      <c r="S261" s="395" t="s">
        <v>17</v>
      </c>
    </row>
    <row r="262" spans="1:19" x14ac:dyDescent="0.3">
      <c r="A262" s="389">
        <v>959</v>
      </c>
      <c r="B262" s="390" t="s">
        <v>531</v>
      </c>
      <c r="C262" s="390"/>
      <c r="D262" s="390">
        <v>3</v>
      </c>
      <c r="E262" s="390">
        <v>3</v>
      </c>
      <c r="F262" s="390">
        <v>2</v>
      </c>
      <c r="G262" s="390"/>
      <c r="H262" s="390">
        <v>3</v>
      </c>
      <c r="I262" s="390">
        <v>2</v>
      </c>
      <c r="J262" s="390">
        <v>2</v>
      </c>
      <c r="K262" s="390">
        <v>2</v>
      </c>
      <c r="L262" s="390">
        <v>3</v>
      </c>
      <c r="M262" s="390">
        <v>2</v>
      </c>
      <c r="N262" s="390"/>
      <c r="O262" s="390">
        <v>2</v>
      </c>
      <c r="P262" s="390">
        <v>2</v>
      </c>
      <c r="Q262" s="390">
        <v>2</v>
      </c>
      <c r="R262" s="390">
        <v>3</v>
      </c>
      <c r="S262" s="390">
        <v>2</v>
      </c>
    </row>
    <row r="263" spans="1:19" x14ac:dyDescent="0.3">
      <c r="A263" s="394">
        <v>960</v>
      </c>
      <c r="B263" s="395" t="s">
        <v>532</v>
      </c>
      <c r="C263" s="395"/>
      <c r="D263" s="395" t="s">
        <v>777</v>
      </c>
      <c r="E263" s="395" t="s">
        <v>778</v>
      </c>
      <c r="F263" s="395" t="s">
        <v>779</v>
      </c>
      <c r="G263" s="395"/>
      <c r="H263" s="395" t="s">
        <v>780</v>
      </c>
      <c r="I263" s="395" t="s">
        <v>781</v>
      </c>
      <c r="J263" s="395" t="s">
        <v>782</v>
      </c>
      <c r="K263" s="395" t="s">
        <v>783</v>
      </c>
      <c r="L263" s="395" t="s">
        <v>784</v>
      </c>
      <c r="M263" s="395" t="s">
        <v>785</v>
      </c>
      <c r="N263" s="395"/>
      <c r="O263" s="395" t="s">
        <v>786</v>
      </c>
      <c r="P263" s="395" t="s">
        <v>787</v>
      </c>
      <c r="Q263" s="395" t="s">
        <v>788</v>
      </c>
      <c r="R263" s="395" t="s">
        <v>789</v>
      </c>
      <c r="S263" s="395" t="s">
        <v>790</v>
      </c>
    </row>
    <row r="264" spans="1:19" x14ac:dyDescent="0.3">
      <c r="A264" s="394">
        <v>962</v>
      </c>
      <c r="B264" s="395" t="s">
        <v>533</v>
      </c>
      <c r="C264" s="395"/>
      <c r="D264" s="395" t="s">
        <v>535</v>
      </c>
      <c r="E264" s="395" t="s">
        <v>534</v>
      </c>
      <c r="F264" s="395" t="s">
        <v>791</v>
      </c>
      <c r="G264" s="395"/>
      <c r="H264" s="395" t="s">
        <v>535</v>
      </c>
      <c r="I264" s="395" t="s">
        <v>792</v>
      </c>
      <c r="J264" s="395" t="s">
        <v>535</v>
      </c>
      <c r="K264" s="395" t="s">
        <v>535</v>
      </c>
      <c r="L264" s="395" t="s">
        <v>535</v>
      </c>
      <c r="M264" s="395" t="s">
        <v>534</v>
      </c>
      <c r="N264" s="395"/>
      <c r="O264" s="395" t="s">
        <v>791</v>
      </c>
      <c r="P264" s="395" t="s">
        <v>535</v>
      </c>
      <c r="Q264" s="395" t="s">
        <v>534</v>
      </c>
      <c r="R264" s="395" t="s">
        <v>534</v>
      </c>
      <c r="S264" s="395" t="s">
        <v>534</v>
      </c>
    </row>
    <row r="265" spans="1:19" x14ac:dyDescent="0.3">
      <c r="A265" s="394">
        <v>964</v>
      </c>
      <c r="B265" s="395" t="s">
        <v>537</v>
      </c>
      <c r="C265" s="395"/>
      <c r="D265" s="395" t="s">
        <v>592</v>
      </c>
      <c r="E265" s="395" t="s">
        <v>793</v>
      </c>
      <c r="F265" s="395" t="s">
        <v>793</v>
      </c>
      <c r="G265" s="395"/>
      <c r="H265" s="395" t="s">
        <v>794</v>
      </c>
      <c r="I265" s="395" t="s">
        <v>539</v>
      </c>
      <c r="J265" s="395" t="s">
        <v>710</v>
      </c>
      <c r="K265" s="395" t="s">
        <v>795</v>
      </c>
      <c r="L265" s="395" t="s">
        <v>538</v>
      </c>
      <c r="M265" s="395" t="s">
        <v>796</v>
      </c>
      <c r="N265" s="395"/>
      <c r="O265" s="395" t="s">
        <v>797</v>
      </c>
      <c r="P265" s="395" t="s">
        <v>798</v>
      </c>
      <c r="Q265" s="395" t="s">
        <v>799</v>
      </c>
      <c r="R265" s="395" t="s">
        <v>800</v>
      </c>
      <c r="S265" s="395" t="s">
        <v>801</v>
      </c>
    </row>
    <row r="266" spans="1:19" x14ac:dyDescent="0.3">
      <c r="A266" s="389">
        <v>965</v>
      </c>
      <c r="B266" s="390" t="s">
        <v>540</v>
      </c>
      <c r="C266" s="390"/>
      <c r="D266" s="390">
        <v>0</v>
      </c>
      <c r="E266" s="390">
        <v>0</v>
      </c>
      <c r="F266" s="390">
        <v>0</v>
      </c>
      <c r="G266" s="390"/>
      <c r="H266" s="390">
        <v>0</v>
      </c>
      <c r="I266" s="390">
        <v>0</v>
      </c>
      <c r="J266" s="390">
        <v>0</v>
      </c>
      <c r="K266" s="390">
        <v>0</v>
      </c>
      <c r="L266" s="390">
        <v>0</v>
      </c>
      <c r="M266" s="390">
        <v>0</v>
      </c>
      <c r="N266" s="390"/>
      <c r="O266" s="390">
        <v>0</v>
      </c>
      <c r="P266" s="390">
        <v>0</v>
      </c>
      <c r="Q266" s="390">
        <v>0</v>
      </c>
      <c r="R266" s="390">
        <v>0</v>
      </c>
      <c r="S266" s="390">
        <v>0</v>
      </c>
    </row>
    <row r="267" spans="1:19" x14ac:dyDescent="0.3">
      <c r="A267" s="394">
        <v>966</v>
      </c>
      <c r="B267" s="395" t="s">
        <v>541</v>
      </c>
      <c r="C267" s="395"/>
      <c r="D267" s="395" t="s">
        <v>802</v>
      </c>
      <c r="E267" s="395" t="s">
        <v>803</v>
      </c>
      <c r="F267" s="395" t="s">
        <v>804</v>
      </c>
      <c r="G267" s="395"/>
      <c r="H267" s="395" t="s">
        <v>805</v>
      </c>
      <c r="I267" s="395" t="s">
        <v>806</v>
      </c>
      <c r="J267" s="395" t="s">
        <v>807</v>
      </c>
      <c r="K267" s="395" t="s">
        <v>808</v>
      </c>
      <c r="L267" s="395" t="s">
        <v>809</v>
      </c>
      <c r="M267" s="395" t="s">
        <v>810</v>
      </c>
      <c r="N267" s="395"/>
      <c r="O267" s="395" t="s">
        <v>811</v>
      </c>
      <c r="P267" s="395" t="s">
        <v>812</v>
      </c>
      <c r="Q267" s="395" t="s">
        <v>813</v>
      </c>
      <c r="R267" s="395" t="s">
        <v>814</v>
      </c>
      <c r="S267" s="395" t="s">
        <v>815</v>
      </c>
    </row>
    <row r="268" spans="1:19" x14ac:dyDescent="0.3">
      <c r="A268" s="394">
        <v>968</v>
      </c>
      <c r="B268" s="395" t="s">
        <v>542</v>
      </c>
      <c r="C268" s="395"/>
      <c r="D268" s="395" t="s">
        <v>816</v>
      </c>
      <c r="E268" s="395" t="s">
        <v>817</v>
      </c>
      <c r="F268" s="395" t="s">
        <v>818</v>
      </c>
      <c r="G268" s="395"/>
      <c r="H268" s="395" t="s">
        <v>819</v>
      </c>
      <c r="I268" s="395" t="s">
        <v>820</v>
      </c>
      <c r="J268" s="395" t="s">
        <v>821</v>
      </c>
      <c r="K268" s="395" t="s">
        <v>822</v>
      </c>
      <c r="L268" s="395" t="s">
        <v>823</v>
      </c>
      <c r="M268" s="395" t="s">
        <v>824</v>
      </c>
      <c r="N268" s="395"/>
      <c r="O268" s="395" t="s">
        <v>825</v>
      </c>
      <c r="P268" s="395" t="s">
        <v>826</v>
      </c>
      <c r="Q268" s="395" t="s">
        <v>827</v>
      </c>
      <c r="R268" s="395" t="s">
        <v>828</v>
      </c>
      <c r="S268" s="395" t="s">
        <v>829</v>
      </c>
    </row>
    <row r="269" spans="1:19" x14ac:dyDescent="0.3">
      <c r="A269" s="389">
        <v>973</v>
      </c>
      <c r="B269" s="390" t="s">
        <v>336</v>
      </c>
      <c r="C269" s="390"/>
      <c r="D269" s="390">
        <v>0</v>
      </c>
      <c r="E269" s="390">
        <v>0</v>
      </c>
      <c r="F269" s="390">
        <v>0</v>
      </c>
      <c r="G269" s="390"/>
      <c r="H269" s="390">
        <v>0</v>
      </c>
      <c r="I269" s="390">
        <v>0</v>
      </c>
      <c r="J269" s="390">
        <v>0</v>
      </c>
      <c r="K269" s="390">
        <v>0</v>
      </c>
      <c r="L269" s="390">
        <v>0</v>
      </c>
      <c r="M269" s="390">
        <v>0</v>
      </c>
      <c r="N269" s="390"/>
      <c r="O269" s="390">
        <v>0</v>
      </c>
      <c r="P269" s="390">
        <v>0</v>
      </c>
      <c r="Q269" s="390">
        <v>0</v>
      </c>
      <c r="R269" s="390">
        <v>0</v>
      </c>
      <c r="S269" s="390">
        <v>0</v>
      </c>
    </row>
    <row r="270" spans="1:19" x14ac:dyDescent="0.3">
      <c r="A270" s="389">
        <v>974</v>
      </c>
      <c r="B270" s="390" t="s">
        <v>543</v>
      </c>
      <c r="C270" s="390"/>
      <c r="D270" s="390">
        <v>3</v>
      </c>
      <c r="E270" s="390">
        <v>3</v>
      </c>
      <c r="F270" s="390">
        <v>3</v>
      </c>
      <c r="G270" s="390"/>
      <c r="H270" s="390">
        <v>3</v>
      </c>
      <c r="I270" s="390">
        <v>2</v>
      </c>
      <c r="J270" s="390">
        <v>2</v>
      </c>
      <c r="K270" s="390">
        <v>2</v>
      </c>
      <c r="L270" s="390">
        <v>3</v>
      </c>
      <c r="M270" s="390">
        <v>2</v>
      </c>
      <c r="N270" s="390"/>
      <c r="O270" s="390">
        <v>3</v>
      </c>
      <c r="P270" s="390">
        <v>2</v>
      </c>
      <c r="Q270" s="390">
        <v>2</v>
      </c>
      <c r="R270" s="390">
        <v>2</v>
      </c>
      <c r="S270" s="390">
        <v>2</v>
      </c>
    </row>
    <row r="271" spans="1:19" x14ac:dyDescent="0.3">
      <c r="A271" s="389">
        <v>975</v>
      </c>
      <c r="B271" s="390" t="s">
        <v>328</v>
      </c>
      <c r="C271" s="390"/>
      <c r="D271" s="390">
        <v>2</v>
      </c>
      <c r="E271" s="390">
        <v>1</v>
      </c>
      <c r="F271" s="390">
        <v>2</v>
      </c>
      <c r="G271" s="390"/>
      <c r="H271" s="390">
        <v>2</v>
      </c>
      <c r="I271" s="390">
        <v>2</v>
      </c>
      <c r="J271" s="390">
        <v>2</v>
      </c>
      <c r="K271" s="390">
        <v>2</v>
      </c>
      <c r="L271" s="390">
        <v>2</v>
      </c>
      <c r="M271" s="390">
        <v>1</v>
      </c>
      <c r="N271" s="390"/>
      <c r="O271" s="390">
        <v>1</v>
      </c>
      <c r="P271" s="390">
        <v>2</v>
      </c>
      <c r="Q271" s="390">
        <v>1</v>
      </c>
      <c r="R271" s="390">
        <v>2</v>
      </c>
      <c r="S271" s="390">
        <v>2</v>
      </c>
    </row>
    <row r="272" spans="1:19" x14ac:dyDescent="0.3">
      <c r="A272" s="389">
        <v>976</v>
      </c>
      <c r="B272" s="390" t="s">
        <v>337</v>
      </c>
      <c r="C272" s="390"/>
      <c r="D272" s="390">
        <v>3</v>
      </c>
      <c r="E272" s="390">
        <v>1</v>
      </c>
      <c r="F272" s="390">
        <v>3</v>
      </c>
      <c r="G272" s="390"/>
      <c r="H272" s="390">
        <v>3</v>
      </c>
      <c r="I272" s="390">
        <v>3</v>
      </c>
      <c r="J272" s="390">
        <v>3</v>
      </c>
      <c r="K272" s="390">
        <v>3</v>
      </c>
      <c r="L272" s="390">
        <v>3</v>
      </c>
      <c r="M272" s="390">
        <v>1</v>
      </c>
      <c r="N272" s="390"/>
      <c r="O272" s="390">
        <v>1</v>
      </c>
      <c r="P272" s="390">
        <v>2</v>
      </c>
      <c r="Q272" s="390">
        <v>1</v>
      </c>
      <c r="R272" s="390">
        <v>3</v>
      </c>
      <c r="S272" s="390">
        <v>3</v>
      </c>
    </row>
    <row r="273" spans="1:19" x14ac:dyDescent="0.3">
      <c r="A273" s="389">
        <v>977</v>
      </c>
      <c r="B273" s="390" t="s">
        <v>544</v>
      </c>
      <c r="C273" s="390"/>
      <c r="D273" s="390">
        <v>0</v>
      </c>
      <c r="E273" s="390">
        <v>0</v>
      </c>
      <c r="F273" s="390">
        <v>0</v>
      </c>
      <c r="G273" s="390"/>
      <c r="H273" s="390">
        <v>0</v>
      </c>
      <c r="I273" s="390">
        <v>0</v>
      </c>
      <c r="J273" s="390">
        <v>0</v>
      </c>
      <c r="K273" s="390">
        <v>0</v>
      </c>
      <c r="L273" s="390">
        <v>0</v>
      </c>
      <c r="M273" s="390">
        <v>0</v>
      </c>
      <c r="N273" s="390"/>
      <c r="O273" s="390">
        <v>0</v>
      </c>
      <c r="P273" s="390">
        <v>0</v>
      </c>
      <c r="Q273" s="390">
        <v>0</v>
      </c>
      <c r="R273" s="390">
        <v>0</v>
      </c>
      <c r="S273" s="390">
        <v>0</v>
      </c>
    </row>
    <row r="274" spans="1:19" x14ac:dyDescent="0.3">
      <c r="A274" s="389">
        <v>978</v>
      </c>
      <c r="B274" s="390" t="s">
        <v>321</v>
      </c>
      <c r="C274" s="390"/>
      <c r="D274" s="390">
        <v>2</v>
      </c>
      <c r="E274" s="390">
        <v>2</v>
      </c>
      <c r="F274" s="390">
        <v>2</v>
      </c>
      <c r="G274" s="390"/>
      <c r="H274" s="390">
        <v>2</v>
      </c>
      <c r="I274" s="390">
        <v>2</v>
      </c>
      <c r="J274" s="390">
        <v>2</v>
      </c>
      <c r="K274" s="390">
        <v>2</v>
      </c>
      <c r="L274" s="390">
        <v>2</v>
      </c>
      <c r="M274" s="390">
        <v>2</v>
      </c>
      <c r="N274" s="390"/>
      <c r="O274" s="390">
        <v>1</v>
      </c>
      <c r="P274" s="390">
        <v>2</v>
      </c>
      <c r="Q274" s="390">
        <v>2</v>
      </c>
      <c r="R274" s="390">
        <v>2</v>
      </c>
      <c r="S274" s="390">
        <v>2</v>
      </c>
    </row>
    <row r="275" spans="1:19" x14ac:dyDescent="0.3">
      <c r="A275" s="389">
        <v>979</v>
      </c>
      <c r="B275" s="390" t="s">
        <v>545</v>
      </c>
      <c r="C275" s="390"/>
      <c r="D275" s="390">
        <v>1</v>
      </c>
      <c r="E275" s="390">
        <v>1</v>
      </c>
      <c r="F275" s="390">
        <v>1</v>
      </c>
      <c r="G275" s="390"/>
      <c r="H275" s="390">
        <v>1</v>
      </c>
      <c r="I275" s="390">
        <v>1</v>
      </c>
      <c r="J275" s="390">
        <v>1</v>
      </c>
      <c r="K275" s="390">
        <v>1</v>
      </c>
      <c r="L275" s="390">
        <v>1</v>
      </c>
      <c r="M275" s="390">
        <v>2</v>
      </c>
      <c r="N275" s="390"/>
      <c r="O275" s="390">
        <v>1</v>
      </c>
      <c r="P275" s="390">
        <v>1</v>
      </c>
      <c r="Q275" s="390">
        <v>2</v>
      </c>
      <c r="R275" s="390">
        <v>1</v>
      </c>
      <c r="S275" s="390">
        <v>1</v>
      </c>
    </row>
    <row r="276" spans="1:19" x14ac:dyDescent="0.3">
      <c r="A276" s="394">
        <v>980</v>
      </c>
      <c r="B276" s="395" t="s">
        <v>320</v>
      </c>
      <c r="C276" s="395"/>
      <c r="D276" s="395" t="s">
        <v>830</v>
      </c>
      <c r="E276" s="395" t="s">
        <v>831</v>
      </c>
      <c r="F276" s="395" t="s">
        <v>832</v>
      </c>
      <c r="G276" s="395"/>
      <c r="H276" s="395" t="s">
        <v>546</v>
      </c>
      <c r="I276" s="395" t="s">
        <v>833</v>
      </c>
      <c r="J276" s="395" t="s">
        <v>538</v>
      </c>
      <c r="K276" s="395" t="s">
        <v>834</v>
      </c>
      <c r="L276" s="395" t="s">
        <v>835</v>
      </c>
      <c r="M276" s="395" t="s">
        <v>836</v>
      </c>
      <c r="N276" s="395"/>
      <c r="O276" s="395" t="s">
        <v>837</v>
      </c>
      <c r="P276" s="395" t="s">
        <v>838</v>
      </c>
      <c r="Q276" s="395" t="s">
        <v>594</v>
      </c>
      <c r="R276" s="395" t="s">
        <v>839</v>
      </c>
      <c r="S276" s="395" t="s">
        <v>593</v>
      </c>
    </row>
    <row r="277" spans="1:19" x14ac:dyDescent="0.3">
      <c r="A277" s="98">
        <v>984</v>
      </c>
      <c r="B277" s="120" t="s">
        <v>547</v>
      </c>
      <c r="C277" s="120"/>
      <c r="D277" s="120">
        <v>0</v>
      </c>
      <c r="E277" s="120">
        <v>0</v>
      </c>
      <c r="F277" s="120">
        <v>0</v>
      </c>
      <c r="G277" s="120"/>
      <c r="H277" s="120">
        <v>0</v>
      </c>
      <c r="I277" s="120">
        <v>0</v>
      </c>
      <c r="J277" s="120">
        <v>0</v>
      </c>
      <c r="K277" s="120">
        <v>0</v>
      </c>
      <c r="L277" s="120">
        <v>0</v>
      </c>
      <c r="M277" s="120">
        <v>0</v>
      </c>
      <c r="N277" s="120"/>
      <c r="O277" s="120">
        <v>0</v>
      </c>
      <c r="P277" s="120">
        <v>0</v>
      </c>
      <c r="Q277" s="120">
        <v>0</v>
      </c>
      <c r="R277" s="120">
        <v>0</v>
      </c>
      <c r="S277" s="120">
        <v>0</v>
      </c>
    </row>
    <row r="278" spans="1:19" x14ac:dyDescent="0.3">
      <c r="A278" s="98">
        <v>985</v>
      </c>
      <c r="B278" s="120" t="s">
        <v>548</v>
      </c>
      <c r="C278" s="120"/>
      <c r="D278" s="120">
        <v>0</v>
      </c>
      <c r="E278" s="120">
        <v>0</v>
      </c>
      <c r="F278" s="120">
        <v>0</v>
      </c>
      <c r="G278" s="120"/>
      <c r="H278" s="120">
        <v>0</v>
      </c>
      <c r="I278" s="120">
        <v>0</v>
      </c>
      <c r="J278" s="120">
        <v>0</v>
      </c>
      <c r="K278" s="120">
        <v>0</v>
      </c>
      <c r="L278" s="120">
        <v>0</v>
      </c>
      <c r="M278" s="120">
        <v>0</v>
      </c>
      <c r="N278" s="120"/>
      <c r="O278" s="120">
        <v>0</v>
      </c>
      <c r="P278" s="120">
        <v>0</v>
      </c>
      <c r="Q278" s="120">
        <v>0</v>
      </c>
      <c r="R278" s="120">
        <v>0</v>
      </c>
      <c r="S278" s="120">
        <v>0</v>
      </c>
    </row>
    <row r="279" spans="1:19" x14ac:dyDescent="0.3">
      <c r="A279" s="98">
        <v>986</v>
      </c>
      <c r="B279" s="120" t="s">
        <v>324</v>
      </c>
      <c r="C279" s="120"/>
      <c r="D279" s="120">
        <v>0</v>
      </c>
      <c r="E279" s="120">
        <v>0</v>
      </c>
      <c r="F279" s="120">
        <v>0</v>
      </c>
      <c r="G279" s="120"/>
      <c r="H279" s="120">
        <v>0</v>
      </c>
      <c r="I279" s="120">
        <v>0</v>
      </c>
      <c r="J279" s="120">
        <v>0</v>
      </c>
      <c r="K279" s="120">
        <v>0</v>
      </c>
      <c r="L279" s="120">
        <v>0</v>
      </c>
      <c r="M279" s="120">
        <v>0</v>
      </c>
      <c r="N279" s="120"/>
      <c r="O279" s="120">
        <v>0</v>
      </c>
      <c r="P279" s="120">
        <v>0</v>
      </c>
      <c r="Q279" s="120">
        <v>0</v>
      </c>
      <c r="R279" s="120">
        <v>0</v>
      </c>
      <c r="S279" s="120">
        <v>0</v>
      </c>
    </row>
    <row r="280" spans="1:19" x14ac:dyDescent="0.3">
      <c r="A280" s="98">
        <v>987</v>
      </c>
      <c r="B280" s="120" t="s">
        <v>549</v>
      </c>
      <c r="C280" s="120"/>
      <c r="D280" s="120">
        <v>0</v>
      </c>
      <c r="E280" s="120">
        <v>0</v>
      </c>
      <c r="F280" s="120">
        <v>0</v>
      </c>
      <c r="G280" s="120"/>
      <c r="H280" s="120">
        <v>0</v>
      </c>
      <c r="I280" s="120">
        <v>0</v>
      </c>
      <c r="J280" s="120">
        <v>0</v>
      </c>
      <c r="K280" s="120">
        <v>0</v>
      </c>
      <c r="L280" s="120">
        <v>0</v>
      </c>
      <c r="M280" s="120">
        <v>0</v>
      </c>
      <c r="N280" s="120"/>
      <c r="O280" s="120">
        <v>0</v>
      </c>
      <c r="P280" s="120">
        <v>0</v>
      </c>
      <c r="Q280" s="120">
        <v>0</v>
      </c>
      <c r="R280" s="120">
        <v>0</v>
      </c>
      <c r="S280" s="120">
        <v>0</v>
      </c>
    </row>
    <row r="281" spans="1:19" x14ac:dyDescent="0.3">
      <c r="A281" s="98">
        <v>988</v>
      </c>
      <c r="B281" s="120" t="s">
        <v>550</v>
      </c>
      <c r="C281" s="120"/>
      <c r="D281" s="120">
        <v>0</v>
      </c>
      <c r="E281" s="120">
        <v>0</v>
      </c>
      <c r="F281" s="120">
        <v>0</v>
      </c>
      <c r="G281" s="120"/>
      <c r="H281" s="120">
        <v>0</v>
      </c>
      <c r="I281" s="120">
        <v>0</v>
      </c>
      <c r="J281" s="120">
        <v>0</v>
      </c>
      <c r="K281" s="120">
        <v>0</v>
      </c>
      <c r="L281" s="120">
        <v>0</v>
      </c>
      <c r="M281" s="120">
        <v>0</v>
      </c>
      <c r="N281" s="120"/>
      <c r="O281" s="120">
        <v>0</v>
      </c>
      <c r="P281" s="120">
        <v>0</v>
      </c>
      <c r="Q281" s="120">
        <v>0</v>
      </c>
      <c r="R281" s="120">
        <v>0</v>
      </c>
      <c r="S281" s="120">
        <v>0</v>
      </c>
    </row>
    <row r="282" spans="1:19" x14ac:dyDescent="0.3">
      <c r="A282" s="98">
        <v>989</v>
      </c>
      <c r="B282" s="120" t="s">
        <v>551</v>
      </c>
      <c r="C282" s="120"/>
      <c r="D282" s="120">
        <v>0</v>
      </c>
      <c r="E282" s="120">
        <v>0</v>
      </c>
      <c r="F282" s="120">
        <v>0</v>
      </c>
      <c r="G282" s="120"/>
      <c r="H282" s="120">
        <v>0</v>
      </c>
      <c r="I282" s="120">
        <v>0</v>
      </c>
      <c r="J282" s="120">
        <v>0</v>
      </c>
      <c r="K282" s="120">
        <v>0</v>
      </c>
      <c r="L282" s="120">
        <v>0</v>
      </c>
      <c r="M282" s="120">
        <v>0</v>
      </c>
      <c r="N282" s="120"/>
      <c r="O282" s="120">
        <v>0</v>
      </c>
      <c r="P282" s="120">
        <v>0</v>
      </c>
      <c r="Q282" s="120">
        <v>0</v>
      </c>
      <c r="R282" s="120">
        <v>0</v>
      </c>
      <c r="S282" s="120">
        <v>0</v>
      </c>
    </row>
    <row r="283" spans="1:19" x14ac:dyDescent="0.3">
      <c r="A283" s="98">
        <v>990</v>
      </c>
      <c r="B283" s="120" t="s">
        <v>317</v>
      </c>
      <c r="C283" s="120"/>
      <c r="D283" s="120">
        <v>0</v>
      </c>
      <c r="E283" s="120">
        <v>0</v>
      </c>
      <c r="F283" s="120">
        <v>0</v>
      </c>
      <c r="G283" s="120"/>
      <c r="H283" s="120">
        <v>0</v>
      </c>
      <c r="I283" s="120">
        <v>0</v>
      </c>
      <c r="J283" s="120">
        <v>0</v>
      </c>
      <c r="K283" s="120">
        <v>0</v>
      </c>
      <c r="L283" s="120">
        <v>0</v>
      </c>
      <c r="M283" s="120">
        <v>0</v>
      </c>
      <c r="N283" s="120"/>
      <c r="O283" s="120">
        <v>0</v>
      </c>
      <c r="P283" s="120">
        <v>0</v>
      </c>
      <c r="Q283" s="120">
        <v>0</v>
      </c>
      <c r="R283" s="120">
        <v>0</v>
      </c>
      <c r="S283" s="120">
        <v>0</v>
      </c>
    </row>
    <row r="284" spans="1:19" x14ac:dyDescent="0.3">
      <c r="A284" s="98">
        <v>991</v>
      </c>
      <c r="B284" s="120" t="s">
        <v>552</v>
      </c>
      <c r="C284" s="120"/>
      <c r="D284" s="120">
        <v>0</v>
      </c>
      <c r="E284" s="120">
        <v>0</v>
      </c>
      <c r="F284" s="120">
        <v>0</v>
      </c>
      <c r="G284" s="120"/>
      <c r="H284" s="120">
        <v>0</v>
      </c>
      <c r="I284" s="120">
        <v>0</v>
      </c>
      <c r="J284" s="120">
        <v>0</v>
      </c>
      <c r="K284" s="120">
        <v>0</v>
      </c>
      <c r="L284" s="120">
        <v>0</v>
      </c>
      <c r="M284" s="120">
        <v>0</v>
      </c>
      <c r="N284" s="120"/>
      <c r="O284" s="120">
        <v>0</v>
      </c>
      <c r="P284" s="120">
        <v>0</v>
      </c>
      <c r="Q284" s="120">
        <v>0</v>
      </c>
      <c r="R284" s="120">
        <v>0</v>
      </c>
      <c r="S284" s="120">
        <v>0</v>
      </c>
    </row>
    <row r="285" spans="1:19" x14ac:dyDescent="0.3">
      <c r="A285" s="98">
        <v>995</v>
      </c>
      <c r="B285" s="120" t="s">
        <v>178</v>
      </c>
      <c r="C285" s="120"/>
      <c r="D285" s="120">
        <v>0</v>
      </c>
      <c r="E285" s="120">
        <v>0</v>
      </c>
      <c r="F285" s="120">
        <v>0</v>
      </c>
      <c r="G285" s="120"/>
      <c r="H285" s="120">
        <v>0</v>
      </c>
      <c r="I285" s="120">
        <v>0</v>
      </c>
      <c r="J285" s="120">
        <v>0</v>
      </c>
      <c r="K285" s="120">
        <v>0</v>
      </c>
      <c r="L285" s="120">
        <v>0</v>
      </c>
      <c r="M285" s="120">
        <v>0</v>
      </c>
      <c r="N285" s="120"/>
      <c r="O285" s="120">
        <v>0</v>
      </c>
      <c r="P285" s="120">
        <v>0</v>
      </c>
      <c r="Q285" s="120">
        <v>0</v>
      </c>
      <c r="R285" s="120">
        <v>0</v>
      </c>
      <c r="S285" s="120">
        <v>0</v>
      </c>
    </row>
    <row r="286" spans="1:19" x14ac:dyDescent="0.3">
      <c r="A286" s="98">
        <v>996</v>
      </c>
      <c r="B286" s="120" t="s">
        <v>179</v>
      </c>
      <c r="C286" s="120"/>
      <c r="D286" s="120">
        <v>0</v>
      </c>
      <c r="E286" s="120">
        <v>0</v>
      </c>
      <c r="F286" s="120">
        <v>0</v>
      </c>
      <c r="G286" s="120"/>
      <c r="H286" s="120">
        <v>0</v>
      </c>
      <c r="I286" s="120">
        <v>0</v>
      </c>
      <c r="J286" s="120">
        <v>0</v>
      </c>
      <c r="K286" s="120">
        <v>0</v>
      </c>
      <c r="L286" s="120">
        <v>0</v>
      </c>
      <c r="M286" s="120">
        <v>0</v>
      </c>
      <c r="N286" s="120"/>
      <c r="O286" s="120">
        <v>0</v>
      </c>
      <c r="P286" s="120">
        <v>0</v>
      </c>
      <c r="Q286" s="120">
        <v>0</v>
      </c>
      <c r="R286" s="120">
        <v>0</v>
      </c>
      <c r="S286" s="120">
        <v>0</v>
      </c>
    </row>
    <row r="287" spans="1:19" x14ac:dyDescent="0.3">
      <c r="A287" s="98">
        <v>998</v>
      </c>
      <c r="B287" s="120" t="s">
        <v>180</v>
      </c>
      <c r="C287" s="120"/>
      <c r="D287" s="120">
        <v>55</v>
      </c>
      <c r="E287" s="120">
        <v>55</v>
      </c>
      <c r="F287" s="120">
        <v>55</v>
      </c>
      <c r="G287" s="120">
        <v>55</v>
      </c>
      <c r="H287" s="120">
        <v>55</v>
      </c>
      <c r="I287" s="120">
        <v>55</v>
      </c>
      <c r="J287" s="120">
        <v>55</v>
      </c>
      <c r="K287" s="120">
        <v>55</v>
      </c>
      <c r="L287" s="120">
        <v>55</v>
      </c>
      <c r="M287" s="120">
        <v>55</v>
      </c>
      <c r="N287" s="120">
        <v>55</v>
      </c>
      <c r="O287" s="120">
        <v>55</v>
      </c>
      <c r="P287" s="120">
        <v>55</v>
      </c>
      <c r="Q287" s="120">
        <v>55</v>
      </c>
      <c r="R287" s="120">
        <v>55</v>
      </c>
      <c r="S287" s="120">
        <v>55</v>
      </c>
    </row>
    <row r="288" spans="1:19" x14ac:dyDescent="0.3">
      <c r="A288" s="98">
        <v>999</v>
      </c>
      <c r="B288" s="120" t="s">
        <v>181</v>
      </c>
      <c r="C288" s="120"/>
      <c r="D288" s="120">
        <v>551100</v>
      </c>
      <c r="E288" s="120">
        <v>551101</v>
      </c>
      <c r="F288" s="120">
        <v>551102</v>
      </c>
      <c r="G288" s="120">
        <v>551103</v>
      </c>
      <c r="H288" s="120">
        <v>551113</v>
      </c>
      <c r="I288" s="120">
        <v>551104</v>
      </c>
      <c r="J288" s="120">
        <v>551105</v>
      </c>
      <c r="K288" s="120">
        <v>551106</v>
      </c>
      <c r="L288" s="120">
        <v>551107</v>
      </c>
      <c r="M288" s="120">
        <v>551108</v>
      </c>
      <c r="N288" s="120">
        <v>551109</v>
      </c>
      <c r="O288" s="120">
        <v>551112</v>
      </c>
      <c r="P288" s="120">
        <v>551115</v>
      </c>
      <c r="Q288" s="120">
        <v>551116</v>
      </c>
      <c r="R288" s="120">
        <v>551114</v>
      </c>
      <c r="S288" s="120">
        <v>551117</v>
      </c>
    </row>
    <row r="289" spans="1:19" x14ac:dyDescent="0.3">
      <c r="A289" s="98">
        <v>9000</v>
      </c>
      <c r="B289" s="120" t="s">
        <v>553</v>
      </c>
      <c r="C289" s="120" t="s">
        <v>233</v>
      </c>
      <c r="D289" s="120">
        <v>36420894</v>
      </c>
      <c r="E289" s="120">
        <v>53057786</v>
      </c>
      <c r="F289" s="120">
        <v>131683355</v>
      </c>
      <c r="G289" s="120">
        <v>551158</v>
      </c>
      <c r="H289" s="120">
        <v>37578641</v>
      </c>
      <c r="I289" s="120">
        <v>50759626.600000001</v>
      </c>
      <c r="J289" s="120">
        <v>108494637</v>
      </c>
      <c r="K289" s="120">
        <v>65740619</v>
      </c>
      <c r="L289" s="120">
        <v>42625259</v>
      </c>
      <c r="M289" s="120">
        <v>46697443</v>
      </c>
      <c r="N289" s="120">
        <v>551164</v>
      </c>
      <c r="O289" s="120">
        <v>131782638</v>
      </c>
      <c r="P289" s="120">
        <v>58229600</v>
      </c>
      <c r="Q289" s="120">
        <v>148016869.30000001</v>
      </c>
      <c r="R289" s="120">
        <v>45291898</v>
      </c>
      <c r="S289" s="120">
        <v>108281946.59999999</v>
      </c>
    </row>
    <row r="290" spans="1:19" x14ac:dyDescent="0.3">
      <c r="A290" s="98">
        <v>9001</v>
      </c>
      <c r="B290" s="397" t="s">
        <v>554</v>
      </c>
      <c r="C290" s="397" t="s">
        <v>555</v>
      </c>
      <c r="D290" s="397">
        <v>3500330</v>
      </c>
      <c r="E290" s="397">
        <v>3168903</v>
      </c>
      <c r="F290" s="397">
        <v>6391076</v>
      </c>
      <c r="G290" s="397">
        <v>0</v>
      </c>
      <c r="H290" s="397">
        <v>3759532</v>
      </c>
      <c r="I290" s="397">
        <v>4824780</v>
      </c>
      <c r="J290" s="397">
        <v>8366447</v>
      </c>
      <c r="K290" s="397">
        <v>3349219</v>
      </c>
      <c r="L290" s="397">
        <v>2071677</v>
      </c>
      <c r="M290" s="397">
        <v>3349917</v>
      </c>
      <c r="N290" s="397">
        <v>0</v>
      </c>
      <c r="O290" s="397">
        <v>15075152</v>
      </c>
      <c r="P290" s="397">
        <v>4507020</v>
      </c>
      <c r="Q290" s="397">
        <v>6910265</v>
      </c>
      <c r="R290" s="397">
        <v>2781546</v>
      </c>
      <c r="S290" s="397">
        <v>8331808</v>
      </c>
    </row>
    <row r="291" spans="1:19" x14ac:dyDescent="0.3">
      <c r="A291" s="98">
        <v>9002</v>
      </c>
      <c r="B291" s="397" t="s">
        <v>556</v>
      </c>
      <c r="C291" s="397" t="s">
        <v>557</v>
      </c>
      <c r="D291" s="397">
        <v>405766</v>
      </c>
      <c r="E291" s="397">
        <v>1995940</v>
      </c>
      <c r="F291" s="397">
        <v>4320736</v>
      </c>
      <c r="G291" s="397">
        <v>0</v>
      </c>
      <c r="H291" s="397">
        <v>755423</v>
      </c>
      <c r="I291" s="397">
        <v>1421411</v>
      </c>
      <c r="J291" s="397">
        <v>2371525</v>
      </c>
      <c r="K291" s="397">
        <v>1316005</v>
      </c>
      <c r="L291" s="397">
        <v>1147609</v>
      </c>
      <c r="M291" s="397">
        <v>2236450</v>
      </c>
      <c r="N291" s="397">
        <v>0</v>
      </c>
      <c r="O291" s="397">
        <v>5603754</v>
      </c>
      <c r="P291" s="397">
        <v>810738</v>
      </c>
      <c r="Q291" s="397">
        <v>4096252</v>
      </c>
      <c r="R291" s="397">
        <v>862973</v>
      </c>
      <c r="S291" s="397">
        <v>1700511</v>
      </c>
    </row>
    <row r="292" spans="1:19" x14ac:dyDescent="0.3">
      <c r="A292" s="98">
        <v>9003</v>
      </c>
      <c r="B292" s="397" t="s">
        <v>558</v>
      </c>
      <c r="C292" s="397" t="s">
        <v>559</v>
      </c>
      <c r="D292" s="397">
        <v>1201989</v>
      </c>
      <c r="E292" s="397">
        <v>2628892</v>
      </c>
      <c r="F292" s="397">
        <v>6358123</v>
      </c>
      <c r="G292" s="397">
        <v>0</v>
      </c>
      <c r="H292" s="397">
        <v>2306944</v>
      </c>
      <c r="I292" s="397">
        <v>3645968</v>
      </c>
      <c r="J292" s="397">
        <v>4891941</v>
      </c>
      <c r="K292" s="397">
        <v>2620896</v>
      </c>
      <c r="L292" s="397">
        <v>1476885</v>
      </c>
      <c r="M292" s="397">
        <v>3105464</v>
      </c>
      <c r="N292" s="397">
        <v>0</v>
      </c>
      <c r="O292" s="397">
        <v>9189857</v>
      </c>
      <c r="P292" s="397">
        <v>1294850</v>
      </c>
      <c r="Q292" s="397">
        <v>7680334</v>
      </c>
      <c r="R292" s="397">
        <v>1847643</v>
      </c>
      <c r="S292" s="397">
        <v>6116520</v>
      </c>
    </row>
    <row r="293" spans="1:19" x14ac:dyDescent="0.3">
      <c r="A293" s="98">
        <v>9004</v>
      </c>
      <c r="B293" s="120" t="s">
        <v>560</v>
      </c>
      <c r="C293" s="120" t="s">
        <v>561</v>
      </c>
      <c r="D293" s="120" t="s">
        <v>233</v>
      </c>
      <c r="E293" s="120" t="s">
        <v>233</v>
      </c>
      <c r="F293" s="120" t="s">
        <v>233</v>
      </c>
      <c r="G293" s="120" t="s">
        <v>233</v>
      </c>
      <c r="H293" s="120" t="s">
        <v>233</v>
      </c>
      <c r="I293" s="120" t="s">
        <v>233</v>
      </c>
      <c r="J293" s="120" t="s">
        <v>233</v>
      </c>
      <c r="K293" s="120" t="s">
        <v>233</v>
      </c>
      <c r="L293" s="120" t="s">
        <v>233</v>
      </c>
      <c r="M293" s="120" t="s">
        <v>233</v>
      </c>
      <c r="N293" s="120" t="s">
        <v>233</v>
      </c>
      <c r="O293" s="120" t="s">
        <v>233</v>
      </c>
      <c r="P293" s="120" t="s">
        <v>233</v>
      </c>
      <c r="Q293" s="120" t="s">
        <v>233</v>
      </c>
      <c r="R293" s="120" t="s">
        <v>233</v>
      </c>
      <c r="S293" s="120" t="s">
        <v>233</v>
      </c>
    </row>
    <row r="294" spans="1:19" x14ac:dyDescent="0.3">
      <c r="A294" s="98">
        <v>9005</v>
      </c>
      <c r="B294" s="403" t="s">
        <v>562</v>
      </c>
      <c r="C294" s="403" t="s">
        <v>563</v>
      </c>
      <c r="D294" s="120">
        <v>740047</v>
      </c>
      <c r="E294" s="120">
        <v>621146</v>
      </c>
      <c r="F294" s="120">
        <v>-203782</v>
      </c>
      <c r="G294" s="120">
        <v>0</v>
      </c>
      <c r="H294" s="120">
        <v>1022259</v>
      </c>
      <c r="I294" s="120">
        <v>144363</v>
      </c>
      <c r="J294" s="120">
        <v>-107374</v>
      </c>
      <c r="K294" s="120">
        <v>-804272</v>
      </c>
      <c r="L294" s="120">
        <v>-875310</v>
      </c>
      <c r="M294" s="120">
        <v>-2325</v>
      </c>
      <c r="N294" s="120">
        <v>0</v>
      </c>
      <c r="O294" s="120">
        <v>3241662</v>
      </c>
      <c r="P294" s="120">
        <v>-540227</v>
      </c>
      <c r="Q294" s="120">
        <v>-2415349</v>
      </c>
      <c r="R294" s="120">
        <v>174749</v>
      </c>
      <c r="S294" s="120">
        <v>357684</v>
      </c>
    </row>
    <row r="295" spans="1:19" x14ac:dyDescent="0.3">
      <c r="A295" s="98">
        <v>9006</v>
      </c>
      <c r="B295" s="403" t="s">
        <v>564</v>
      </c>
      <c r="C295" s="403" t="s">
        <v>565</v>
      </c>
      <c r="D295" s="120">
        <v>561636</v>
      </c>
      <c r="E295" s="120">
        <v>7433</v>
      </c>
      <c r="F295" s="120">
        <v>7665001</v>
      </c>
      <c r="G295" s="120">
        <v>0</v>
      </c>
      <c r="H295" s="120">
        <v>145564</v>
      </c>
      <c r="I295" s="120">
        <v>2722565</v>
      </c>
      <c r="J295" s="120">
        <v>11075757</v>
      </c>
      <c r="K295" s="120">
        <v>8443904</v>
      </c>
      <c r="L295" s="120">
        <v>5482655</v>
      </c>
      <c r="M295" s="120">
        <v>161240</v>
      </c>
      <c r="N295" s="120">
        <v>0</v>
      </c>
      <c r="O295" s="120">
        <v>200338</v>
      </c>
      <c r="P295" s="120">
        <v>6128228</v>
      </c>
      <c r="Q295" s="120">
        <v>18586610</v>
      </c>
      <c r="R295" s="120">
        <v>170870</v>
      </c>
      <c r="S295" s="120">
        <v>6335226</v>
      </c>
    </row>
    <row r="296" spans="1:19" x14ac:dyDescent="0.3">
      <c r="A296" s="98">
        <v>9007</v>
      </c>
      <c r="B296" s="403" t="s">
        <v>711</v>
      </c>
      <c r="C296" s="403" t="s">
        <v>566</v>
      </c>
      <c r="D296" s="120">
        <v>1.3177000000000001</v>
      </c>
      <c r="E296" s="120">
        <v>83.566000000000003</v>
      </c>
      <c r="F296" s="120">
        <v>-2.6599999999999999E-2</v>
      </c>
      <c r="G296" s="120">
        <v>0</v>
      </c>
      <c r="H296" s="120">
        <v>7.0227000000000004</v>
      </c>
      <c r="I296" s="120">
        <v>5.2999999999999999E-2</v>
      </c>
      <c r="J296" s="120">
        <v>-9.7000000000000003E-3</v>
      </c>
      <c r="K296" s="120">
        <v>-9.5200000000000007E-2</v>
      </c>
      <c r="L296" s="120">
        <v>-0.15970000000000001</v>
      </c>
      <c r="M296" s="120">
        <v>-1.44E-2</v>
      </c>
      <c r="N296" s="120">
        <v>0</v>
      </c>
      <c r="O296" s="120">
        <v>16.181000000000001</v>
      </c>
      <c r="P296" s="120">
        <v>-8.8200000000000001E-2</v>
      </c>
      <c r="Q296" s="120">
        <v>-0.13</v>
      </c>
      <c r="R296" s="120">
        <v>1.0226999999999999</v>
      </c>
      <c r="S296" s="120">
        <v>5.6500000000000002E-2</v>
      </c>
    </row>
    <row r="297" spans="1:19" x14ac:dyDescent="0.3">
      <c r="A297" s="98">
        <v>9008</v>
      </c>
      <c r="B297" s="403" t="s">
        <v>567</v>
      </c>
      <c r="C297" s="120" t="s">
        <v>233</v>
      </c>
      <c r="D297" s="120">
        <v>0</v>
      </c>
      <c r="E297" s="120">
        <v>0</v>
      </c>
      <c r="F297" s="120">
        <v>0</v>
      </c>
      <c r="G297" s="120">
        <v>0</v>
      </c>
      <c r="H297" s="120">
        <v>0</v>
      </c>
      <c r="I297" s="120">
        <v>0</v>
      </c>
      <c r="J297" s="120">
        <v>0</v>
      </c>
      <c r="K297" s="120">
        <v>28.4</v>
      </c>
      <c r="L297" s="120">
        <v>0</v>
      </c>
      <c r="M297" s="120">
        <v>5.1100000000000003</v>
      </c>
      <c r="N297" s="120">
        <v>0</v>
      </c>
      <c r="O297" s="120">
        <v>0</v>
      </c>
      <c r="P297" s="120">
        <v>0</v>
      </c>
      <c r="Q297" s="120">
        <v>0</v>
      </c>
      <c r="R297" s="120">
        <v>0</v>
      </c>
      <c r="S297" s="120">
        <v>0</v>
      </c>
    </row>
    <row r="298" spans="1:19" x14ac:dyDescent="0.3">
      <c r="A298" s="98">
        <v>9010</v>
      </c>
      <c r="B298" s="403" t="s">
        <v>568</v>
      </c>
      <c r="C298" s="403" t="s">
        <v>569</v>
      </c>
      <c r="D298" s="120">
        <v>0</v>
      </c>
      <c r="E298" s="120">
        <v>0</v>
      </c>
      <c r="F298" s="120">
        <v>0</v>
      </c>
      <c r="G298" s="120">
        <v>0</v>
      </c>
      <c r="H298" s="120">
        <v>0</v>
      </c>
      <c r="I298" s="120">
        <v>0</v>
      </c>
      <c r="J298" s="120">
        <v>0</v>
      </c>
      <c r="K298" s="120">
        <v>0</v>
      </c>
      <c r="L298" s="120">
        <v>0</v>
      </c>
      <c r="M298" s="120">
        <v>0</v>
      </c>
      <c r="N298" s="120">
        <v>0</v>
      </c>
      <c r="O298" s="120">
        <v>0</v>
      </c>
      <c r="P298" s="120">
        <v>0</v>
      </c>
      <c r="Q298" s="120">
        <v>0</v>
      </c>
      <c r="R298" s="120">
        <v>0</v>
      </c>
      <c r="S298" s="120">
        <v>0</v>
      </c>
    </row>
    <row r="299" spans="1:19" x14ac:dyDescent="0.3">
      <c r="A299" s="98">
        <v>9011</v>
      </c>
      <c r="B299" s="403" t="s">
        <v>570</v>
      </c>
      <c r="C299" s="403" t="s">
        <v>571</v>
      </c>
      <c r="D299" s="120">
        <v>0</v>
      </c>
      <c r="E299" s="120">
        <v>0</v>
      </c>
      <c r="F299" s="120">
        <v>0</v>
      </c>
      <c r="G299" s="120">
        <v>0</v>
      </c>
      <c r="H299" s="120">
        <v>0</v>
      </c>
      <c r="I299" s="120">
        <v>0</v>
      </c>
      <c r="J299" s="120">
        <v>0</v>
      </c>
      <c r="K299" s="120">
        <v>0</v>
      </c>
      <c r="L299" s="120">
        <v>0</v>
      </c>
      <c r="M299" s="120">
        <v>0</v>
      </c>
      <c r="N299" s="120">
        <v>0</v>
      </c>
      <c r="O299" s="120">
        <v>0</v>
      </c>
      <c r="P299" s="120">
        <v>0</v>
      </c>
      <c r="Q299" s="120">
        <v>0</v>
      </c>
      <c r="R299" s="120">
        <v>0</v>
      </c>
      <c r="S299" s="120">
        <v>0</v>
      </c>
    </row>
    <row r="300" spans="1:19" x14ac:dyDescent="0.3">
      <c r="A300" s="98">
        <v>9012</v>
      </c>
      <c r="B300" s="403" t="s">
        <v>572</v>
      </c>
      <c r="C300" s="403" t="s">
        <v>571</v>
      </c>
      <c r="D300" s="120">
        <v>0</v>
      </c>
      <c r="E300" s="120">
        <v>0</v>
      </c>
      <c r="F300" s="120">
        <v>0</v>
      </c>
      <c r="G300" s="120">
        <v>0</v>
      </c>
      <c r="H300" s="120">
        <v>0</v>
      </c>
      <c r="I300" s="120">
        <v>0</v>
      </c>
      <c r="J300" s="120">
        <v>0</v>
      </c>
      <c r="K300" s="120">
        <v>0</v>
      </c>
      <c r="L300" s="120">
        <v>0</v>
      </c>
      <c r="M300" s="120">
        <v>0</v>
      </c>
      <c r="N300" s="120">
        <v>0</v>
      </c>
      <c r="O300" s="120">
        <v>0</v>
      </c>
      <c r="P300" s="120">
        <v>0</v>
      </c>
      <c r="Q300" s="120">
        <v>0</v>
      </c>
      <c r="R300" s="120">
        <v>0</v>
      </c>
      <c r="S300" s="120">
        <v>0</v>
      </c>
    </row>
    <row r="301" spans="1:19" x14ac:dyDescent="0.3">
      <c r="A301" s="98">
        <v>9013</v>
      </c>
      <c r="B301" s="390" t="s">
        <v>573</v>
      </c>
      <c r="C301" s="390" t="s">
        <v>574</v>
      </c>
      <c r="D301" s="120">
        <v>0</v>
      </c>
      <c r="E301" s="120">
        <v>0</v>
      </c>
      <c r="F301" s="120">
        <v>0</v>
      </c>
      <c r="G301" s="120">
        <v>0</v>
      </c>
      <c r="H301" s="120">
        <v>0</v>
      </c>
      <c r="I301" s="120">
        <v>0</v>
      </c>
      <c r="J301" s="120">
        <v>0</v>
      </c>
      <c r="K301" s="120">
        <v>0</v>
      </c>
      <c r="L301" s="120">
        <v>0</v>
      </c>
      <c r="M301" s="120">
        <v>0</v>
      </c>
      <c r="N301" s="120">
        <v>0</v>
      </c>
      <c r="O301" s="120">
        <v>0</v>
      </c>
      <c r="P301" s="120">
        <v>0</v>
      </c>
      <c r="Q301" s="120">
        <v>0</v>
      </c>
      <c r="R301" s="120">
        <v>0</v>
      </c>
      <c r="S301" s="120">
        <v>0</v>
      </c>
    </row>
    <row r="302" spans="1:19" x14ac:dyDescent="0.3">
      <c r="A302" s="98">
        <v>9014</v>
      </c>
      <c r="B302" s="403" t="s">
        <v>575</v>
      </c>
      <c r="C302" s="403" t="s">
        <v>576</v>
      </c>
      <c r="D302" s="120">
        <v>0</v>
      </c>
      <c r="E302" s="120">
        <v>0</v>
      </c>
      <c r="F302" s="120">
        <v>0</v>
      </c>
      <c r="G302" s="120">
        <v>0</v>
      </c>
      <c r="H302" s="120">
        <v>0</v>
      </c>
      <c r="I302" s="120">
        <v>0</v>
      </c>
      <c r="J302" s="120">
        <v>0</v>
      </c>
      <c r="K302" s="120">
        <v>0</v>
      </c>
      <c r="L302" s="120">
        <v>0</v>
      </c>
      <c r="M302" s="120">
        <v>0</v>
      </c>
      <c r="N302" s="120">
        <v>0</v>
      </c>
      <c r="O302" s="120">
        <v>0</v>
      </c>
      <c r="P302" s="120">
        <v>0</v>
      </c>
      <c r="Q302" s="120">
        <v>0</v>
      </c>
      <c r="R302" s="120">
        <v>0</v>
      </c>
      <c r="S302" s="120">
        <v>0</v>
      </c>
    </row>
    <row r="303" spans="1:19" x14ac:dyDescent="0.3">
      <c r="A303" s="98">
        <v>9015</v>
      </c>
      <c r="B303" s="403" t="s">
        <v>577</v>
      </c>
      <c r="C303" s="403" t="s">
        <v>233</v>
      </c>
      <c r="D303" s="120">
        <v>0</v>
      </c>
      <c r="E303" s="120">
        <v>0</v>
      </c>
      <c r="F303" s="120">
        <v>0</v>
      </c>
      <c r="G303" s="120">
        <v>0</v>
      </c>
      <c r="H303" s="120">
        <v>0</v>
      </c>
      <c r="I303" s="120">
        <v>0</v>
      </c>
      <c r="J303" s="120">
        <v>0</v>
      </c>
      <c r="K303" s="120">
        <v>0</v>
      </c>
      <c r="L303" s="120">
        <v>0</v>
      </c>
      <c r="M303" s="120">
        <v>0</v>
      </c>
      <c r="N303" s="120">
        <v>0</v>
      </c>
      <c r="O303" s="120">
        <v>0</v>
      </c>
      <c r="P303" s="120">
        <v>0</v>
      </c>
      <c r="Q303" s="120">
        <v>0</v>
      </c>
      <c r="R303" s="120">
        <v>0</v>
      </c>
      <c r="S303" s="120">
        <v>0</v>
      </c>
    </row>
    <row r="304" spans="1:19" x14ac:dyDescent="0.3">
      <c r="A304" s="98">
        <v>9016</v>
      </c>
      <c r="B304" s="403" t="s">
        <v>578</v>
      </c>
      <c r="C304" s="403" t="s">
        <v>233</v>
      </c>
      <c r="D304" s="120">
        <v>0</v>
      </c>
      <c r="E304" s="120">
        <v>0</v>
      </c>
      <c r="F304" s="120">
        <v>0</v>
      </c>
      <c r="G304" s="120">
        <v>0</v>
      </c>
      <c r="H304" s="120">
        <v>0</v>
      </c>
      <c r="I304" s="120">
        <v>0</v>
      </c>
      <c r="J304" s="120">
        <v>0</v>
      </c>
      <c r="K304" s="120">
        <v>0</v>
      </c>
      <c r="L304" s="120">
        <v>0</v>
      </c>
      <c r="M304" s="120">
        <v>0</v>
      </c>
      <c r="N304" s="120">
        <v>0</v>
      </c>
      <c r="O304" s="120">
        <v>0</v>
      </c>
      <c r="P304" s="120">
        <v>0</v>
      </c>
      <c r="Q304" s="120">
        <v>0</v>
      </c>
      <c r="R304" s="120">
        <v>0</v>
      </c>
      <c r="S304" s="120">
        <v>0</v>
      </c>
    </row>
    <row r="305" spans="1:19" x14ac:dyDescent="0.3">
      <c r="A305" s="98">
        <v>9017</v>
      </c>
      <c r="B305" s="390" t="s">
        <v>579</v>
      </c>
      <c r="C305" s="390" t="s">
        <v>580</v>
      </c>
      <c r="D305" s="120">
        <v>0</v>
      </c>
      <c r="E305" s="120">
        <v>0</v>
      </c>
      <c r="F305" s="120">
        <v>0</v>
      </c>
      <c r="G305" s="120">
        <v>0</v>
      </c>
      <c r="H305" s="120">
        <v>0</v>
      </c>
      <c r="I305" s="120">
        <v>0</v>
      </c>
      <c r="J305" s="120">
        <v>0</v>
      </c>
      <c r="K305" s="120">
        <v>0</v>
      </c>
      <c r="L305" s="120">
        <v>0</v>
      </c>
      <c r="M305" s="120">
        <v>0</v>
      </c>
      <c r="N305" s="120">
        <v>0</v>
      </c>
      <c r="O305" s="120">
        <v>0</v>
      </c>
      <c r="P305" s="120">
        <v>0</v>
      </c>
      <c r="Q305" s="120">
        <v>0</v>
      </c>
      <c r="R305" s="120">
        <v>0</v>
      </c>
      <c r="S305" s="120">
        <v>0</v>
      </c>
    </row>
    <row r="306" spans="1:19" ht="57.6" x14ac:dyDescent="0.3">
      <c r="A306" s="98">
        <v>9018</v>
      </c>
      <c r="B306" s="343" t="s">
        <v>581</v>
      </c>
      <c r="C306" s="343" t="s">
        <v>582</v>
      </c>
      <c r="D306" s="120">
        <v>405766</v>
      </c>
      <c r="E306" s="120">
        <v>1995940</v>
      </c>
      <c r="F306" s="120">
        <v>4044487</v>
      </c>
      <c r="G306" s="120">
        <v>0</v>
      </c>
      <c r="H306" s="120">
        <v>713932</v>
      </c>
      <c r="I306" s="120">
        <v>1377253</v>
      </c>
      <c r="J306" s="120">
        <v>2263841</v>
      </c>
      <c r="K306" s="120">
        <v>1316005</v>
      </c>
      <c r="L306" s="120">
        <v>1147609</v>
      </c>
      <c r="M306" s="120">
        <v>2236450</v>
      </c>
      <c r="N306" s="120">
        <v>0</v>
      </c>
      <c r="O306" s="120">
        <v>5557432</v>
      </c>
      <c r="P306" s="120">
        <v>780336</v>
      </c>
      <c r="Q306" s="120">
        <v>4096252</v>
      </c>
      <c r="R306" s="120">
        <v>862973</v>
      </c>
      <c r="S306" s="120">
        <v>1333467</v>
      </c>
    </row>
    <row r="307" spans="1:19" ht="72" x14ac:dyDescent="0.3">
      <c r="A307" s="98">
        <v>9019</v>
      </c>
      <c r="B307" s="390" t="s">
        <v>583</v>
      </c>
      <c r="C307" s="407" t="s">
        <v>584</v>
      </c>
      <c r="D307" s="120">
        <v>405766</v>
      </c>
      <c r="E307" s="120">
        <v>1995940</v>
      </c>
      <c r="F307" s="120">
        <v>4044487</v>
      </c>
      <c r="G307" s="120">
        <v>0</v>
      </c>
      <c r="H307" s="120">
        <v>713932</v>
      </c>
      <c r="I307" s="120">
        <v>1377253</v>
      </c>
      <c r="J307" s="120">
        <v>2263841</v>
      </c>
      <c r="K307" s="120">
        <v>1316005</v>
      </c>
      <c r="L307" s="120">
        <v>1147609</v>
      </c>
      <c r="M307" s="120">
        <v>2236450</v>
      </c>
      <c r="N307" s="120">
        <v>0</v>
      </c>
      <c r="O307" s="120">
        <v>5557432</v>
      </c>
      <c r="P307" s="120">
        <v>780336</v>
      </c>
      <c r="Q307" s="120">
        <v>4096252</v>
      </c>
      <c r="R307" s="120">
        <v>862973</v>
      </c>
      <c r="S307" s="120">
        <v>1333467</v>
      </c>
    </row>
    <row r="308" spans="1:19" x14ac:dyDescent="0.3">
      <c r="B308" s="120"/>
      <c r="C308" s="120"/>
      <c r="D308" s="120"/>
      <c r="E308" s="120"/>
      <c r="F308" s="120"/>
      <c r="G308" s="120"/>
      <c r="H308" s="120"/>
      <c r="I308" s="120"/>
      <c r="J308" s="120"/>
      <c r="K308" s="120"/>
      <c r="L308" s="120"/>
      <c r="M308" s="120"/>
      <c r="N308" s="120"/>
      <c r="O308" s="120"/>
      <c r="P308" s="120"/>
      <c r="Q308" s="120"/>
      <c r="R308" s="120"/>
      <c r="S308" s="120"/>
    </row>
    <row r="309" spans="1:19" x14ac:dyDescent="0.3">
      <c r="B309" s="120"/>
      <c r="C309" s="120"/>
      <c r="D309" s="120"/>
      <c r="E309" s="120"/>
      <c r="F309" s="120"/>
      <c r="G309" s="120"/>
      <c r="H309" s="120"/>
      <c r="I309" s="120"/>
      <c r="J309" s="120"/>
      <c r="K309" s="120"/>
      <c r="L309" s="120"/>
      <c r="M309" s="120"/>
      <c r="N309" s="120"/>
      <c r="O309" s="120"/>
      <c r="P309" s="120"/>
      <c r="Q309" s="120"/>
      <c r="R309" s="120"/>
      <c r="S309" s="120"/>
    </row>
    <row r="310" spans="1:19" x14ac:dyDescent="0.3">
      <c r="B310" s="120"/>
      <c r="C310" s="120"/>
      <c r="D310" s="120"/>
      <c r="E310" s="120"/>
      <c r="F310" s="120"/>
      <c r="G310" s="120"/>
      <c r="H310" s="120"/>
      <c r="I310" s="120"/>
      <c r="J310" s="120"/>
      <c r="K310" s="120"/>
      <c r="L310" s="120"/>
      <c r="M310" s="120"/>
      <c r="N310" s="120"/>
      <c r="O310" s="120"/>
      <c r="P310" s="120"/>
      <c r="Q310" s="120"/>
      <c r="R310" s="120"/>
      <c r="S310" s="120"/>
    </row>
    <row r="311" spans="1:19" x14ac:dyDescent="0.3">
      <c r="A311" s="98">
        <v>0</v>
      </c>
      <c r="B311" s="120" t="s">
        <v>588</v>
      </c>
      <c r="C311" s="120"/>
      <c r="D311" s="120">
        <f>D289</f>
        <v>36420894</v>
      </c>
      <c r="E311" s="120">
        <f t="shared" ref="E311:S311" si="0">E289</f>
        <v>53057786</v>
      </c>
      <c r="F311" s="120">
        <f t="shared" si="0"/>
        <v>131683355</v>
      </c>
      <c r="G311" s="120">
        <f t="shared" si="0"/>
        <v>551158</v>
      </c>
      <c r="H311" s="120">
        <f t="shared" si="0"/>
        <v>37578641</v>
      </c>
      <c r="I311" s="120">
        <f t="shared" si="0"/>
        <v>50759626.600000001</v>
      </c>
      <c r="J311" s="120">
        <f t="shared" si="0"/>
        <v>108494637</v>
      </c>
      <c r="K311" s="120">
        <f t="shared" si="0"/>
        <v>65740619</v>
      </c>
      <c r="L311" s="120">
        <f t="shared" si="0"/>
        <v>42625259</v>
      </c>
      <c r="M311" s="120">
        <f t="shared" si="0"/>
        <v>46697443</v>
      </c>
      <c r="N311" s="120">
        <f t="shared" si="0"/>
        <v>551164</v>
      </c>
      <c r="O311" s="120">
        <f t="shared" si="0"/>
        <v>131782638</v>
      </c>
      <c r="P311" s="120">
        <f t="shared" si="0"/>
        <v>58229600</v>
      </c>
      <c r="Q311" s="120">
        <f t="shared" si="0"/>
        <v>148016869.30000001</v>
      </c>
      <c r="R311" s="120">
        <f t="shared" si="0"/>
        <v>45291898</v>
      </c>
      <c r="S311" s="120">
        <f t="shared" si="0"/>
        <v>108281946.59999999</v>
      </c>
    </row>
    <row r="312" spans="1:19" x14ac:dyDescent="0.3">
      <c r="B312" s="120" t="s">
        <v>587</v>
      </c>
      <c r="C312" s="120"/>
      <c r="D312" s="120"/>
      <c r="E312" s="120"/>
      <c r="F312" s="120"/>
      <c r="G312" s="120"/>
      <c r="H312" s="120"/>
      <c r="I312" s="120"/>
      <c r="J312" s="120"/>
      <c r="K312" s="120"/>
      <c r="L312" s="120"/>
      <c r="M312" s="120"/>
      <c r="N312" s="120"/>
      <c r="O312" s="120"/>
      <c r="P312" s="120"/>
      <c r="Q312" s="120"/>
      <c r="R312" s="120"/>
      <c r="S312" s="120"/>
    </row>
    <row r="313" spans="1:19" x14ac:dyDescent="0.3">
      <c r="A313" s="389">
        <v>906</v>
      </c>
      <c r="B313" s="120"/>
      <c r="C313" s="120"/>
      <c r="D313" s="120">
        <f>D248</f>
        <v>1</v>
      </c>
      <c r="E313" s="120">
        <f t="shared" ref="E313:S314" si="1">E248</f>
        <v>1</v>
      </c>
      <c r="F313" s="120">
        <f t="shared" si="1"/>
        <v>1</v>
      </c>
      <c r="G313" s="120">
        <f t="shared" si="1"/>
        <v>0</v>
      </c>
      <c r="H313" s="120">
        <f t="shared" si="1"/>
        <v>1</v>
      </c>
      <c r="I313" s="120">
        <f t="shared" si="1"/>
        <v>1</v>
      </c>
      <c r="J313" s="120">
        <f t="shared" si="1"/>
        <v>1</v>
      </c>
      <c r="K313" s="120">
        <f t="shared" si="1"/>
        <v>1</v>
      </c>
      <c r="L313" s="120">
        <f t="shared" si="1"/>
        <v>1</v>
      </c>
      <c r="M313" s="120">
        <f t="shared" si="1"/>
        <v>1</v>
      </c>
      <c r="N313" s="120">
        <f t="shared" si="1"/>
        <v>0</v>
      </c>
      <c r="O313" s="120">
        <f t="shared" si="1"/>
        <v>1</v>
      </c>
      <c r="P313" s="120">
        <f t="shared" si="1"/>
        <v>1</v>
      </c>
      <c r="Q313" s="120">
        <f t="shared" si="1"/>
        <v>1</v>
      </c>
      <c r="R313" s="120">
        <f t="shared" si="1"/>
        <v>1</v>
      </c>
      <c r="S313" s="120">
        <f t="shared" si="1"/>
        <v>1</v>
      </c>
    </row>
    <row r="314" spans="1:19" x14ac:dyDescent="0.3">
      <c r="A314" s="389">
        <v>907</v>
      </c>
      <c r="B314" s="120"/>
      <c r="C314" s="120"/>
      <c r="D314" s="120">
        <f>D249</f>
        <v>2</v>
      </c>
      <c r="E314" s="120">
        <f t="shared" si="1"/>
        <v>1</v>
      </c>
      <c r="F314" s="120">
        <f t="shared" si="1"/>
        <v>2</v>
      </c>
      <c r="G314" s="120">
        <f t="shared" si="1"/>
        <v>0</v>
      </c>
      <c r="H314" s="120">
        <f t="shared" si="1"/>
        <v>2</v>
      </c>
      <c r="I314" s="120">
        <f t="shared" si="1"/>
        <v>2</v>
      </c>
      <c r="J314" s="120">
        <f t="shared" si="1"/>
        <v>2</v>
      </c>
      <c r="K314" s="120">
        <f t="shared" si="1"/>
        <v>2</v>
      </c>
      <c r="L314" s="120">
        <f t="shared" si="1"/>
        <v>2</v>
      </c>
      <c r="M314" s="120">
        <f t="shared" si="1"/>
        <v>2</v>
      </c>
      <c r="N314" s="120">
        <f t="shared" si="1"/>
        <v>0</v>
      </c>
      <c r="O314" s="120">
        <f t="shared" si="1"/>
        <v>2</v>
      </c>
      <c r="P314" s="120">
        <f t="shared" si="1"/>
        <v>2</v>
      </c>
      <c r="Q314" s="120">
        <f t="shared" si="1"/>
        <v>2</v>
      </c>
      <c r="R314" s="120">
        <f t="shared" si="1"/>
        <v>2</v>
      </c>
      <c r="S314" s="120">
        <f t="shared" si="1"/>
        <v>2</v>
      </c>
    </row>
    <row r="315" spans="1:19" x14ac:dyDescent="0.3">
      <c r="A315" s="389">
        <v>951</v>
      </c>
      <c r="B315" s="120"/>
      <c r="C315" s="120"/>
      <c r="D315" s="120">
        <f>D254</f>
        <v>2</v>
      </c>
      <c r="E315" s="120">
        <f t="shared" ref="E315:S315" si="2">E254</f>
        <v>2</v>
      </c>
      <c r="F315" s="120">
        <f t="shared" si="2"/>
        <v>2</v>
      </c>
      <c r="G315" s="120">
        <f t="shared" si="2"/>
        <v>0</v>
      </c>
      <c r="H315" s="120">
        <f t="shared" si="2"/>
        <v>2</v>
      </c>
      <c r="I315" s="120">
        <f t="shared" si="2"/>
        <v>2</v>
      </c>
      <c r="J315" s="120">
        <f t="shared" si="2"/>
        <v>2</v>
      </c>
      <c r="K315" s="120">
        <f t="shared" si="2"/>
        <v>2</v>
      </c>
      <c r="L315" s="120">
        <f t="shared" si="2"/>
        <v>2</v>
      </c>
      <c r="M315" s="120">
        <f t="shared" si="2"/>
        <v>2</v>
      </c>
      <c r="N315" s="120">
        <f t="shared" si="2"/>
        <v>0</v>
      </c>
      <c r="O315" s="120">
        <f t="shared" si="2"/>
        <v>2</v>
      </c>
      <c r="P315" s="120">
        <f t="shared" si="2"/>
        <v>2</v>
      </c>
      <c r="Q315" s="120">
        <f t="shared" si="2"/>
        <v>2</v>
      </c>
      <c r="R315" s="120">
        <f t="shared" si="2"/>
        <v>2</v>
      </c>
      <c r="S315" s="120">
        <f t="shared" si="2"/>
        <v>2</v>
      </c>
    </row>
    <row r="316" spans="1:19" x14ac:dyDescent="0.3">
      <c r="A316" s="389">
        <v>953</v>
      </c>
      <c r="B316" s="120"/>
      <c r="C316" s="120"/>
      <c r="D316" s="120">
        <f>D256</f>
        <v>2</v>
      </c>
      <c r="E316" s="120">
        <f t="shared" ref="E316:S316" si="3">E256</f>
        <v>2</v>
      </c>
      <c r="F316" s="120">
        <f t="shared" si="3"/>
        <v>2</v>
      </c>
      <c r="G316" s="120">
        <f t="shared" si="3"/>
        <v>0</v>
      </c>
      <c r="H316" s="120">
        <f t="shared" si="3"/>
        <v>2</v>
      </c>
      <c r="I316" s="120">
        <f t="shared" si="3"/>
        <v>2</v>
      </c>
      <c r="J316" s="120">
        <f t="shared" si="3"/>
        <v>2</v>
      </c>
      <c r="K316" s="120">
        <f t="shared" si="3"/>
        <v>2</v>
      </c>
      <c r="L316" s="120">
        <f t="shared" si="3"/>
        <v>2</v>
      </c>
      <c r="M316" s="120">
        <f t="shared" si="3"/>
        <v>2</v>
      </c>
      <c r="N316" s="120">
        <f t="shared" si="3"/>
        <v>0</v>
      </c>
      <c r="O316" s="120">
        <f t="shared" si="3"/>
        <v>2</v>
      </c>
      <c r="P316" s="120">
        <f t="shared" si="3"/>
        <v>2</v>
      </c>
      <c r="Q316" s="120">
        <f t="shared" si="3"/>
        <v>2</v>
      </c>
      <c r="R316" s="120">
        <f t="shared" si="3"/>
        <v>2</v>
      </c>
      <c r="S316" s="120">
        <f t="shared" si="3"/>
        <v>2</v>
      </c>
    </row>
    <row r="317" spans="1:19" x14ac:dyDescent="0.3">
      <c r="A317" s="389">
        <v>955</v>
      </c>
      <c r="B317" s="120"/>
      <c r="C317" s="120"/>
      <c r="D317" s="120">
        <f>D258</f>
        <v>0</v>
      </c>
      <c r="E317" s="120">
        <f t="shared" ref="E317:S317" si="4">E258</f>
        <v>1</v>
      </c>
      <c r="F317" s="120">
        <f t="shared" si="4"/>
        <v>0</v>
      </c>
      <c r="G317" s="120">
        <f t="shared" si="4"/>
        <v>0</v>
      </c>
      <c r="H317" s="120">
        <f t="shared" si="4"/>
        <v>0</v>
      </c>
      <c r="I317" s="120">
        <f t="shared" si="4"/>
        <v>0</v>
      </c>
      <c r="J317" s="120">
        <f t="shared" si="4"/>
        <v>0</v>
      </c>
      <c r="K317" s="120">
        <f t="shared" si="4"/>
        <v>0</v>
      </c>
      <c r="L317" s="120">
        <f t="shared" si="4"/>
        <v>0</v>
      </c>
      <c r="M317" s="120">
        <f t="shared" si="4"/>
        <v>0</v>
      </c>
      <c r="N317" s="120">
        <f t="shared" si="4"/>
        <v>0</v>
      </c>
      <c r="O317" s="120">
        <f t="shared" si="4"/>
        <v>0</v>
      </c>
      <c r="P317" s="120">
        <f t="shared" si="4"/>
        <v>0</v>
      </c>
      <c r="Q317" s="120">
        <f t="shared" si="4"/>
        <v>0</v>
      </c>
      <c r="R317" s="120">
        <f t="shared" si="4"/>
        <v>0</v>
      </c>
      <c r="S317" s="120">
        <f t="shared" si="4"/>
        <v>0</v>
      </c>
    </row>
    <row r="318" spans="1:19" x14ac:dyDescent="0.3">
      <c r="A318" s="389">
        <v>957</v>
      </c>
      <c r="B318" s="120"/>
      <c r="C318" s="120"/>
      <c r="D318" s="120">
        <f>D260</f>
        <v>0</v>
      </c>
      <c r="E318" s="120">
        <f t="shared" ref="E318:S318" si="5">E260</f>
        <v>0</v>
      </c>
      <c r="F318" s="120">
        <f t="shared" si="5"/>
        <v>0</v>
      </c>
      <c r="G318" s="120">
        <f t="shared" si="5"/>
        <v>0</v>
      </c>
      <c r="H318" s="120">
        <f t="shared" si="5"/>
        <v>0</v>
      </c>
      <c r="I318" s="120">
        <f t="shared" si="5"/>
        <v>0</v>
      </c>
      <c r="J318" s="120">
        <f t="shared" si="5"/>
        <v>0</v>
      </c>
      <c r="K318" s="120">
        <f t="shared" si="5"/>
        <v>0</v>
      </c>
      <c r="L318" s="120">
        <f t="shared" si="5"/>
        <v>0</v>
      </c>
      <c r="M318" s="120">
        <f t="shared" si="5"/>
        <v>0</v>
      </c>
      <c r="N318" s="120">
        <f t="shared" si="5"/>
        <v>0</v>
      </c>
      <c r="O318" s="120">
        <f t="shared" si="5"/>
        <v>0</v>
      </c>
      <c r="P318" s="120">
        <f t="shared" si="5"/>
        <v>0</v>
      </c>
      <c r="Q318" s="120">
        <f t="shared" si="5"/>
        <v>0</v>
      </c>
      <c r="R318" s="120">
        <f t="shared" si="5"/>
        <v>0</v>
      </c>
      <c r="S318" s="120">
        <f t="shared" si="5"/>
        <v>0</v>
      </c>
    </row>
    <row r="319" spans="1:19" x14ac:dyDescent="0.3">
      <c r="A319" s="389">
        <v>959</v>
      </c>
      <c r="B319" s="120"/>
      <c r="C319" s="120"/>
      <c r="D319" s="120">
        <f>D262</f>
        <v>3</v>
      </c>
      <c r="E319" s="120">
        <f t="shared" ref="E319:S319" si="6">E262</f>
        <v>3</v>
      </c>
      <c r="F319" s="120">
        <f t="shared" si="6"/>
        <v>2</v>
      </c>
      <c r="G319" s="120">
        <f t="shared" si="6"/>
        <v>0</v>
      </c>
      <c r="H319" s="120">
        <f t="shared" si="6"/>
        <v>3</v>
      </c>
      <c r="I319" s="120">
        <f t="shared" si="6"/>
        <v>2</v>
      </c>
      <c r="J319" s="120">
        <f t="shared" si="6"/>
        <v>2</v>
      </c>
      <c r="K319" s="120">
        <f t="shared" si="6"/>
        <v>2</v>
      </c>
      <c r="L319" s="120">
        <f t="shared" si="6"/>
        <v>3</v>
      </c>
      <c r="M319" s="120">
        <f t="shared" si="6"/>
        <v>2</v>
      </c>
      <c r="N319" s="120">
        <f t="shared" si="6"/>
        <v>0</v>
      </c>
      <c r="O319" s="120">
        <f t="shared" si="6"/>
        <v>2</v>
      </c>
      <c r="P319" s="120">
        <f t="shared" si="6"/>
        <v>2</v>
      </c>
      <c r="Q319" s="120">
        <f t="shared" si="6"/>
        <v>2</v>
      </c>
      <c r="R319" s="120">
        <f t="shared" si="6"/>
        <v>3</v>
      </c>
      <c r="S319" s="120">
        <f t="shared" si="6"/>
        <v>2</v>
      </c>
    </row>
    <row r="320" spans="1:19" x14ac:dyDescent="0.3">
      <c r="A320" s="98">
        <v>965</v>
      </c>
      <c r="B320" s="120"/>
      <c r="C320" s="120"/>
      <c r="D320" s="120">
        <f>D266</f>
        <v>0</v>
      </c>
      <c r="E320" s="120">
        <f t="shared" ref="E320:S320" si="7">E266</f>
        <v>0</v>
      </c>
      <c r="F320" s="120">
        <f t="shared" si="7"/>
        <v>0</v>
      </c>
      <c r="G320" s="120">
        <f t="shared" si="7"/>
        <v>0</v>
      </c>
      <c r="H320" s="120">
        <f t="shared" si="7"/>
        <v>0</v>
      </c>
      <c r="I320" s="120">
        <f t="shared" si="7"/>
        <v>0</v>
      </c>
      <c r="J320" s="120">
        <f t="shared" si="7"/>
        <v>0</v>
      </c>
      <c r="K320" s="120">
        <f t="shared" si="7"/>
        <v>0</v>
      </c>
      <c r="L320" s="120">
        <f t="shared" si="7"/>
        <v>0</v>
      </c>
      <c r="M320" s="120">
        <f t="shared" si="7"/>
        <v>0</v>
      </c>
      <c r="N320" s="120">
        <f t="shared" si="7"/>
        <v>0</v>
      </c>
      <c r="O320" s="120">
        <f t="shared" si="7"/>
        <v>0</v>
      </c>
      <c r="P320" s="120">
        <f t="shared" si="7"/>
        <v>0</v>
      </c>
      <c r="Q320" s="120">
        <f t="shared" si="7"/>
        <v>0</v>
      </c>
      <c r="R320" s="120">
        <f t="shared" si="7"/>
        <v>0</v>
      </c>
      <c r="S320" s="120">
        <f t="shared" si="7"/>
        <v>0</v>
      </c>
    </row>
    <row r="321" spans="1:19" x14ac:dyDescent="0.3">
      <c r="A321" s="389">
        <v>973</v>
      </c>
      <c r="B321" s="120"/>
      <c r="C321" s="120"/>
      <c r="D321" s="120">
        <f>D269</f>
        <v>0</v>
      </c>
      <c r="E321" s="120">
        <f t="shared" ref="E321:S325" si="8">E269</f>
        <v>0</v>
      </c>
      <c r="F321" s="120">
        <f t="shared" si="8"/>
        <v>0</v>
      </c>
      <c r="G321" s="120">
        <f t="shared" si="8"/>
        <v>0</v>
      </c>
      <c r="H321" s="120">
        <f t="shared" si="8"/>
        <v>0</v>
      </c>
      <c r="I321" s="120">
        <f t="shared" si="8"/>
        <v>0</v>
      </c>
      <c r="J321" s="120">
        <f t="shared" si="8"/>
        <v>0</v>
      </c>
      <c r="K321" s="120">
        <f t="shared" si="8"/>
        <v>0</v>
      </c>
      <c r="L321" s="120">
        <f t="shared" si="8"/>
        <v>0</v>
      </c>
      <c r="M321" s="120">
        <f t="shared" si="8"/>
        <v>0</v>
      </c>
      <c r="N321" s="120">
        <f t="shared" si="8"/>
        <v>0</v>
      </c>
      <c r="O321" s="120">
        <f t="shared" si="8"/>
        <v>0</v>
      </c>
      <c r="P321" s="120">
        <f t="shared" si="8"/>
        <v>0</v>
      </c>
      <c r="Q321" s="120">
        <f t="shared" si="8"/>
        <v>0</v>
      </c>
      <c r="R321" s="120">
        <f t="shared" si="8"/>
        <v>0</v>
      </c>
      <c r="S321" s="120">
        <f t="shared" si="8"/>
        <v>0</v>
      </c>
    </row>
    <row r="322" spans="1:19" x14ac:dyDescent="0.3">
      <c r="A322" s="389">
        <v>974</v>
      </c>
      <c r="B322" s="120"/>
      <c r="C322" s="120"/>
      <c r="D322" s="120">
        <f t="shared" ref="D322:S327" si="9">D270</f>
        <v>3</v>
      </c>
      <c r="E322" s="120">
        <f t="shared" si="9"/>
        <v>3</v>
      </c>
      <c r="F322" s="120">
        <f t="shared" si="9"/>
        <v>3</v>
      </c>
      <c r="G322" s="120">
        <f t="shared" si="9"/>
        <v>0</v>
      </c>
      <c r="H322" s="120">
        <f t="shared" si="9"/>
        <v>3</v>
      </c>
      <c r="I322" s="120">
        <f t="shared" si="9"/>
        <v>2</v>
      </c>
      <c r="J322" s="120">
        <f t="shared" si="9"/>
        <v>2</v>
      </c>
      <c r="K322" s="120">
        <f t="shared" si="9"/>
        <v>2</v>
      </c>
      <c r="L322" s="120">
        <f t="shared" si="9"/>
        <v>3</v>
      </c>
      <c r="M322" s="120">
        <f t="shared" si="9"/>
        <v>2</v>
      </c>
      <c r="N322" s="120">
        <f t="shared" si="9"/>
        <v>0</v>
      </c>
      <c r="O322" s="120">
        <f t="shared" si="9"/>
        <v>3</v>
      </c>
      <c r="P322" s="120">
        <f t="shared" si="9"/>
        <v>2</v>
      </c>
      <c r="Q322" s="120">
        <f t="shared" si="9"/>
        <v>2</v>
      </c>
      <c r="R322" s="120">
        <f t="shared" si="9"/>
        <v>2</v>
      </c>
      <c r="S322" s="120">
        <f t="shared" si="9"/>
        <v>2</v>
      </c>
    </row>
    <row r="323" spans="1:19" x14ac:dyDescent="0.3">
      <c r="A323" s="389">
        <v>975</v>
      </c>
      <c r="B323" s="120"/>
      <c r="C323" s="120"/>
      <c r="D323" s="120">
        <f t="shared" si="9"/>
        <v>2</v>
      </c>
      <c r="E323" s="120">
        <f t="shared" si="9"/>
        <v>1</v>
      </c>
      <c r="F323" s="120">
        <f t="shared" si="9"/>
        <v>2</v>
      </c>
      <c r="G323" s="120">
        <f t="shared" si="9"/>
        <v>0</v>
      </c>
      <c r="H323" s="120">
        <f t="shared" si="9"/>
        <v>2</v>
      </c>
      <c r="I323" s="120">
        <f t="shared" si="9"/>
        <v>2</v>
      </c>
      <c r="J323" s="120">
        <f t="shared" si="9"/>
        <v>2</v>
      </c>
      <c r="K323" s="120">
        <f t="shared" si="9"/>
        <v>2</v>
      </c>
      <c r="L323" s="120">
        <f t="shared" si="9"/>
        <v>2</v>
      </c>
      <c r="M323" s="120">
        <f t="shared" si="9"/>
        <v>1</v>
      </c>
      <c r="N323" s="120">
        <f t="shared" si="9"/>
        <v>0</v>
      </c>
      <c r="O323" s="120">
        <f t="shared" si="9"/>
        <v>1</v>
      </c>
      <c r="P323" s="120">
        <f t="shared" si="9"/>
        <v>2</v>
      </c>
      <c r="Q323" s="120">
        <f t="shared" si="9"/>
        <v>1</v>
      </c>
      <c r="R323" s="120">
        <f t="shared" si="9"/>
        <v>2</v>
      </c>
      <c r="S323" s="120">
        <f t="shared" si="9"/>
        <v>2</v>
      </c>
    </row>
    <row r="324" spans="1:19" x14ac:dyDescent="0.3">
      <c r="A324" s="389">
        <v>976</v>
      </c>
      <c r="B324" s="120"/>
      <c r="C324" s="120"/>
      <c r="D324" s="120">
        <f t="shared" si="9"/>
        <v>3</v>
      </c>
      <c r="E324" s="120">
        <f t="shared" si="8"/>
        <v>1</v>
      </c>
      <c r="F324" s="120">
        <f t="shared" si="8"/>
        <v>3</v>
      </c>
      <c r="G324" s="120">
        <f t="shared" si="8"/>
        <v>0</v>
      </c>
      <c r="H324" s="120">
        <f t="shared" si="8"/>
        <v>3</v>
      </c>
      <c r="I324" s="120">
        <f t="shared" si="8"/>
        <v>3</v>
      </c>
      <c r="J324" s="120">
        <f t="shared" si="8"/>
        <v>3</v>
      </c>
      <c r="K324" s="120">
        <f t="shared" si="8"/>
        <v>3</v>
      </c>
      <c r="L324" s="120">
        <f t="shared" si="8"/>
        <v>3</v>
      </c>
      <c r="M324" s="120">
        <f t="shared" si="8"/>
        <v>1</v>
      </c>
      <c r="N324" s="120">
        <f t="shared" si="8"/>
        <v>0</v>
      </c>
      <c r="O324" s="120">
        <f t="shared" si="8"/>
        <v>1</v>
      </c>
      <c r="P324" s="120">
        <f t="shared" si="8"/>
        <v>2</v>
      </c>
      <c r="Q324" s="120">
        <f t="shared" si="8"/>
        <v>1</v>
      </c>
      <c r="R324" s="120">
        <f t="shared" si="8"/>
        <v>3</v>
      </c>
      <c r="S324" s="120">
        <f t="shared" si="8"/>
        <v>3</v>
      </c>
    </row>
    <row r="325" spans="1:19" x14ac:dyDescent="0.3">
      <c r="A325" s="389">
        <v>977</v>
      </c>
      <c r="B325" s="120"/>
      <c r="C325" s="120"/>
      <c r="D325" s="120">
        <f t="shared" si="9"/>
        <v>0</v>
      </c>
      <c r="E325" s="120">
        <f t="shared" si="8"/>
        <v>0</v>
      </c>
      <c r="F325" s="120">
        <f t="shared" si="8"/>
        <v>0</v>
      </c>
      <c r="G325" s="120">
        <f t="shared" si="8"/>
        <v>0</v>
      </c>
      <c r="H325" s="120">
        <f t="shared" si="8"/>
        <v>0</v>
      </c>
      <c r="I325" s="120">
        <f t="shared" si="8"/>
        <v>0</v>
      </c>
      <c r="J325" s="120">
        <f t="shared" si="8"/>
        <v>0</v>
      </c>
      <c r="K325" s="120">
        <f t="shared" si="8"/>
        <v>0</v>
      </c>
      <c r="L325" s="120">
        <f t="shared" si="8"/>
        <v>0</v>
      </c>
      <c r="M325" s="120">
        <f t="shared" si="8"/>
        <v>0</v>
      </c>
      <c r="N325" s="120">
        <f t="shared" si="8"/>
        <v>0</v>
      </c>
      <c r="O325" s="120">
        <f t="shared" si="8"/>
        <v>0</v>
      </c>
      <c r="P325" s="120">
        <f t="shared" si="8"/>
        <v>0</v>
      </c>
      <c r="Q325" s="120">
        <f t="shared" si="8"/>
        <v>0</v>
      </c>
      <c r="R325" s="120">
        <f t="shared" si="8"/>
        <v>0</v>
      </c>
      <c r="S325" s="120">
        <f t="shared" si="8"/>
        <v>0</v>
      </c>
    </row>
    <row r="326" spans="1:19" x14ac:dyDescent="0.3">
      <c r="A326" s="389">
        <v>978</v>
      </c>
      <c r="B326" s="120"/>
      <c r="C326" s="120"/>
      <c r="D326" s="120">
        <f t="shared" si="9"/>
        <v>2</v>
      </c>
      <c r="E326" s="120">
        <f t="shared" si="9"/>
        <v>2</v>
      </c>
      <c r="F326" s="120">
        <f t="shared" si="9"/>
        <v>2</v>
      </c>
      <c r="G326" s="120">
        <f t="shared" si="9"/>
        <v>0</v>
      </c>
      <c r="H326" s="120">
        <f t="shared" si="9"/>
        <v>2</v>
      </c>
      <c r="I326" s="120">
        <f t="shared" si="9"/>
        <v>2</v>
      </c>
      <c r="J326" s="120">
        <f t="shared" si="9"/>
        <v>2</v>
      </c>
      <c r="K326" s="120">
        <f t="shared" si="9"/>
        <v>2</v>
      </c>
      <c r="L326" s="120">
        <f t="shared" si="9"/>
        <v>2</v>
      </c>
      <c r="M326" s="120">
        <f t="shared" si="9"/>
        <v>2</v>
      </c>
      <c r="N326" s="120">
        <f t="shared" si="9"/>
        <v>0</v>
      </c>
      <c r="O326" s="120">
        <f t="shared" si="9"/>
        <v>1</v>
      </c>
      <c r="P326" s="120">
        <f t="shared" si="9"/>
        <v>2</v>
      </c>
      <c r="Q326" s="120">
        <f t="shared" si="9"/>
        <v>2</v>
      </c>
      <c r="R326" s="120">
        <f t="shared" si="9"/>
        <v>2</v>
      </c>
      <c r="S326" s="120">
        <f t="shared" si="9"/>
        <v>2</v>
      </c>
    </row>
    <row r="327" spans="1:19" x14ac:dyDescent="0.3">
      <c r="A327" s="389">
        <v>979</v>
      </c>
      <c r="B327" s="120"/>
      <c r="C327" s="120"/>
      <c r="D327" s="120">
        <f t="shared" si="9"/>
        <v>1</v>
      </c>
      <c r="E327" s="120">
        <f t="shared" si="9"/>
        <v>1</v>
      </c>
      <c r="F327" s="120">
        <f t="shared" si="9"/>
        <v>1</v>
      </c>
      <c r="G327" s="120">
        <f t="shared" si="9"/>
        <v>0</v>
      </c>
      <c r="H327" s="120">
        <f t="shared" si="9"/>
        <v>1</v>
      </c>
      <c r="I327" s="120">
        <f t="shared" si="9"/>
        <v>1</v>
      </c>
      <c r="J327" s="120">
        <f t="shared" si="9"/>
        <v>1</v>
      </c>
      <c r="K327" s="120">
        <f t="shared" si="9"/>
        <v>1</v>
      </c>
      <c r="L327" s="120">
        <f t="shared" si="9"/>
        <v>1</v>
      </c>
      <c r="M327" s="120">
        <f t="shared" si="9"/>
        <v>2</v>
      </c>
      <c r="N327" s="120">
        <f t="shared" si="9"/>
        <v>0</v>
      </c>
      <c r="O327" s="120">
        <f t="shared" si="9"/>
        <v>1</v>
      </c>
      <c r="P327" s="120">
        <f t="shared" si="9"/>
        <v>1</v>
      </c>
      <c r="Q327" s="120">
        <f t="shared" si="9"/>
        <v>2</v>
      </c>
      <c r="R327" s="120">
        <f t="shared" si="9"/>
        <v>1</v>
      </c>
      <c r="S327" s="120">
        <f t="shared" si="9"/>
        <v>1</v>
      </c>
    </row>
    <row r="328" spans="1:19" x14ac:dyDescent="0.3">
      <c r="A328" s="98">
        <v>995</v>
      </c>
      <c r="B328" s="120"/>
      <c r="C328" s="120"/>
      <c r="D328" s="120">
        <f>D285</f>
        <v>0</v>
      </c>
      <c r="E328" s="120">
        <f t="shared" ref="E328:S331" si="10">E285</f>
        <v>0</v>
      </c>
      <c r="F328" s="120">
        <f t="shared" si="10"/>
        <v>0</v>
      </c>
      <c r="G328" s="120">
        <f t="shared" si="10"/>
        <v>0</v>
      </c>
      <c r="H328" s="120">
        <f t="shared" si="10"/>
        <v>0</v>
      </c>
      <c r="I328" s="120">
        <f t="shared" si="10"/>
        <v>0</v>
      </c>
      <c r="J328" s="120">
        <f t="shared" si="10"/>
        <v>0</v>
      </c>
      <c r="K328" s="120">
        <f t="shared" si="10"/>
        <v>0</v>
      </c>
      <c r="L328" s="120">
        <f t="shared" si="10"/>
        <v>0</v>
      </c>
      <c r="M328" s="120">
        <f t="shared" si="10"/>
        <v>0</v>
      </c>
      <c r="N328" s="120">
        <f t="shared" si="10"/>
        <v>0</v>
      </c>
      <c r="O328" s="120">
        <f t="shared" si="10"/>
        <v>0</v>
      </c>
      <c r="P328" s="120">
        <f t="shared" si="10"/>
        <v>0</v>
      </c>
      <c r="Q328" s="120">
        <f t="shared" si="10"/>
        <v>0</v>
      </c>
      <c r="R328" s="120">
        <f t="shared" si="10"/>
        <v>0</v>
      </c>
      <c r="S328" s="120">
        <f t="shared" si="10"/>
        <v>0</v>
      </c>
    </row>
    <row r="329" spans="1:19" x14ac:dyDescent="0.3">
      <c r="A329" s="98">
        <v>996</v>
      </c>
      <c r="B329" s="120"/>
      <c r="C329" s="120"/>
      <c r="D329" s="120">
        <f t="shared" ref="D329:S331" si="11">D286</f>
        <v>0</v>
      </c>
      <c r="E329" s="120">
        <f t="shared" si="11"/>
        <v>0</v>
      </c>
      <c r="F329" s="120">
        <f t="shared" si="11"/>
        <v>0</v>
      </c>
      <c r="G329" s="120">
        <f t="shared" si="11"/>
        <v>0</v>
      </c>
      <c r="H329" s="120">
        <f t="shared" si="11"/>
        <v>0</v>
      </c>
      <c r="I329" s="120">
        <f t="shared" si="11"/>
        <v>0</v>
      </c>
      <c r="J329" s="120">
        <f t="shared" si="11"/>
        <v>0</v>
      </c>
      <c r="K329" s="120">
        <f t="shared" si="11"/>
        <v>0</v>
      </c>
      <c r="L329" s="120">
        <f t="shared" si="11"/>
        <v>0</v>
      </c>
      <c r="M329" s="120">
        <f t="shared" si="11"/>
        <v>0</v>
      </c>
      <c r="N329" s="120">
        <f t="shared" si="11"/>
        <v>0</v>
      </c>
      <c r="O329" s="120">
        <f t="shared" si="11"/>
        <v>0</v>
      </c>
      <c r="P329" s="120">
        <f t="shared" si="11"/>
        <v>0</v>
      </c>
      <c r="Q329" s="120">
        <f t="shared" si="11"/>
        <v>0</v>
      </c>
      <c r="R329" s="120">
        <f t="shared" si="11"/>
        <v>0</v>
      </c>
      <c r="S329" s="120">
        <f t="shared" si="11"/>
        <v>0</v>
      </c>
    </row>
    <row r="330" spans="1:19" x14ac:dyDescent="0.3">
      <c r="A330" s="98">
        <v>998</v>
      </c>
      <c r="B330" s="120"/>
      <c r="C330" s="120"/>
      <c r="D330" s="120">
        <f t="shared" si="11"/>
        <v>55</v>
      </c>
      <c r="E330" s="120">
        <f t="shared" si="11"/>
        <v>55</v>
      </c>
      <c r="F330" s="120">
        <f t="shared" si="11"/>
        <v>55</v>
      </c>
      <c r="G330" s="120">
        <f t="shared" si="11"/>
        <v>55</v>
      </c>
      <c r="H330" s="120">
        <f t="shared" si="11"/>
        <v>55</v>
      </c>
      <c r="I330" s="120">
        <f t="shared" si="11"/>
        <v>55</v>
      </c>
      <c r="J330" s="120">
        <f t="shared" si="11"/>
        <v>55</v>
      </c>
      <c r="K330" s="120">
        <f t="shared" si="11"/>
        <v>55</v>
      </c>
      <c r="L330" s="120">
        <f t="shared" si="11"/>
        <v>55</v>
      </c>
      <c r="M330" s="120">
        <f t="shared" si="11"/>
        <v>55</v>
      </c>
      <c r="N330" s="120">
        <f t="shared" si="11"/>
        <v>55</v>
      </c>
      <c r="O330" s="120">
        <f t="shared" si="11"/>
        <v>55</v>
      </c>
      <c r="P330" s="120">
        <f t="shared" si="11"/>
        <v>55</v>
      </c>
      <c r="Q330" s="120">
        <f t="shared" si="11"/>
        <v>55</v>
      </c>
      <c r="R330" s="120">
        <f t="shared" si="11"/>
        <v>55</v>
      </c>
      <c r="S330" s="120">
        <f t="shared" si="11"/>
        <v>55</v>
      </c>
    </row>
    <row r="331" spans="1:19" x14ac:dyDescent="0.3">
      <c r="A331" s="98">
        <v>999</v>
      </c>
      <c r="B331" s="120"/>
      <c r="C331" s="120"/>
      <c r="D331" s="120">
        <f t="shared" si="11"/>
        <v>551100</v>
      </c>
      <c r="E331" s="120">
        <f t="shared" si="10"/>
        <v>551101</v>
      </c>
      <c r="F331" s="120">
        <f t="shared" si="10"/>
        <v>551102</v>
      </c>
      <c r="G331" s="120">
        <f t="shared" si="10"/>
        <v>551103</v>
      </c>
      <c r="H331" s="120">
        <f t="shared" si="10"/>
        <v>551113</v>
      </c>
      <c r="I331" s="120">
        <f t="shared" si="10"/>
        <v>551104</v>
      </c>
      <c r="J331" s="120">
        <f t="shared" si="10"/>
        <v>551105</v>
      </c>
      <c r="K331" s="120">
        <f t="shared" si="10"/>
        <v>551106</v>
      </c>
      <c r="L331" s="120">
        <f t="shared" si="10"/>
        <v>551107</v>
      </c>
      <c r="M331" s="120">
        <f t="shared" si="10"/>
        <v>551108</v>
      </c>
      <c r="N331" s="120">
        <f t="shared" si="10"/>
        <v>551109</v>
      </c>
      <c r="O331" s="120">
        <f t="shared" si="10"/>
        <v>551112</v>
      </c>
      <c r="P331" s="120">
        <f t="shared" si="10"/>
        <v>551115</v>
      </c>
      <c r="Q331" s="120">
        <f t="shared" si="10"/>
        <v>551116</v>
      </c>
      <c r="R331" s="120">
        <f t="shared" si="10"/>
        <v>551114</v>
      </c>
      <c r="S331" s="120">
        <f t="shared" si="10"/>
        <v>551117</v>
      </c>
    </row>
    <row r="332" spans="1:19" x14ac:dyDescent="0.3">
      <c r="A332" s="391">
        <v>554</v>
      </c>
      <c r="B332" s="120"/>
      <c r="C332" s="120"/>
      <c r="D332" s="388">
        <f>D169</f>
        <v>4296287</v>
      </c>
      <c r="E332" s="388">
        <f t="shared" ref="E332:S335" si="12">E169</f>
        <v>7628435</v>
      </c>
      <c r="F332" s="388">
        <f t="shared" si="12"/>
        <v>16310213</v>
      </c>
      <c r="G332" s="388">
        <f t="shared" si="12"/>
        <v>0</v>
      </c>
      <c r="H332" s="388">
        <f t="shared" si="12"/>
        <v>4050617</v>
      </c>
      <c r="I332" s="388">
        <f t="shared" si="12"/>
        <v>5612847</v>
      </c>
      <c r="J332" s="388">
        <f t="shared" si="12"/>
        <v>7025365</v>
      </c>
      <c r="K332" s="388">
        <f t="shared" si="12"/>
        <v>5899977</v>
      </c>
      <c r="L332" s="388">
        <f t="shared" si="12"/>
        <v>3099865</v>
      </c>
      <c r="M332" s="388">
        <f t="shared" si="12"/>
        <v>5847624</v>
      </c>
      <c r="N332" s="388">
        <f t="shared" si="12"/>
        <v>0</v>
      </c>
      <c r="O332" s="388">
        <f t="shared" si="12"/>
        <v>0</v>
      </c>
      <c r="P332" s="388">
        <f t="shared" si="12"/>
        <v>6740021</v>
      </c>
      <c r="Q332" s="388">
        <f t="shared" si="12"/>
        <v>11315501</v>
      </c>
      <c r="R332" s="388">
        <f t="shared" si="12"/>
        <v>8071341</v>
      </c>
      <c r="S332" s="388">
        <f t="shared" si="12"/>
        <v>12577690</v>
      </c>
    </row>
    <row r="333" spans="1:19" x14ac:dyDescent="0.3">
      <c r="A333" s="391">
        <v>555</v>
      </c>
      <c r="B333" s="120"/>
      <c r="C333" s="120"/>
      <c r="D333" s="388">
        <f t="shared" ref="D333:S335" si="13">D170</f>
        <v>1554392</v>
      </c>
      <c r="E333" s="388">
        <f t="shared" si="13"/>
        <v>3321863</v>
      </c>
      <c r="F333" s="388">
        <f t="shared" si="13"/>
        <v>9538262</v>
      </c>
      <c r="G333" s="388">
        <f t="shared" si="13"/>
        <v>0</v>
      </c>
      <c r="H333" s="388">
        <f t="shared" si="13"/>
        <v>1813319</v>
      </c>
      <c r="I333" s="388">
        <f t="shared" si="13"/>
        <v>1750773</v>
      </c>
      <c r="J333" s="388">
        <f t="shared" si="13"/>
        <v>4112295</v>
      </c>
      <c r="K333" s="388">
        <f t="shared" si="13"/>
        <v>5106277</v>
      </c>
      <c r="L333" s="388">
        <f t="shared" si="13"/>
        <v>1750773</v>
      </c>
      <c r="M333" s="388">
        <f t="shared" si="13"/>
        <v>5270116</v>
      </c>
      <c r="N333" s="388">
        <f t="shared" si="13"/>
        <v>0</v>
      </c>
      <c r="O333" s="388">
        <f t="shared" si="13"/>
        <v>0</v>
      </c>
      <c r="P333" s="388">
        <f t="shared" si="13"/>
        <v>4305460</v>
      </c>
      <c r="Q333" s="388">
        <f t="shared" si="13"/>
        <v>7628743</v>
      </c>
      <c r="R333" s="388">
        <f t="shared" si="13"/>
        <v>2872574</v>
      </c>
      <c r="S333" s="388">
        <f t="shared" si="13"/>
        <v>11065532</v>
      </c>
    </row>
    <row r="334" spans="1:19" x14ac:dyDescent="0.3">
      <c r="A334" s="391">
        <v>556</v>
      </c>
      <c r="B334" s="120"/>
      <c r="C334" s="120"/>
      <c r="D334" s="388">
        <f t="shared" si="13"/>
        <v>905669</v>
      </c>
      <c r="E334" s="388">
        <f t="shared" si="13"/>
        <v>2398763</v>
      </c>
      <c r="F334" s="388">
        <f t="shared" si="13"/>
        <v>5012052</v>
      </c>
      <c r="G334" s="388">
        <f t="shared" si="13"/>
        <v>0</v>
      </c>
      <c r="H334" s="388">
        <f t="shared" si="13"/>
        <v>1096849</v>
      </c>
      <c r="I334" s="388">
        <f t="shared" si="13"/>
        <v>1750077</v>
      </c>
      <c r="J334" s="388">
        <f t="shared" si="13"/>
        <v>2042005</v>
      </c>
      <c r="K334" s="388">
        <f t="shared" si="13"/>
        <v>1844623</v>
      </c>
      <c r="L334" s="388">
        <f t="shared" si="13"/>
        <v>1650863</v>
      </c>
      <c r="M334" s="388">
        <f t="shared" si="13"/>
        <v>1534394</v>
      </c>
      <c r="N334" s="388">
        <f t="shared" si="13"/>
        <v>0</v>
      </c>
      <c r="O334" s="388">
        <f t="shared" si="13"/>
        <v>0</v>
      </c>
      <c r="P334" s="388">
        <f t="shared" si="13"/>
        <v>1713984</v>
      </c>
      <c r="Q334" s="388">
        <f t="shared" si="13"/>
        <v>3963406</v>
      </c>
      <c r="R334" s="388">
        <f t="shared" si="13"/>
        <v>1815117</v>
      </c>
      <c r="S334" s="388">
        <f t="shared" si="13"/>
        <v>2002520</v>
      </c>
    </row>
    <row r="335" spans="1:19" x14ac:dyDescent="0.3">
      <c r="A335" s="391">
        <v>557</v>
      </c>
      <c r="B335" s="120"/>
      <c r="C335" s="120"/>
      <c r="D335" s="388">
        <f t="shared" si="13"/>
        <v>781777</v>
      </c>
      <c r="E335" s="388">
        <f t="shared" si="12"/>
        <v>2103820</v>
      </c>
      <c r="F335" s="388">
        <f t="shared" si="12"/>
        <v>4643246</v>
      </c>
      <c r="G335" s="388">
        <f t="shared" si="12"/>
        <v>0</v>
      </c>
      <c r="H335" s="388">
        <f t="shared" si="12"/>
        <v>989809</v>
      </c>
      <c r="I335" s="388">
        <f t="shared" si="12"/>
        <v>1176209</v>
      </c>
      <c r="J335" s="388">
        <f t="shared" si="12"/>
        <v>1803626</v>
      </c>
      <c r="K335" s="388">
        <f t="shared" si="12"/>
        <v>1209577</v>
      </c>
      <c r="L335" s="388">
        <f t="shared" si="12"/>
        <v>1468571</v>
      </c>
      <c r="M335" s="388">
        <f t="shared" si="12"/>
        <v>875013</v>
      </c>
      <c r="N335" s="388">
        <f t="shared" si="12"/>
        <v>0</v>
      </c>
      <c r="O335" s="388">
        <f t="shared" si="12"/>
        <v>0</v>
      </c>
      <c r="P335" s="388">
        <f t="shared" si="12"/>
        <v>1117837</v>
      </c>
      <c r="Q335" s="388">
        <f t="shared" si="12"/>
        <v>3727553</v>
      </c>
      <c r="R335" s="388">
        <f t="shared" si="12"/>
        <v>1697787</v>
      </c>
      <c r="S335" s="388">
        <f t="shared" si="12"/>
        <v>1153529</v>
      </c>
    </row>
    <row r="336" spans="1:19" x14ac:dyDescent="0.3">
      <c r="A336" s="391">
        <v>606</v>
      </c>
      <c r="B336" s="120"/>
      <c r="C336" s="120"/>
      <c r="D336" s="388">
        <f>D209</f>
        <v>1</v>
      </c>
      <c r="E336" s="388">
        <f t="shared" ref="E336:S336" si="14">E209</f>
        <v>1</v>
      </c>
      <c r="F336" s="388">
        <f t="shared" si="14"/>
        <v>1</v>
      </c>
      <c r="G336" s="388">
        <f t="shared" si="14"/>
        <v>0</v>
      </c>
      <c r="H336" s="388">
        <f t="shared" si="14"/>
        <v>1</v>
      </c>
      <c r="I336" s="388">
        <f t="shared" si="14"/>
        <v>1</v>
      </c>
      <c r="J336" s="388">
        <f t="shared" si="14"/>
        <v>1</v>
      </c>
      <c r="K336" s="388">
        <f t="shared" si="14"/>
        <v>1</v>
      </c>
      <c r="L336" s="388">
        <f t="shared" si="14"/>
        <v>1</v>
      </c>
      <c r="M336" s="388">
        <f t="shared" si="14"/>
        <v>1</v>
      </c>
      <c r="N336" s="388">
        <f t="shared" si="14"/>
        <v>0</v>
      </c>
      <c r="O336" s="388">
        <f t="shared" si="14"/>
        <v>0</v>
      </c>
      <c r="P336" s="388">
        <f t="shared" si="14"/>
        <v>1</v>
      </c>
      <c r="Q336" s="388">
        <f t="shared" si="14"/>
        <v>1</v>
      </c>
      <c r="R336" s="388">
        <f t="shared" si="14"/>
        <v>1</v>
      </c>
      <c r="S336" s="388">
        <f t="shared" si="14"/>
        <v>1</v>
      </c>
    </row>
    <row r="337" spans="1:19" x14ac:dyDescent="0.3">
      <c r="A337" s="391">
        <v>662</v>
      </c>
      <c r="B337" s="120" t="s">
        <v>293</v>
      </c>
      <c r="C337" s="120"/>
      <c r="D337" s="388">
        <f>D246</f>
        <v>0</v>
      </c>
      <c r="E337" s="388">
        <f t="shared" ref="E337:S338" si="15">E246</f>
        <v>0</v>
      </c>
      <c r="F337" s="388">
        <f t="shared" si="15"/>
        <v>0</v>
      </c>
      <c r="G337" s="388">
        <f t="shared" si="15"/>
        <v>0</v>
      </c>
      <c r="H337" s="388">
        <f t="shared" si="15"/>
        <v>0</v>
      </c>
      <c r="I337" s="388">
        <f t="shared" si="15"/>
        <v>0</v>
      </c>
      <c r="J337" s="388">
        <f t="shared" si="15"/>
        <v>0</v>
      </c>
      <c r="K337" s="388">
        <f t="shared" si="15"/>
        <v>0</v>
      </c>
      <c r="L337" s="388">
        <f t="shared" si="15"/>
        <v>0</v>
      </c>
      <c r="M337" s="388">
        <f t="shared" si="15"/>
        <v>0</v>
      </c>
      <c r="N337" s="388">
        <f t="shared" si="15"/>
        <v>0</v>
      </c>
      <c r="O337" s="388">
        <f t="shared" si="15"/>
        <v>0</v>
      </c>
      <c r="P337" s="388">
        <f t="shared" si="15"/>
        <v>0</v>
      </c>
      <c r="Q337" s="388">
        <f t="shared" si="15"/>
        <v>0</v>
      </c>
      <c r="R337" s="388">
        <f t="shared" si="15"/>
        <v>0</v>
      </c>
      <c r="S337" s="388">
        <f t="shared" si="15"/>
        <v>0</v>
      </c>
    </row>
    <row r="338" spans="1:19" x14ac:dyDescent="0.3">
      <c r="A338" s="391">
        <v>663</v>
      </c>
      <c r="B338" s="120" t="s">
        <v>517</v>
      </c>
      <c r="C338" s="120"/>
      <c r="D338" s="388">
        <f>D247</f>
        <v>44005</v>
      </c>
      <c r="E338" s="388">
        <f t="shared" si="15"/>
        <v>935238</v>
      </c>
      <c r="F338" s="388">
        <f t="shared" si="15"/>
        <v>3723329</v>
      </c>
      <c r="G338" s="388">
        <f t="shared" si="15"/>
        <v>0</v>
      </c>
      <c r="H338" s="388">
        <f t="shared" si="15"/>
        <v>712920</v>
      </c>
      <c r="I338" s="388">
        <f t="shared" si="15"/>
        <v>555111</v>
      </c>
      <c r="J338" s="388">
        <f t="shared" si="15"/>
        <v>0</v>
      </c>
      <c r="K338" s="388">
        <f t="shared" si="15"/>
        <v>402933</v>
      </c>
      <c r="L338" s="388">
        <f t="shared" si="15"/>
        <v>695796</v>
      </c>
      <c r="M338" s="388">
        <f t="shared" si="15"/>
        <v>999872</v>
      </c>
      <c r="N338" s="388">
        <f t="shared" si="15"/>
        <v>0</v>
      </c>
      <c r="O338" s="388">
        <f t="shared" si="15"/>
        <v>0</v>
      </c>
      <c r="P338" s="388">
        <f t="shared" si="15"/>
        <v>1753983</v>
      </c>
      <c r="Q338" s="388">
        <f t="shared" si="15"/>
        <v>2996405</v>
      </c>
      <c r="R338" s="388">
        <f t="shared" si="15"/>
        <v>239877</v>
      </c>
      <c r="S338" s="388">
        <f t="shared" si="15"/>
        <v>1411632</v>
      </c>
    </row>
    <row r="339" spans="1:19" x14ac:dyDescent="0.3">
      <c r="A339" s="392">
        <v>336</v>
      </c>
      <c r="B339" s="120"/>
      <c r="C339" s="120"/>
      <c r="D339" s="393">
        <f>D81</f>
        <v>405766</v>
      </c>
      <c r="E339" s="393">
        <f t="shared" ref="E339:S339" si="16">E81</f>
        <v>1995940</v>
      </c>
      <c r="F339" s="393">
        <f t="shared" si="16"/>
        <v>4044487</v>
      </c>
      <c r="G339" s="393">
        <f t="shared" si="16"/>
        <v>0</v>
      </c>
      <c r="H339" s="393">
        <f t="shared" si="16"/>
        <v>713932</v>
      </c>
      <c r="I339" s="393">
        <f t="shared" si="16"/>
        <v>1377253</v>
      </c>
      <c r="J339" s="393">
        <f t="shared" si="16"/>
        <v>2263841</v>
      </c>
      <c r="K339" s="393">
        <f t="shared" si="16"/>
        <v>1316005</v>
      </c>
      <c r="L339" s="393">
        <f t="shared" si="16"/>
        <v>1147609</v>
      </c>
      <c r="M339" s="393">
        <f t="shared" si="16"/>
        <v>2236450</v>
      </c>
      <c r="N339" s="393">
        <f t="shared" si="16"/>
        <v>0</v>
      </c>
      <c r="O339" s="393">
        <f t="shared" si="16"/>
        <v>5557432</v>
      </c>
      <c r="P339" s="393">
        <f t="shared" si="16"/>
        <v>780336</v>
      </c>
      <c r="Q339" s="393">
        <f t="shared" si="16"/>
        <v>4096252</v>
      </c>
      <c r="R339" s="393">
        <f t="shared" si="16"/>
        <v>862973</v>
      </c>
      <c r="S339" s="393">
        <f t="shared" si="16"/>
        <v>1333467</v>
      </c>
    </row>
    <row r="340" spans="1:19" x14ac:dyDescent="0.3">
      <c r="A340" s="392">
        <v>44</v>
      </c>
      <c r="B340" s="120"/>
      <c r="C340" s="120"/>
      <c r="D340" s="393">
        <f>D27</f>
        <v>0</v>
      </c>
      <c r="E340" s="393">
        <f t="shared" ref="E340:S343" si="17">E27</f>
        <v>0</v>
      </c>
      <c r="F340" s="393">
        <f t="shared" si="17"/>
        <v>0</v>
      </c>
      <c r="G340" s="393">
        <f t="shared" si="17"/>
        <v>0</v>
      </c>
      <c r="H340" s="393">
        <f t="shared" si="17"/>
        <v>0</v>
      </c>
      <c r="I340" s="393">
        <f t="shared" si="17"/>
        <v>0</v>
      </c>
      <c r="J340" s="393">
        <f t="shared" si="17"/>
        <v>0</v>
      </c>
      <c r="K340" s="393">
        <f t="shared" si="17"/>
        <v>0</v>
      </c>
      <c r="L340" s="393">
        <f t="shared" si="17"/>
        <v>0</v>
      </c>
      <c r="M340" s="393">
        <f t="shared" si="17"/>
        <v>0</v>
      </c>
      <c r="N340" s="393">
        <f t="shared" si="17"/>
        <v>0</v>
      </c>
      <c r="O340" s="393">
        <f t="shared" si="17"/>
        <v>0</v>
      </c>
      <c r="P340" s="393">
        <f t="shared" si="17"/>
        <v>0</v>
      </c>
      <c r="Q340" s="393">
        <f t="shared" si="17"/>
        <v>0</v>
      </c>
      <c r="R340" s="393">
        <f t="shared" si="17"/>
        <v>0</v>
      </c>
      <c r="S340" s="393">
        <f t="shared" si="17"/>
        <v>0</v>
      </c>
    </row>
    <row r="341" spans="1:19" x14ac:dyDescent="0.3">
      <c r="A341" s="392">
        <v>45</v>
      </c>
      <c r="B341" s="120"/>
      <c r="C341" s="120"/>
      <c r="D341" s="393">
        <f t="shared" ref="D341:S343" si="18">D28</f>
        <v>0</v>
      </c>
      <c r="E341" s="393">
        <f t="shared" si="18"/>
        <v>0</v>
      </c>
      <c r="F341" s="393">
        <f t="shared" si="18"/>
        <v>0</v>
      </c>
      <c r="G341" s="393">
        <f t="shared" si="18"/>
        <v>0</v>
      </c>
      <c r="H341" s="393">
        <f t="shared" si="18"/>
        <v>0</v>
      </c>
      <c r="I341" s="393">
        <f t="shared" si="18"/>
        <v>0</v>
      </c>
      <c r="J341" s="393">
        <f t="shared" si="18"/>
        <v>0</v>
      </c>
      <c r="K341" s="393">
        <f t="shared" si="18"/>
        <v>0</v>
      </c>
      <c r="L341" s="393">
        <f t="shared" si="18"/>
        <v>0</v>
      </c>
      <c r="M341" s="393">
        <f t="shared" si="18"/>
        <v>0</v>
      </c>
      <c r="N341" s="393">
        <f t="shared" si="18"/>
        <v>0</v>
      </c>
      <c r="O341" s="393">
        <f t="shared" si="18"/>
        <v>0</v>
      </c>
      <c r="P341" s="393">
        <f t="shared" si="18"/>
        <v>0</v>
      </c>
      <c r="Q341" s="393">
        <f t="shared" si="18"/>
        <v>0</v>
      </c>
      <c r="R341" s="393">
        <f t="shared" si="18"/>
        <v>0</v>
      </c>
      <c r="S341" s="393">
        <f t="shared" si="18"/>
        <v>0</v>
      </c>
    </row>
    <row r="342" spans="1:19" x14ac:dyDescent="0.3">
      <c r="A342" s="392">
        <v>47</v>
      </c>
      <c r="B342" s="120"/>
      <c r="C342" s="120"/>
      <c r="D342" s="393">
        <f t="shared" si="18"/>
        <v>0</v>
      </c>
      <c r="E342" s="393">
        <f t="shared" si="18"/>
        <v>0</v>
      </c>
      <c r="F342" s="393">
        <f t="shared" si="18"/>
        <v>0</v>
      </c>
      <c r="G342" s="393">
        <f t="shared" si="18"/>
        <v>0</v>
      </c>
      <c r="H342" s="393">
        <f t="shared" si="18"/>
        <v>0</v>
      </c>
      <c r="I342" s="393">
        <f t="shared" si="18"/>
        <v>0</v>
      </c>
      <c r="J342" s="393">
        <f t="shared" si="18"/>
        <v>0</v>
      </c>
      <c r="K342" s="393">
        <f t="shared" si="18"/>
        <v>0</v>
      </c>
      <c r="L342" s="393">
        <f t="shared" si="18"/>
        <v>0</v>
      </c>
      <c r="M342" s="393">
        <f t="shared" si="18"/>
        <v>0</v>
      </c>
      <c r="N342" s="393">
        <f t="shared" si="18"/>
        <v>0</v>
      </c>
      <c r="O342" s="393">
        <f t="shared" si="18"/>
        <v>0</v>
      </c>
      <c r="P342" s="393">
        <f t="shared" si="18"/>
        <v>0</v>
      </c>
      <c r="Q342" s="393">
        <f t="shared" si="18"/>
        <v>0</v>
      </c>
      <c r="R342" s="393">
        <f t="shared" si="18"/>
        <v>0</v>
      </c>
      <c r="S342" s="393">
        <f t="shared" si="18"/>
        <v>0</v>
      </c>
    </row>
    <row r="343" spans="1:19" x14ac:dyDescent="0.3">
      <c r="A343" s="392">
        <v>48</v>
      </c>
      <c r="B343" s="120"/>
      <c r="C343" s="120"/>
      <c r="D343" s="393">
        <f t="shared" si="18"/>
        <v>0</v>
      </c>
      <c r="E343" s="393">
        <f t="shared" si="17"/>
        <v>0</v>
      </c>
      <c r="F343" s="393">
        <f t="shared" si="17"/>
        <v>0</v>
      </c>
      <c r="G343" s="393">
        <f t="shared" si="17"/>
        <v>0</v>
      </c>
      <c r="H343" s="393">
        <f t="shared" si="17"/>
        <v>0</v>
      </c>
      <c r="I343" s="393">
        <f t="shared" si="17"/>
        <v>0</v>
      </c>
      <c r="J343" s="393">
        <f t="shared" si="17"/>
        <v>0</v>
      </c>
      <c r="K343" s="393">
        <f t="shared" si="17"/>
        <v>0</v>
      </c>
      <c r="L343" s="393">
        <f t="shared" si="17"/>
        <v>0</v>
      </c>
      <c r="M343" s="393">
        <f t="shared" si="17"/>
        <v>0</v>
      </c>
      <c r="N343" s="393">
        <f t="shared" si="17"/>
        <v>0</v>
      </c>
      <c r="O343" s="393">
        <f t="shared" si="17"/>
        <v>0</v>
      </c>
      <c r="P343" s="393">
        <f t="shared" si="17"/>
        <v>0</v>
      </c>
      <c r="Q343" s="393">
        <f t="shared" si="17"/>
        <v>0</v>
      </c>
      <c r="R343" s="393">
        <f t="shared" si="17"/>
        <v>0</v>
      </c>
      <c r="S343" s="393">
        <f t="shared" si="17"/>
        <v>0</v>
      </c>
    </row>
    <row r="344" spans="1:19" x14ac:dyDescent="0.3">
      <c r="A344" s="396">
        <v>385</v>
      </c>
      <c r="B344" s="120"/>
      <c r="C344" s="120"/>
      <c r="D344" s="397">
        <f>D118</f>
        <v>3500330</v>
      </c>
      <c r="E344" s="397">
        <f t="shared" ref="E344:S344" si="19">E118</f>
        <v>3168903</v>
      </c>
      <c r="F344" s="397">
        <f t="shared" si="19"/>
        <v>6391076</v>
      </c>
      <c r="G344" s="397">
        <f t="shared" si="19"/>
        <v>0</v>
      </c>
      <c r="H344" s="397">
        <f t="shared" si="19"/>
        <v>3759532</v>
      </c>
      <c r="I344" s="397">
        <f t="shared" si="19"/>
        <v>4824780</v>
      </c>
      <c r="J344" s="397">
        <f t="shared" si="19"/>
        <v>8366447</v>
      </c>
      <c r="K344" s="397">
        <f t="shared" si="19"/>
        <v>3349219</v>
      </c>
      <c r="L344" s="397">
        <f t="shared" si="19"/>
        <v>2071677</v>
      </c>
      <c r="M344" s="397">
        <f t="shared" si="19"/>
        <v>3349917</v>
      </c>
      <c r="N344" s="397">
        <f t="shared" si="19"/>
        <v>0</v>
      </c>
      <c r="O344" s="397">
        <f t="shared" si="19"/>
        <v>15075152</v>
      </c>
      <c r="P344" s="397">
        <f t="shared" si="19"/>
        <v>4507020</v>
      </c>
      <c r="Q344" s="397">
        <f t="shared" si="19"/>
        <v>6910265</v>
      </c>
      <c r="R344" s="397">
        <f t="shared" si="19"/>
        <v>2781546</v>
      </c>
      <c r="S344" s="397">
        <f t="shared" si="19"/>
        <v>8331808</v>
      </c>
    </row>
    <row r="345" spans="1:19" x14ac:dyDescent="0.3">
      <c r="A345" s="396">
        <v>626</v>
      </c>
      <c r="B345" s="120"/>
      <c r="C345" s="120"/>
      <c r="D345" s="397">
        <f>D215</f>
        <v>405766</v>
      </c>
      <c r="E345" s="397">
        <f t="shared" ref="E345:S345" si="20">E215</f>
        <v>1995940</v>
      </c>
      <c r="F345" s="397">
        <f t="shared" si="20"/>
        <v>4320736</v>
      </c>
      <c r="G345" s="397">
        <f t="shared" si="20"/>
        <v>0</v>
      </c>
      <c r="H345" s="397">
        <f t="shared" si="20"/>
        <v>755423</v>
      </c>
      <c r="I345" s="397">
        <f t="shared" si="20"/>
        <v>1421411</v>
      </c>
      <c r="J345" s="397">
        <f t="shared" si="20"/>
        <v>2371525</v>
      </c>
      <c r="K345" s="397">
        <f t="shared" si="20"/>
        <v>1316005</v>
      </c>
      <c r="L345" s="397">
        <f t="shared" si="20"/>
        <v>1147609</v>
      </c>
      <c r="M345" s="397">
        <f t="shared" si="20"/>
        <v>2236450</v>
      </c>
      <c r="N345" s="397">
        <f t="shared" si="20"/>
        <v>0</v>
      </c>
      <c r="O345" s="397">
        <f t="shared" si="20"/>
        <v>5603754</v>
      </c>
      <c r="P345" s="397">
        <f t="shared" si="20"/>
        <v>810738</v>
      </c>
      <c r="Q345" s="397">
        <f t="shared" si="20"/>
        <v>4096252</v>
      </c>
      <c r="R345" s="397">
        <f t="shared" si="20"/>
        <v>862973</v>
      </c>
      <c r="S345" s="397">
        <f t="shared" si="20"/>
        <v>1700511</v>
      </c>
    </row>
    <row r="346" spans="1:19" x14ac:dyDescent="0.3">
      <c r="A346" s="396">
        <v>338</v>
      </c>
      <c r="B346" s="120"/>
      <c r="C346" s="120"/>
      <c r="D346" s="397">
        <f>D83</f>
        <v>1201989</v>
      </c>
      <c r="E346" s="397">
        <f t="shared" ref="E346:S346" si="21">E83</f>
        <v>2628892</v>
      </c>
      <c r="F346" s="397">
        <f t="shared" si="21"/>
        <v>6358123</v>
      </c>
      <c r="G346" s="397">
        <f t="shared" si="21"/>
        <v>0</v>
      </c>
      <c r="H346" s="397">
        <f t="shared" si="21"/>
        <v>2306944</v>
      </c>
      <c r="I346" s="397">
        <f t="shared" si="21"/>
        <v>3645968</v>
      </c>
      <c r="J346" s="397">
        <f t="shared" si="21"/>
        <v>4891941</v>
      </c>
      <c r="K346" s="397">
        <f t="shared" si="21"/>
        <v>2620896</v>
      </c>
      <c r="L346" s="397">
        <f t="shared" si="21"/>
        <v>1476885</v>
      </c>
      <c r="M346" s="397">
        <f t="shared" si="21"/>
        <v>3105464</v>
      </c>
      <c r="N346" s="397">
        <f t="shared" si="21"/>
        <v>0</v>
      </c>
      <c r="O346" s="397">
        <f t="shared" si="21"/>
        <v>9189857</v>
      </c>
      <c r="P346" s="397">
        <f t="shared" si="21"/>
        <v>1294850</v>
      </c>
      <c r="Q346" s="397">
        <f t="shared" si="21"/>
        <v>7680334</v>
      </c>
      <c r="R346" s="397">
        <f t="shared" si="21"/>
        <v>1847643</v>
      </c>
      <c r="S346" s="397">
        <f t="shared" si="21"/>
        <v>6116520</v>
      </c>
    </row>
    <row r="347" spans="1:19" x14ac:dyDescent="0.3">
      <c r="A347" s="399">
        <v>620</v>
      </c>
      <c r="B347" s="120"/>
      <c r="C347" s="120"/>
      <c r="D347" s="400">
        <f>D211</f>
        <v>0</v>
      </c>
      <c r="E347" s="400">
        <f t="shared" ref="E347:S347" si="22">E211</f>
        <v>0</v>
      </c>
      <c r="F347" s="400">
        <f t="shared" si="22"/>
        <v>0</v>
      </c>
      <c r="G347" s="400">
        <f t="shared" si="22"/>
        <v>0</v>
      </c>
      <c r="H347" s="400">
        <f t="shared" si="22"/>
        <v>0</v>
      </c>
      <c r="I347" s="400">
        <f t="shared" si="22"/>
        <v>0</v>
      </c>
      <c r="J347" s="400">
        <f t="shared" si="22"/>
        <v>0</v>
      </c>
      <c r="K347" s="400">
        <f t="shared" si="22"/>
        <v>0</v>
      </c>
      <c r="L347" s="400">
        <f t="shared" si="22"/>
        <v>0</v>
      </c>
      <c r="M347" s="400">
        <f t="shared" si="22"/>
        <v>0</v>
      </c>
      <c r="N347" s="400">
        <f t="shared" si="22"/>
        <v>0</v>
      </c>
      <c r="O347" s="400">
        <f t="shared" si="22"/>
        <v>0</v>
      </c>
      <c r="P347" s="400">
        <f t="shared" si="22"/>
        <v>0</v>
      </c>
      <c r="Q347" s="400">
        <f t="shared" si="22"/>
        <v>0</v>
      </c>
      <c r="R347" s="400">
        <f t="shared" si="22"/>
        <v>0</v>
      </c>
      <c r="S347" s="400">
        <f t="shared" si="22"/>
        <v>0</v>
      </c>
    </row>
    <row r="348" spans="1:19" x14ac:dyDescent="0.3">
      <c r="A348" s="98">
        <v>545</v>
      </c>
      <c r="B348" s="120"/>
      <c r="C348" s="120"/>
      <c r="D348" s="400">
        <f>D166</f>
        <v>0</v>
      </c>
      <c r="E348" s="400">
        <f t="shared" ref="E348:S348" si="23">E166</f>
        <v>0</v>
      </c>
      <c r="F348" s="400">
        <f t="shared" si="23"/>
        <v>0</v>
      </c>
      <c r="G348" s="400">
        <f t="shared" si="23"/>
        <v>0</v>
      </c>
      <c r="H348" s="400">
        <f t="shared" si="23"/>
        <v>0</v>
      </c>
      <c r="I348" s="400">
        <f t="shared" si="23"/>
        <v>0</v>
      </c>
      <c r="J348" s="400">
        <f t="shared" si="23"/>
        <v>0</v>
      </c>
      <c r="K348" s="400">
        <f t="shared" si="23"/>
        <v>0</v>
      </c>
      <c r="L348" s="400">
        <f t="shared" si="23"/>
        <v>0</v>
      </c>
      <c r="M348" s="400">
        <f t="shared" si="23"/>
        <v>0</v>
      </c>
      <c r="N348" s="400">
        <f t="shared" si="23"/>
        <v>0</v>
      </c>
      <c r="O348" s="400">
        <f t="shared" si="23"/>
        <v>0</v>
      </c>
      <c r="P348" s="400">
        <f t="shared" si="23"/>
        <v>0</v>
      </c>
      <c r="Q348" s="400">
        <f t="shared" si="23"/>
        <v>0</v>
      </c>
      <c r="R348" s="400">
        <f t="shared" si="23"/>
        <v>0</v>
      </c>
      <c r="S348" s="400">
        <f t="shared" si="23"/>
        <v>0</v>
      </c>
    </row>
    <row r="349" spans="1:19" x14ac:dyDescent="0.3">
      <c r="A349" s="399">
        <v>624</v>
      </c>
      <c r="B349" s="120"/>
      <c r="C349" s="120"/>
      <c r="D349" s="400">
        <f>D214</f>
        <v>0</v>
      </c>
      <c r="E349" s="400">
        <f t="shared" ref="E349:S349" si="24">E214</f>
        <v>0</v>
      </c>
      <c r="F349" s="400">
        <f t="shared" si="24"/>
        <v>0</v>
      </c>
      <c r="G349" s="400">
        <f t="shared" si="24"/>
        <v>0</v>
      </c>
      <c r="H349" s="400">
        <f t="shared" si="24"/>
        <v>0</v>
      </c>
      <c r="I349" s="400">
        <f t="shared" si="24"/>
        <v>0</v>
      </c>
      <c r="J349" s="400">
        <f t="shared" si="24"/>
        <v>0</v>
      </c>
      <c r="K349" s="400">
        <f t="shared" si="24"/>
        <v>0</v>
      </c>
      <c r="L349" s="400">
        <f t="shared" si="24"/>
        <v>0</v>
      </c>
      <c r="M349" s="400">
        <f t="shared" si="24"/>
        <v>0</v>
      </c>
      <c r="N349" s="400">
        <f t="shared" si="24"/>
        <v>0</v>
      </c>
      <c r="O349" s="400">
        <f t="shared" si="24"/>
        <v>0</v>
      </c>
      <c r="P349" s="400">
        <f t="shared" si="24"/>
        <v>0</v>
      </c>
      <c r="Q349" s="400">
        <f t="shared" si="24"/>
        <v>0</v>
      </c>
      <c r="R349" s="400">
        <f t="shared" si="24"/>
        <v>0</v>
      </c>
      <c r="S349" s="400">
        <f t="shared" si="24"/>
        <v>0</v>
      </c>
    </row>
    <row r="350" spans="1:19" x14ac:dyDescent="0.3">
      <c r="A350" s="399">
        <v>577</v>
      </c>
      <c r="B350" s="120"/>
      <c r="C350" s="120"/>
      <c r="D350" s="400">
        <f>D190</f>
        <v>2</v>
      </c>
      <c r="E350" s="400">
        <f t="shared" ref="E350:S350" si="25">E190</f>
        <v>2</v>
      </c>
      <c r="F350" s="400">
        <f t="shared" si="25"/>
        <v>2</v>
      </c>
      <c r="G350" s="400">
        <f t="shared" si="25"/>
        <v>0</v>
      </c>
      <c r="H350" s="400">
        <f t="shared" si="25"/>
        <v>2</v>
      </c>
      <c r="I350" s="400">
        <f t="shared" si="25"/>
        <v>2</v>
      </c>
      <c r="J350" s="400">
        <f t="shared" si="25"/>
        <v>2</v>
      </c>
      <c r="K350" s="400">
        <f t="shared" si="25"/>
        <v>2</v>
      </c>
      <c r="L350" s="400">
        <f t="shared" si="25"/>
        <v>0</v>
      </c>
      <c r="M350" s="400">
        <f t="shared" si="25"/>
        <v>2</v>
      </c>
      <c r="N350" s="400">
        <f t="shared" si="25"/>
        <v>0</v>
      </c>
      <c r="O350" s="400">
        <f t="shared" si="25"/>
        <v>2</v>
      </c>
      <c r="P350" s="400">
        <f t="shared" si="25"/>
        <v>2</v>
      </c>
      <c r="Q350" s="400">
        <f t="shared" si="25"/>
        <v>2</v>
      </c>
      <c r="R350" s="400">
        <f t="shared" si="25"/>
        <v>2</v>
      </c>
      <c r="S350" s="400">
        <f t="shared" si="25"/>
        <v>2</v>
      </c>
    </row>
    <row r="351" spans="1:19" x14ac:dyDescent="0.3">
      <c r="A351" s="98" t="s">
        <v>585</v>
      </c>
      <c r="B351" s="120"/>
      <c r="C351" s="120"/>
      <c r="D351" s="120">
        <f>SUM(D313:D350)</f>
        <v>13647160</v>
      </c>
      <c r="E351" s="120">
        <f t="shared" ref="E351:S351" si="26">SUM(E313:E350)</f>
        <v>26728971</v>
      </c>
      <c r="F351" s="120">
        <f t="shared" si="26"/>
        <v>60892704</v>
      </c>
      <c r="G351" s="120">
        <f t="shared" si="26"/>
        <v>551158</v>
      </c>
      <c r="H351" s="120">
        <f t="shared" si="26"/>
        <v>16750537</v>
      </c>
      <c r="I351" s="120">
        <f t="shared" si="26"/>
        <v>22665610</v>
      </c>
      <c r="J351" s="120">
        <f t="shared" si="26"/>
        <v>33428227</v>
      </c>
      <c r="K351" s="120">
        <f t="shared" si="26"/>
        <v>23616695</v>
      </c>
      <c r="L351" s="120">
        <f t="shared" si="26"/>
        <v>15060832</v>
      </c>
      <c r="M351" s="120">
        <f t="shared" si="26"/>
        <v>26006483</v>
      </c>
      <c r="N351" s="120">
        <f t="shared" si="26"/>
        <v>551164</v>
      </c>
      <c r="O351" s="120">
        <f t="shared" si="26"/>
        <v>35977380</v>
      </c>
      <c r="P351" s="120">
        <f t="shared" si="26"/>
        <v>23575420</v>
      </c>
      <c r="Q351" s="120">
        <f t="shared" si="26"/>
        <v>52965902</v>
      </c>
      <c r="R351" s="120">
        <f t="shared" si="26"/>
        <v>21603023</v>
      </c>
      <c r="S351" s="120">
        <f t="shared" si="26"/>
        <v>46244403</v>
      </c>
    </row>
    <row r="352" spans="1:19" x14ac:dyDescent="0.3">
      <c r="B352" s="120"/>
      <c r="C352" s="120"/>
      <c r="D352" s="120"/>
      <c r="E352" s="120"/>
      <c r="F352" s="120"/>
      <c r="G352" s="120"/>
      <c r="H352" s="120"/>
      <c r="I352" s="120"/>
      <c r="J352" s="120"/>
      <c r="K352" s="120"/>
      <c r="L352" s="120"/>
      <c r="M352" s="120"/>
      <c r="N352" s="120"/>
      <c r="O352" s="120"/>
      <c r="P352" s="120"/>
      <c r="Q352" s="120"/>
      <c r="R352" s="120"/>
      <c r="S352" s="120"/>
    </row>
    <row r="353" spans="1:19" x14ac:dyDescent="0.3">
      <c r="A353" s="98" t="s">
        <v>586</v>
      </c>
      <c r="B353" s="120"/>
      <c r="C353" s="120"/>
      <c r="D353" s="120">
        <f>D311-D351</f>
        <v>22773734</v>
      </c>
      <c r="E353" s="120">
        <f t="shared" ref="E353:S353" si="27">E311-E351</f>
        <v>26328815</v>
      </c>
      <c r="F353" s="120">
        <f t="shared" si="27"/>
        <v>70790651</v>
      </c>
      <c r="G353" s="120">
        <f t="shared" si="27"/>
        <v>0</v>
      </c>
      <c r="H353" s="120">
        <f t="shared" si="27"/>
        <v>20828104</v>
      </c>
      <c r="I353" s="120">
        <f t="shared" si="27"/>
        <v>28094016.600000001</v>
      </c>
      <c r="J353" s="120">
        <f t="shared" si="27"/>
        <v>75066410</v>
      </c>
      <c r="K353" s="120">
        <f t="shared" si="27"/>
        <v>42123924</v>
      </c>
      <c r="L353" s="120">
        <f t="shared" si="27"/>
        <v>27564427</v>
      </c>
      <c r="M353" s="120">
        <f t="shared" si="27"/>
        <v>20690960</v>
      </c>
      <c r="N353" s="120">
        <f t="shared" si="27"/>
        <v>0</v>
      </c>
      <c r="O353" s="120">
        <f t="shared" si="27"/>
        <v>95805258</v>
      </c>
      <c r="P353" s="120">
        <f t="shared" si="27"/>
        <v>34654180</v>
      </c>
      <c r="Q353" s="120">
        <f t="shared" si="27"/>
        <v>95050967.300000012</v>
      </c>
      <c r="R353" s="120">
        <f t="shared" si="27"/>
        <v>23688875</v>
      </c>
      <c r="S353" s="120">
        <f t="shared" si="27"/>
        <v>62037543.599999994</v>
      </c>
    </row>
    <row r="354" spans="1:19" x14ac:dyDescent="0.3">
      <c r="B354" s="120"/>
      <c r="C354" s="120"/>
      <c r="D354" s="120"/>
      <c r="E354" s="120"/>
      <c r="F354" s="120"/>
      <c r="G354" s="120"/>
      <c r="H354" s="120"/>
      <c r="I354" s="120"/>
      <c r="J354" s="120"/>
      <c r="K354" s="120"/>
      <c r="L354" s="120"/>
      <c r="M354" s="120"/>
      <c r="N354" s="120"/>
      <c r="O354" s="120"/>
      <c r="P354" s="120"/>
      <c r="Q354" s="120"/>
      <c r="R354" s="120"/>
      <c r="S354" s="120"/>
    </row>
    <row r="355" spans="1:19" x14ac:dyDescent="0.3">
      <c r="A355" s="396">
        <v>1</v>
      </c>
      <c r="B355" s="120"/>
      <c r="C355" s="120"/>
      <c r="D355" s="397">
        <f>D290</f>
        <v>3500330</v>
      </c>
      <c r="E355" s="397">
        <f t="shared" ref="E355:S357" si="28">E290</f>
        <v>3168903</v>
      </c>
      <c r="F355" s="397">
        <f t="shared" si="28"/>
        <v>6391076</v>
      </c>
      <c r="G355" s="397">
        <f t="shared" si="28"/>
        <v>0</v>
      </c>
      <c r="H355" s="397">
        <f t="shared" si="28"/>
        <v>3759532</v>
      </c>
      <c r="I355" s="397">
        <f t="shared" si="28"/>
        <v>4824780</v>
      </c>
      <c r="J355" s="397">
        <f t="shared" si="28"/>
        <v>8366447</v>
      </c>
      <c r="K355" s="397">
        <f t="shared" si="28"/>
        <v>3349219</v>
      </c>
      <c r="L355" s="397">
        <f t="shared" si="28"/>
        <v>2071677</v>
      </c>
      <c r="M355" s="397">
        <f t="shared" si="28"/>
        <v>3349917</v>
      </c>
      <c r="N355" s="397">
        <f t="shared" si="28"/>
        <v>0</v>
      </c>
      <c r="O355" s="397">
        <f t="shared" si="28"/>
        <v>15075152</v>
      </c>
      <c r="P355" s="397">
        <f t="shared" si="28"/>
        <v>4507020</v>
      </c>
      <c r="Q355" s="397">
        <f t="shared" si="28"/>
        <v>6910265</v>
      </c>
      <c r="R355" s="397">
        <f t="shared" si="28"/>
        <v>2781546</v>
      </c>
      <c r="S355" s="397">
        <f t="shared" si="28"/>
        <v>8331808</v>
      </c>
    </row>
    <row r="356" spans="1:19" x14ac:dyDescent="0.3">
      <c r="A356" s="396">
        <v>2</v>
      </c>
      <c r="B356" s="120"/>
      <c r="C356" s="120"/>
      <c r="D356" s="397">
        <f>D291</f>
        <v>405766</v>
      </c>
      <c r="E356" s="397">
        <f t="shared" si="28"/>
        <v>1995940</v>
      </c>
      <c r="F356" s="397">
        <f t="shared" si="28"/>
        <v>4320736</v>
      </c>
      <c r="G356" s="397">
        <f t="shared" si="28"/>
        <v>0</v>
      </c>
      <c r="H356" s="397">
        <f t="shared" si="28"/>
        <v>755423</v>
      </c>
      <c r="I356" s="397">
        <f t="shared" si="28"/>
        <v>1421411</v>
      </c>
      <c r="J356" s="397">
        <f t="shared" si="28"/>
        <v>2371525</v>
      </c>
      <c r="K356" s="397">
        <f t="shared" si="28"/>
        <v>1316005</v>
      </c>
      <c r="L356" s="397">
        <f t="shared" si="28"/>
        <v>1147609</v>
      </c>
      <c r="M356" s="397">
        <f t="shared" si="28"/>
        <v>2236450</v>
      </c>
      <c r="N356" s="397">
        <f t="shared" si="28"/>
        <v>0</v>
      </c>
      <c r="O356" s="397">
        <f t="shared" si="28"/>
        <v>5603754</v>
      </c>
      <c r="P356" s="397">
        <f t="shared" si="28"/>
        <v>810738</v>
      </c>
      <c r="Q356" s="397">
        <f t="shared" si="28"/>
        <v>4096252</v>
      </c>
      <c r="R356" s="397">
        <f t="shared" si="28"/>
        <v>862973</v>
      </c>
      <c r="S356" s="397">
        <f t="shared" si="28"/>
        <v>1700511</v>
      </c>
    </row>
    <row r="357" spans="1:19" x14ac:dyDescent="0.3">
      <c r="A357" s="396">
        <v>3</v>
      </c>
      <c r="B357" s="120"/>
      <c r="C357" s="120"/>
      <c r="D357" s="397">
        <f>D292</f>
        <v>1201989</v>
      </c>
      <c r="E357" s="397">
        <f t="shared" si="28"/>
        <v>2628892</v>
      </c>
      <c r="F357" s="397">
        <f t="shared" si="28"/>
        <v>6358123</v>
      </c>
      <c r="G357" s="397">
        <f t="shared" si="28"/>
        <v>0</v>
      </c>
      <c r="H357" s="397">
        <f t="shared" si="28"/>
        <v>2306944</v>
      </c>
      <c r="I357" s="397">
        <f t="shared" si="28"/>
        <v>3645968</v>
      </c>
      <c r="J357" s="397">
        <f t="shared" si="28"/>
        <v>4891941</v>
      </c>
      <c r="K357" s="397">
        <f t="shared" si="28"/>
        <v>2620896</v>
      </c>
      <c r="L357" s="397">
        <f t="shared" si="28"/>
        <v>1476885</v>
      </c>
      <c r="M357" s="397">
        <f t="shared" si="28"/>
        <v>3105464</v>
      </c>
      <c r="N357" s="397">
        <f t="shared" si="28"/>
        <v>0</v>
      </c>
      <c r="O357" s="397">
        <f t="shared" si="28"/>
        <v>9189857</v>
      </c>
      <c r="P357" s="397">
        <f t="shared" si="28"/>
        <v>1294850</v>
      </c>
      <c r="Q357" s="397">
        <f t="shared" si="28"/>
        <v>7680334</v>
      </c>
      <c r="R357" s="397">
        <f t="shared" si="28"/>
        <v>1847643</v>
      </c>
      <c r="S357" s="397">
        <f t="shared" si="28"/>
        <v>6116520</v>
      </c>
    </row>
    <row r="358" spans="1:19" x14ac:dyDescent="0.3">
      <c r="B358" s="120"/>
      <c r="C358" s="120"/>
      <c r="D358" s="120"/>
      <c r="E358" s="120"/>
      <c r="F358" s="120"/>
      <c r="G358" s="120"/>
      <c r="H358" s="120"/>
      <c r="I358" s="120"/>
      <c r="J358" s="120"/>
      <c r="K358" s="120"/>
      <c r="L358" s="120"/>
      <c r="M358" s="120"/>
      <c r="N358" s="120"/>
      <c r="O358" s="120"/>
      <c r="P358" s="120"/>
      <c r="Q358" s="120"/>
      <c r="R358" s="120"/>
      <c r="S358" s="120"/>
    </row>
    <row r="359" spans="1:19" x14ac:dyDescent="0.3">
      <c r="B359" s="120"/>
      <c r="C359" s="120"/>
      <c r="D359" s="405">
        <f>D353+D355+D356+D357</f>
        <v>27881819</v>
      </c>
      <c r="E359" s="405">
        <f t="shared" ref="E359:S359" si="29">E353+E355+E356+E357</f>
        <v>34122550</v>
      </c>
      <c r="F359" s="405">
        <f t="shared" si="29"/>
        <v>87860586</v>
      </c>
      <c r="G359" s="405">
        <f t="shared" si="29"/>
        <v>0</v>
      </c>
      <c r="H359" s="405">
        <f t="shared" si="29"/>
        <v>27650003</v>
      </c>
      <c r="I359" s="405">
        <f t="shared" si="29"/>
        <v>37986175.600000001</v>
      </c>
      <c r="J359" s="405">
        <f t="shared" si="29"/>
        <v>90696323</v>
      </c>
      <c r="K359" s="405">
        <f t="shared" si="29"/>
        <v>49410044</v>
      </c>
      <c r="L359" s="405">
        <f t="shared" si="29"/>
        <v>32260598</v>
      </c>
      <c r="M359" s="405">
        <f t="shared" si="29"/>
        <v>29382791</v>
      </c>
      <c r="N359" s="405">
        <f t="shared" si="29"/>
        <v>0</v>
      </c>
      <c r="O359" s="405">
        <f t="shared" si="29"/>
        <v>125674021</v>
      </c>
      <c r="P359" s="405">
        <f t="shared" si="29"/>
        <v>41266788</v>
      </c>
      <c r="Q359" s="405">
        <f t="shared" si="29"/>
        <v>113737818.30000001</v>
      </c>
      <c r="R359" s="405">
        <f t="shared" si="29"/>
        <v>29181037</v>
      </c>
      <c r="S359" s="405">
        <f t="shared" si="29"/>
        <v>78186382.599999994</v>
      </c>
    </row>
    <row r="360" spans="1:19" x14ac:dyDescent="0.3">
      <c r="B360" s="120"/>
      <c r="C360" s="120"/>
      <c r="D360" s="405"/>
      <c r="E360" s="405"/>
      <c r="F360" s="405"/>
      <c r="G360" s="405"/>
      <c r="H360" s="405"/>
      <c r="I360" s="405"/>
      <c r="J360" s="405"/>
      <c r="K360" s="405"/>
      <c r="L360" s="405"/>
      <c r="M360" s="405"/>
      <c r="N360" s="405"/>
      <c r="O360" s="405"/>
      <c r="P360" s="405"/>
      <c r="Q360" s="405"/>
      <c r="R360" s="405"/>
      <c r="S360" s="405"/>
    </row>
    <row r="361" spans="1:19" x14ac:dyDescent="0.3">
      <c r="B361" s="120"/>
      <c r="C361" s="120"/>
      <c r="D361" s="405" t="str">
        <f>IF(D364=FALSE,"N/A",'Unit Data from Audit Worksheet'!$E$114)</f>
        <v>N/A</v>
      </c>
      <c r="E361" s="405" t="str">
        <f>IF(E364=FALSE,"N/A",'Unit Data from Audit Worksheet'!$E$114)</f>
        <v>N/A</v>
      </c>
      <c r="F361" s="405" t="str">
        <f>IF(F364=FALSE,"N/A",'Unit Data from Audit Worksheet'!$E$114)</f>
        <v>N/A</v>
      </c>
      <c r="G361" s="405" t="str">
        <f>IF(G364=FALSE,"N/A",'Unit Data from Audit Worksheet'!$E$114)</f>
        <v>N/A</v>
      </c>
      <c r="H361" s="405" t="str">
        <f>IF(H364=FALSE,"N/A",'Unit Data from Audit Worksheet'!$E$114)</f>
        <v>N/A</v>
      </c>
      <c r="I361" s="405" t="str">
        <f>IF(I364=FALSE,"N/A",'Unit Data from Audit Worksheet'!$E$114)</f>
        <v>N/A</v>
      </c>
      <c r="J361" s="405" t="str">
        <f>IF(J364=FALSE,"N/A",'Unit Data from Audit Worksheet'!$E$114)</f>
        <v>N/A</v>
      </c>
      <c r="K361" s="405" t="str">
        <f>IF(K364=FALSE,"N/A",'Unit Data from Audit Worksheet'!$E$114)</f>
        <v>N/A</v>
      </c>
      <c r="L361" s="405" t="str">
        <f>IF(L364=FALSE,"N/A",'Unit Data from Audit Worksheet'!$E$114)</f>
        <v>N/A</v>
      </c>
      <c r="M361" s="405" t="str">
        <f>IF(M364=FALSE,"N/A",'Unit Data from Audit Worksheet'!$E$114)</f>
        <v>N/A</v>
      </c>
      <c r="N361" s="405" t="str">
        <f>IF(N364=FALSE,"N/A",'Unit Data from Audit Worksheet'!$E$114)</f>
        <v>N/A</v>
      </c>
      <c r="O361" s="405" t="str">
        <f>IF(O364=FALSE,"N/A",'Unit Data from Audit Worksheet'!$E$114)</f>
        <v>N/A</v>
      </c>
      <c r="P361" s="405" t="str">
        <f>IF(P364=FALSE,"N/A",'Unit Data from Audit Worksheet'!$E$114)</f>
        <v>N/A</v>
      </c>
      <c r="Q361" s="405" t="str">
        <f>IF(Q364=FALSE,"N/A",'Unit Data from Audit Worksheet'!$E$114)</f>
        <v>N/A</v>
      </c>
      <c r="R361" s="405" t="str">
        <f>IF(R364=FALSE,"N/A",'Unit Data from Audit Worksheet'!$E$114)</f>
        <v>N/A</v>
      </c>
      <c r="S361" s="405" t="str">
        <f>IF(S364=FALSE,"N/A",'Unit Data from Audit Worksheet'!$E$114)</f>
        <v>N/A</v>
      </c>
    </row>
    <row r="362" spans="1:19" x14ac:dyDescent="0.3">
      <c r="B362" s="120"/>
      <c r="C362" s="120"/>
      <c r="D362" s="405"/>
      <c r="E362" s="405"/>
      <c r="F362" s="405"/>
      <c r="G362" s="405"/>
      <c r="H362" s="405"/>
      <c r="I362" s="405"/>
      <c r="J362" s="405"/>
      <c r="K362" s="405"/>
      <c r="L362" s="405"/>
      <c r="M362" s="405"/>
      <c r="N362" s="405"/>
      <c r="O362" s="405"/>
      <c r="P362" s="405"/>
      <c r="Q362" s="405"/>
      <c r="R362" s="405"/>
      <c r="S362" s="405"/>
    </row>
    <row r="363" spans="1:19" x14ac:dyDescent="0.3">
      <c r="B363" s="120"/>
      <c r="C363" s="120"/>
      <c r="D363" s="502" t="str">
        <f t="shared" ref="D363:S363" si="30">IF(D364=FALSE,"N/A",D359-D361)</f>
        <v>N/A</v>
      </c>
      <c r="E363" s="502" t="str">
        <f t="shared" si="30"/>
        <v>N/A</v>
      </c>
      <c r="F363" s="502" t="str">
        <f t="shared" si="30"/>
        <v>N/A</v>
      </c>
      <c r="G363" s="502" t="str">
        <f t="shared" si="30"/>
        <v>N/A</v>
      </c>
      <c r="H363" s="502" t="str">
        <f t="shared" si="30"/>
        <v>N/A</v>
      </c>
      <c r="I363" s="502" t="str">
        <f t="shared" si="30"/>
        <v>N/A</v>
      </c>
      <c r="J363" s="502" t="str">
        <f t="shared" si="30"/>
        <v>N/A</v>
      </c>
      <c r="K363" s="502" t="str">
        <f t="shared" si="30"/>
        <v>N/A</v>
      </c>
      <c r="L363" s="502" t="str">
        <f t="shared" si="30"/>
        <v>N/A</v>
      </c>
      <c r="M363" s="502" t="str">
        <f t="shared" si="30"/>
        <v>N/A</v>
      </c>
      <c r="N363" s="502" t="str">
        <f t="shared" si="30"/>
        <v>N/A</v>
      </c>
      <c r="O363" s="502" t="str">
        <f t="shared" si="30"/>
        <v>N/A</v>
      </c>
      <c r="P363" s="502" t="str">
        <f t="shared" si="30"/>
        <v>N/A</v>
      </c>
      <c r="Q363" s="502" t="str">
        <f t="shared" si="30"/>
        <v>N/A</v>
      </c>
      <c r="R363" s="502" t="str">
        <f t="shared" si="30"/>
        <v>N/A</v>
      </c>
      <c r="S363" s="502" t="str">
        <f t="shared" si="30"/>
        <v>N/A</v>
      </c>
    </row>
    <row r="364" spans="1:19" x14ac:dyDescent="0.3">
      <c r="B364" s="120"/>
      <c r="C364" s="120"/>
      <c r="D364" s="120" t="b">
        <f>'Unit Data from Audit Worksheet'!$D$2='PY1 Data(H)'!D365</f>
        <v>0</v>
      </c>
      <c r="E364" s="120" t="b">
        <f>'Unit Data from Audit Worksheet'!$D$2='PY1 Data(H)'!E365</f>
        <v>0</v>
      </c>
      <c r="F364" s="120" t="b">
        <f>'Unit Data from Audit Worksheet'!$D$2='PY1 Data(H)'!F365</f>
        <v>0</v>
      </c>
      <c r="G364" s="120" t="b">
        <f>'Unit Data from Audit Worksheet'!$D$2='PY1 Data(H)'!G365</f>
        <v>0</v>
      </c>
      <c r="H364" s="120" t="b">
        <f>'Unit Data from Audit Worksheet'!$D$2='PY1 Data(H)'!H365</f>
        <v>0</v>
      </c>
      <c r="I364" s="120" t="b">
        <f>'Unit Data from Audit Worksheet'!$D$2='PY1 Data(H)'!I365</f>
        <v>0</v>
      </c>
      <c r="J364" s="120" t="b">
        <f>'Unit Data from Audit Worksheet'!$D$2='PY1 Data(H)'!J365</f>
        <v>0</v>
      </c>
      <c r="K364" s="120" t="b">
        <f>'Unit Data from Audit Worksheet'!$D$2='PY1 Data(H)'!K365</f>
        <v>0</v>
      </c>
      <c r="L364" s="120" t="b">
        <f>'Unit Data from Audit Worksheet'!$D$2='PY1 Data(H)'!L365</f>
        <v>0</v>
      </c>
      <c r="M364" s="120" t="b">
        <f>'Unit Data from Audit Worksheet'!$D$2='PY1 Data(H)'!M365</f>
        <v>0</v>
      </c>
      <c r="N364" s="120" t="b">
        <f>'Unit Data from Audit Worksheet'!$D$2='PY1 Data(H)'!N365</f>
        <v>0</v>
      </c>
      <c r="O364" s="120" t="b">
        <f>'Unit Data from Audit Worksheet'!$D$2='PY1 Data(H)'!O365</f>
        <v>0</v>
      </c>
      <c r="P364" s="120" t="b">
        <f>'Unit Data from Audit Worksheet'!$D$2='PY1 Data(H)'!P365</f>
        <v>0</v>
      </c>
      <c r="Q364" s="120" t="b">
        <f>'Unit Data from Audit Worksheet'!$D$2='PY1 Data(H)'!Q365</f>
        <v>0</v>
      </c>
      <c r="R364" s="120" t="b">
        <f>'Unit Data from Audit Worksheet'!$D$2='PY1 Data(H)'!R365</f>
        <v>0</v>
      </c>
      <c r="S364" s="120" t="b">
        <f>'Unit Data from Audit Worksheet'!$D$2='PY1 Data(H)'!S365</f>
        <v>0</v>
      </c>
    </row>
    <row r="365" spans="1:19" s="343" customFormat="1" ht="52.95" customHeight="1" x14ac:dyDescent="0.3">
      <c r="A365" s="346"/>
      <c r="D365" s="343" t="str">
        <f>D1</f>
        <v>Albemarle Commission</v>
      </c>
      <c r="E365" s="343" t="str">
        <f t="shared" ref="E365:S365" si="31">E1</f>
        <v>Cape Fear Council of Governments</v>
      </c>
      <c r="F365" s="343" t="str">
        <f t="shared" si="31"/>
        <v>Centralina Council of Governments</v>
      </c>
      <c r="G365" s="343" t="str">
        <f t="shared" si="31"/>
        <v>Foothills Regional Commission</v>
      </c>
      <c r="H365" s="343" t="str">
        <f t="shared" si="31"/>
        <v>High Country Council of Governments</v>
      </c>
      <c r="I365" s="343" t="str">
        <f t="shared" si="31"/>
        <v>Kerr-Tar Regional Council of Governments</v>
      </c>
      <c r="J365" s="343" t="str">
        <f t="shared" si="31"/>
        <v>Land-Of-Sky Regional Council</v>
      </c>
      <c r="K365" s="343" t="str">
        <f t="shared" si="31"/>
        <v>Lumber River Council of Governments</v>
      </c>
      <c r="L365" s="343" t="str">
        <f t="shared" si="31"/>
        <v>Mid-Carolina Regional Council of Governments</v>
      </c>
      <c r="M365" s="343" t="str">
        <f t="shared" si="31"/>
        <v>Mid-East Commission/Region Q</v>
      </c>
      <c r="N365" s="343" t="str">
        <f t="shared" si="31"/>
        <v>Neuse River Council of Governments dba Eastern Carolina Council</v>
      </c>
      <c r="O365" s="343" t="str">
        <f t="shared" si="31"/>
        <v>Piedmont Triad Council of Governments</v>
      </c>
      <c r="P365" s="343" t="str">
        <f t="shared" si="31"/>
        <v>Southwestern North Carolina Planning and Economic Development Commission</v>
      </c>
      <c r="Q365" s="343" t="str">
        <f t="shared" si="31"/>
        <v>Triangle J Council of Governments</v>
      </c>
      <c r="R365" s="343" t="str">
        <f t="shared" si="31"/>
        <v>Upper Coastal Plain Council of Governments dba Region L Council of Governments</v>
      </c>
      <c r="S365" s="343" t="str">
        <f t="shared" si="31"/>
        <v>Western Piedmont Council of Governments</v>
      </c>
    </row>
  </sheetData>
  <sheetProtection algorithmName="SHA-512" hashValue="j3v3zX213yeSlx6G7VcUgHwYCqf5FkjqcXgSViW7VU0ccirKITnFGMpwfRr83SoO/jx0So81H+s0p2EVGFbBuw==" saltValue="Dt2Niu8tdVwZQ4utwpLDv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Instructions</vt:lpstr>
      <vt:lpstr>Unit Data from Audit Worksheet</vt:lpstr>
      <vt:lpstr>TD Info Completed by Auditor</vt:lpstr>
      <vt:lpstr>Import</vt:lpstr>
      <vt:lpstr>Performance  Indicators Print</vt:lpstr>
      <vt:lpstr>RSS</vt:lpstr>
      <vt:lpstr>2021 Unit Data</vt:lpstr>
      <vt:lpstr>Formula for Unit Data</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2022-10-21T13:56:51Z</cp:lastPrinted>
  <dcterms:created xsi:type="dcterms:W3CDTF">2011-03-11T21:05:05Z</dcterms:created>
  <dcterms:modified xsi:type="dcterms:W3CDTF">2022-10-21T14:00:03Z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